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emf" ContentType="image/x-emf"/>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3170" yWindow="-15" windowWidth="15645" windowHeight="11760" tabRatio="909" activeTab="3"/>
  </bookViews>
  <sheets>
    <sheet name="Cover" sheetId="5" r:id="rId1"/>
    <sheet name="suvaha" sheetId="18" r:id="rId2"/>
    <sheet name="vysledovka" sheetId="19" r:id="rId3"/>
    <sheet name="CF" sheetId="22" r:id="rId4"/>
    <sheet name="Index" sheetId="17" r:id="rId5"/>
    <sheet name="Závierka titulka" sheetId="4" r:id="rId6"/>
    <sheet name="Súvaha Strana 2" sheetId="6" r:id="rId7"/>
    <sheet name="Súvaha Strana 3" sheetId="7" r:id="rId8"/>
    <sheet name="Súvaha Strana 4" sheetId="8" r:id="rId9"/>
    <sheet name="Súvaha Strana 5" sheetId="9" r:id="rId10"/>
    <sheet name="Súvaha Strana 6" sheetId="10" r:id="rId11"/>
    <sheet name="Súvaha Strana 7" sheetId="11" r:id="rId12"/>
    <sheet name="Súvaha Strana 8" sheetId="12" r:id="rId13"/>
    <sheet name="Súvaha Strana 9" sheetId="13" r:id="rId14"/>
    <sheet name="VZaS - Strana 10" sheetId="14" r:id="rId15"/>
    <sheet name="VZaS - Strana 11" sheetId="15" r:id="rId16"/>
    <sheet name="VZaS - Strana 12 " sheetId="16" r:id="rId17"/>
  </sheets>
  <definedNames>
    <definedName name="_Fill" hidden="1">#REF!</definedName>
    <definedName name="_xlnm._FilterDatabase" localSheetId="4" hidden="1">Index!$A$4:$F$265</definedName>
    <definedName name="_xlnm._FilterDatabase" localSheetId="5" hidden="1">'Závierka titulka'!$U$1:$AW$3</definedName>
    <definedName name="ARA_Threshold">#REF!</definedName>
    <definedName name="ARP_Threshold">#REF!</definedName>
    <definedName name="AS2DocOpenMode" hidden="1">"AS2DocumentEdit"</definedName>
    <definedName name="AS2HasNoAutoHeaderFooter" hidden="1">" "</definedName>
    <definedName name="Business_name">Cover!$C$10</definedName>
    <definedName name="CY">Cover!$E$27</definedName>
    <definedName name="CY_Accounts_Receivable">#REF!</definedName>
    <definedName name="CY_Administration">#REF!</definedName>
    <definedName name="CY_beginning">Index!$C$7</definedName>
    <definedName name="CY_Cash">#REF!</definedName>
    <definedName name="CY_Common_Equity">#REF!</definedName>
    <definedName name="CY_Cost_of_Sales">#REF!</definedName>
    <definedName name="CY_Current_Liabilities">#REF!</definedName>
    <definedName name="CY_Depreciation">#REF!</definedName>
    <definedName name="CY_END">Cover!#REF!</definedName>
    <definedName name="CY_Gross_Profit">#REF!</definedName>
    <definedName name="CY_Inc_Bef_Tax">#REF!</definedName>
    <definedName name="CY_Intangible_Assets">#REF!</definedName>
    <definedName name="CY_Interest_Expense">#REF!</definedName>
    <definedName name="CY_Inventory">#REF!</definedName>
    <definedName name="CY_LIABIL_EQUITY">#REF!</definedName>
    <definedName name="CY_LT_Debt">#REF!</definedName>
    <definedName name="CY_Market_Value_of_Equity">#REF!</definedName>
    <definedName name="CY_Marketable_Sec">#REF!</definedName>
    <definedName name="CY_NET_PROFIT">#REF!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ngible_Net_Worth">#REF!</definedName>
    <definedName name="CY_Taxes">#REF!</definedName>
    <definedName name="CY_TOTAL_ASSETS">#REF!</definedName>
    <definedName name="CY_TOTAL_CURR_ASSETS">#REF!</definedName>
    <definedName name="CY_TOTAL_DEBT">#REF!</definedName>
    <definedName name="CY_TOTAL_EQUITY">#REF!</definedName>
    <definedName name="CY_Working_Capital">#REF!</definedName>
    <definedName name="Dollar_Threshold">#REF!</definedName>
    <definedName name="ert" hidden="1">#REF!</definedName>
    <definedName name="Language">Cover!$B$3</definedName>
    <definedName name="_xlnm.Print_Area" localSheetId="6">'Súvaha Strana 2'!$E$1:$CG$128</definedName>
    <definedName name="_xlnm.Print_Area" localSheetId="7">'Súvaha Strana 3'!$A$1:$CG$128</definedName>
    <definedName name="_xlnm.Print_Area" localSheetId="8">'Súvaha Strana 4'!$A$1:$CG$128</definedName>
    <definedName name="_xlnm.Print_Area" localSheetId="9">'Súvaha Strana 5'!$A$1:$CG$128</definedName>
    <definedName name="_xlnm.Print_Area" localSheetId="10">'Súvaha Strana 6'!$A$1:$CG$126</definedName>
    <definedName name="_xlnm.Print_Area" localSheetId="11">'Súvaha Strana 7'!$A$1:$CH$126</definedName>
    <definedName name="_xlnm.Print_Area" localSheetId="12">'Súvaha Strana 8'!$A$1:$CH$124</definedName>
    <definedName name="_xlnm.Print_Area" localSheetId="13">'Súvaha Strana 9'!$A$1:$CH$124</definedName>
    <definedName name="_xlnm.Print_Area" localSheetId="2">vysledovka!$B$1:$F$68</definedName>
    <definedName name="_xlnm.Print_Area" localSheetId="14">'VZaS - Strana 10'!$A$1:$CH$125</definedName>
    <definedName name="_xlnm.Print_Area" localSheetId="15">'VZaS - Strana 11'!$A$1:$CH$127</definedName>
    <definedName name="_xlnm.Print_Area" localSheetId="16">'VZaS - Strana 12 '!$A$1:$CH$81</definedName>
    <definedName name="_xlnm.Print_Area" localSheetId="5">'Závierka titulka'!$A$1:$BX$93</definedName>
    <definedName name="Percent_Threshold">#REF!</definedName>
    <definedName name="PL_Dollar_Threshold">#REF!</definedName>
    <definedName name="PL_Percent_Threshold">#REF!</definedName>
    <definedName name="PY">Cover!#REF!</definedName>
    <definedName name="PY_Accounts_Receivable">#REF!</definedName>
    <definedName name="PY_Administration">#REF!</definedName>
    <definedName name="PY_beginning">Index!$C$8</definedName>
    <definedName name="PY_Cash">#REF!</definedName>
    <definedName name="PY_Common_Equity">#REF!</definedName>
    <definedName name="PY_Cost_of_Sales">#REF!</definedName>
    <definedName name="PY_Current_Liabilities">#REF!</definedName>
    <definedName name="PY_Depreciation">#REF!</definedName>
    <definedName name="PY_end">Cover!#REF!</definedName>
    <definedName name="PY_Gross_Profit">#REF!</definedName>
    <definedName name="PY_Inc_Bef_Tax">#REF!</definedName>
    <definedName name="PY_Intangible_Assets">#REF!</definedName>
    <definedName name="PY_Interest_Expense">#REF!</definedName>
    <definedName name="PY_Inventory">#REF!</definedName>
    <definedName name="PY_LIABIL_EQUITY">#REF!</definedName>
    <definedName name="PY_LT_Debt">#REF!</definedName>
    <definedName name="PY_Market_Value_of_Equity">#REF!</definedName>
    <definedName name="PY_Marketable_Sec">#REF!</definedName>
    <definedName name="PY_NET_PROFIT">#REF!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ngible_Net_Worth">#REF!</definedName>
    <definedName name="PY_Taxes">#REF!</definedName>
    <definedName name="PY_TOTAL_ASSETS">#REF!</definedName>
    <definedName name="PY_TOTAL_CURR_ASSETS">#REF!</definedName>
    <definedName name="PY_TOTAL_DEBT">#REF!</definedName>
    <definedName name="PY_TOTAL_EQUITY">#REF!</definedName>
    <definedName name="PY_Working_Capital">#REF!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wrn.Aging._.and._.Trend._.Analysis." localSheetId="1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Z_0134A0AD_E408_46BE_8CD5_809BF592FB65_.wvu.PrintArea" localSheetId="2" hidden="1">vysledovka!$B$2:$F$68</definedName>
    <definedName name="Z_4BE3D2FF_935E_4E04_B3C4_E73CE3DDFD83_.wvu.PrintArea" localSheetId="2" hidden="1">vysledovka!$B$2:$F$68</definedName>
    <definedName name="Z_8179D4BA_2FC8_4DFA_AEE4_FD6254FAD91A_.wvu.PrintArea" localSheetId="2" hidden="1">vysledovka!$B$2:$F$68</definedName>
    <definedName name="Z_C64BDFF8_5753_496D_B177_8F00B541CAAD_.wvu.PrintArea" localSheetId="2" hidden="1">vysledovka!$B$2:$F$68</definedName>
    <definedName name="Z_D5196C93_12DC_483B_B37B_69A92E5FFB0B_.wvu.PrintArea" localSheetId="2" hidden="1">vysledovka!$B$2:$F$68</definedName>
  </definedNames>
  <calcPr calcId="124519" calcOnSave="0"/>
</workbook>
</file>

<file path=xl/calcChain.xml><?xml version="1.0" encoding="utf-8"?>
<calcChain xmlns="http://schemas.openxmlformats.org/spreadsheetml/2006/main">
  <c r="D24" i="22"/>
  <c r="D40"/>
  <c r="E64" i="18"/>
  <c r="D25" i="22" l="1"/>
  <c r="E139" i="18" l="1"/>
  <c r="CG33" i="16" l="1"/>
  <c r="CE33"/>
  <c r="CC33"/>
  <c r="CA33"/>
  <c r="BY33"/>
  <c r="BW33"/>
  <c r="BU33"/>
  <c r="BS33"/>
  <c r="BQ33"/>
  <c r="BO33"/>
  <c r="BM33"/>
  <c r="BJ33"/>
  <c r="BH33"/>
  <c r="BF33"/>
  <c r="BD33"/>
  <c r="BA33"/>
  <c r="AY33"/>
  <c r="AW33"/>
  <c r="AU33"/>
  <c r="AS33"/>
  <c r="AQ33"/>
  <c r="AO33"/>
  <c r="CG29"/>
  <c r="CE29"/>
  <c r="CC29"/>
  <c r="CA29"/>
  <c r="BY29"/>
  <c r="BW29"/>
  <c r="BU29"/>
  <c r="BS29"/>
  <c r="BQ29"/>
  <c r="BO29"/>
  <c r="BM29"/>
  <c r="BJ29"/>
  <c r="BH29"/>
  <c r="BF29"/>
  <c r="BD29"/>
  <c r="BA29"/>
  <c r="AY29"/>
  <c r="AW29"/>
  <c r="AU29"/>
  <c r="AS29"/>
  <c r="AQ29"/>
  <c r="AO29"/>
  <c r="CG25"/>
  <c r="CE25"/>
  <c r="CC25"/>
  <c r="CA25"/>
  <c r="BY25"/>
  <c r="BW25"/>
  <c r="BU25"/>
  <c r="BS25"/>
  <c r="BQ25"/>
  <c r="BO25"/>
  <c r="BM25"/>
  <c r="BJ25"/>
  <c r="BH25"/>
  <c r="BF25"/>
  <c r="BD25"/>
  <c r="BA25"/>
  <c r="AY25"/>
  <c r="AW25"/>
  <c r="AU25"/>
  <c r="AS25"/>
  <c r="AQ25"/>
  <c r="AO25"/>
  <c r="CG117" i="15"/>
  <c r="CE117"/>
  <c r="CC117"/>
  <c r="CA117"/>
  <c r="BY117"/>
  <c r="BW117"/>
  <c r="BU117"/>
  <c r="BS117"/>
  <c r="BQ117"/>
  <c r="BO117"/>
  <c r="BM117"/>
  <c r="BJ117"/>
  <c r="BH117"/>
  <c r="BF117"/>
  <c r="BD117"/>
  <c r="BA117"/>
  <c r="AY117"/>
  <c r="AW117"/>
  <c r="AU117"/>
  <c r="AS117"/>
  <c r="AQ117"/>
  <c r="AO117"/>
  <c r="CG113"/>
  <c r="CE113"/>
  <c r="CC113"/>
  <c r="CA113"/>
  <c r="BY113"/>
  <c r="BW113"/>
  <c r="BU113"/>
  <c r="BS113"/>
  <c r="BQ113"/>
  <c r="BO113"/>
  <c r="BM113"/>
  <c r="BJ113"/>
  <c r="BH113"/>
  <c r="BF113"/>
  <c r="BD113"/>
  <c r="BA113"/>
  <c r="AY113"/>
  <c r="AW113"/>
  <c r="AU113"/>
  <c r="AS113"/>
  <c r="AQ113"/>
  <c r="AO113"/>
  <c r="CG109"/>
  <c r="CE109"/>
  <c r="CC109"/>
  <c r="CA109"/>
  <c r="BY109"/>
  <c r="BW109"/>
  <c r="BU109"/>
  <c r="BS109"/>
  <c r="BQ109"/>
  <c r="BO109"/>
  <c r="BM109"/>
  <c r="BJ109"/>
  <c r="BH109"/>
  <c r="BF109"/>
  <c r="BD109"/>
  <c r="BA109"/>
  <c r="AY109"/>
  <c r="AW109"/>
  <c r="AU109"/>
  <c r="AS109"/>
  <c r="AQ109"/>
  <c r="AO109"/>
  <c r="CG105"/>
  <c r="CE105"/>
  <c r="CC105"/>
  <c r="CA105"/>
  <c r="BY105"/>
  <c r="BW105"/>
  <c r="BU105"/>
  <c r="BS105"/>
  <c r="BQ105"/>
  <c r="BO105"/>
  <c r="BM105"/>
  <c r="BJ105"/>
  <c r="BH105"/>
  <c r="BF105"/>
  <c r="BD105"/>
  <c r="BA105"/>
  <c r="AY105"/>
  <c r="AW105"/>
  <c r="AU105"/>
  <c r="AS105"/>
  <c r="AQ105"/>
  <c r="AO105"/>
  <c r="CG101"/>
  <c r="CE101"/>
  <c r="CC101"/>
  <c r="CA101"/>
  <c r="BY101"/>
  <c r="BW101"/>
  <c r="BU101"/>
  <c r="BS101"/>
  <c r="BQ101"/>
  <c r="BO101"/>
  <c r="BM101"/>
  <c r="BJ101"/>
  <c r="BH101"/>
  <c r="BF101"/>
  <c r="BD101"/>
  <c r="BA101"/>
  <c r="AY101"/>
  <c r="AW101"/>
  <c r="AU101"/>
  <c r="AS101"/>
  <c r="AQ101"/>
  <c r="AO101"/>
  <c r="CG93"/>
  <c r="CE93"/>
  <c r="CC93"/>
  <c r="CA93"/>
  <c r="BY93"/>
  <c r="BW93"/>
  <c r="BU93"/>
  <c r="BS93"/>
  <c r="BQ93"/>
  <c r="BO93"/>
  <c r="BM93"/>
  <c r="BJ93"/>
  <c r="BH93"/>
  <c r="BF93"/>
  <c r="BD93"/>
  <c r="BA93"/>
  <c r="AY93"/>
  <c r="AW93"/>
  <c r="AU93"/>
  <c r="AS93"/>
  <c r="AQ93"/>
  <c r="AO93"/>
  <c r="CG89"/>
  <c r="CE89"/>
  <c r="CC89"/>
  <c r="CA89"/>
  <c r="BY89"/>
  <c r="BW89"/>
  <c r="BU89"/>
  <c r="BS89"/>
  <c r="BQ89"/>
  <c r="BO89"/>
  <c r="BM89"/>
  <c r="BJ89"/>
  <c r="BH89"/>
  <c r="BF89"/>
  <c r="BD89"/>
  <c r="BA89"/>
  <c r="AY89"/>
  <c r="AW89"/>
  <c r="AU89"/>
  <c r="AS89"/>
  <c r="AQ89"/>
  <c r="AO89"/>
  <c r="CG85"/>
  <c r="CE85"/>
  <c r="CC85"/>
  <c r="CA85"/>
  <c r="BY85"/>
  <c r="BW85"/>
  <c r="BU85"/>
  <c r="BS85"/>
  <c r="BQ85"/>
  <c r="BO85"/>
  <c r="BM85"/>
  <c r="BJ85"/>
  <c r="BH85"/>
  <c r="BF85"/>
  <c r="BD85"/>
  <c r="BA85"/>
  <c r="AY85"/>
  <c r="AW85"/>
  <c r="AU85"/>
  <c r="AS85"/>
  <c r="AQ85"/>
  <c r="AO85"/>
  <c r="CG77"/>
  <c r="CE77"/>
  <c r="CC77"/>
  <c r="CA77"/>
  <c r="BY77"/>
  <c r="BW77"/>
  <c r="BU77"/>
  <c r="BS77"/>
  <c r="BQ77"/>
  <c r="BO77"/>
  <c r="BM77"/>
  <c r="BJ77"/>
  <c r="BH77"/>
  <c r="BF77"/>
  <c r="BD77"/>
  <c r="BA77"/>
  <c r="AY77"/>
  <c r="AW77"/>
  <c r="AU77"/>
  <c r="AS77"/>
  <c r="AQ77"/>
  <c r="AO77"/>
  <c r="CG73"/>
  <c r="CE73"/>
  <c r="CC73"/>
  <c r="CA73"/>
  <c r="BY73"/>
  <c r="BW73"/>
  <c r="BU73"/>
  <c r="BS73"/>
  <c r="BQ73"/>
  <c r="BO73"/>
  <c r="BM73"/>
  <c r="BJ73"/>
  <c r="BH73"/>
  <c r="BF73"/>
  <c r="BD73"/>
  <c r="BA73"/>
  <c r="AY73"/>
  <c r="AW73"/>
  <c r="AU73"/>
  <c r="AS73"/>
  <c r="AQ73"/>
  <c r="AO73"/>
  <c r="CG69"/>
  <c r="CE69"/>
  <c r="CC69"/>
  <c r="CA69"/>
  <c r="BY69"/>
  <c r="BW69"/>
  <c r="BU69"/>
  <c r="BS69"/>
  <c r="BQ69"/>
  <c r="BO69"/>
  <c r="BM69"/>
  <c r="BJ69"/>
  <c r="BH69"/>
  <c r="BF69"/>
  <c r="BD69"/>
  <c r="BA69"/>
  <c r="AY69"/>
  <c r="AW69"/>
  <c r="AU69"/>
  <c r="AS69"/>
  <c r="AQ69"/>
  <c r="AO69"/>
  <c r="CG65"/>
  <c r="CE65"/>
  <c r="CC65"/>
  <c r="CA65"/>
  <c r="BY65"/>
  <c r="BW65"/>
  <c r="BU65"/>
  <c r="BS65"/>
  <c r="BQ65"/>
  <c r="BO65"/>
  <c r="BM65"/>
  <c r="BJ65"/>
  <c r="BH65"/>
  <c r="BF65"/>
  <c r="BD65"/>
  <c r="BA65"/>
  <c r="AY65"/>
  <c r="AW65"/>
  <c r="AU65"/>
  <c r="AS65"/>
  <c r="AQ65"/>
  <c r="AO65"/>
  <c r="CG61"/>
  <c r="CE61"/>
  <c r="CC61"/>
  <c r="CA61"/>
  <c r="BY61"/>
  <c r="BW61"/>
  <c r="BU61"/>
  <c r="BS61"/>
  <c r="BQ61"/>
  <c r="BO61"/>
  <c r="BM61"/>
  <c r="BJ61"/>
  <c r="BH61"/>
  <c r="BF61"/>
  <c r="BD61"/>
  <c r="BA61"/>
  <c r="AY61"/>
  <c r="AW61"/>
  <c r="AU61"/>
  <c r="AS61"/>
  <c r="AQ61"/>
  <c r="AO61"/>
  <c r="CG53"/>
  <c r="CE53"/>
  <c r="CC53"/>
  <c r="CA53"/>
  <c r="BY53"/>
  <c r="BW53"/>
  <c r="BU53"/>
  <c r="BS53"/>
  <c r="BQ53"/>
  <c r="BO53"/>
  <c r="BM53"/>
  <c r="BJ53"/>
  <c r="BH53"/>
  <c r="BF53"/>
  <c r="BD53"/>
  <c r="BA53"/>
  <c r="AY53"/>
  <c r="AW53"/>
  <c r="AU53"/>
  <c r="AS53"/>
  <c r="AQ53"/>
  <c r="AO53"/>
  <c r="CG49"/>
  <c r="CE49"/>
  <c r="CC49"/>
  <c r="CA49"/>
  <c r="BY49"/>
  <c r="BW49"/>
  <c r="BU49"/>
  <c r="BS49"/>
  <c r="BQ49"/>
  <c r="BO49"/>
  <c r="BM49"/>
  <c r="BJ49"/>
  <c r="BH49"/>
  <c r="BF49"/>
  <c r="BD49"/>
  <c r="BA49"/>
  <c r="AY49"/>
  <c r="AW49"/>
  <c r="AU49"/>
  <c r="AS49"/>
  <c r="AQ49"/>
  <c r="AO49"/>
  <c r="CG45"/>
  <c r="CE45"/>
  <c r="CC45"/>
  <c r="CA45"/>
  <c r="BY45"/>
  <c r="BW45"/>
  <c r="BU45"/>
  <c r="BS45"/>
  <c r="BQ45"/>
  <c r="BO45"/>
  <c r="BM45"/>
  <c r="BJ45"/>
  <c r="BH45"/>
  <c r="BF45"/>
  <c r="BD45"/>
  <c r="BA45"/>
  <c r="AY45"/>
  <c r="AW45"/>
  <c r="AU45"/>
  <c r="AS45"/>
  <c r="AQ45"/>
  <c r="AO45"/>
  <c r="CG37"/>
  <c r="CE37"/>
  <c r="CC37"/>
  <c r="CA37"/>
  <c r="BY37"/>
  <c r="BW37"/>
  <c r="BU37"/>
  <c r="BS37"/>
  <c r="BQ37"/>
  <c r="BO37"/>
  <c r="BM37"/>
  <c r="BJ37"/>
  <c r="BH37"/>
  <c r="BF37"/>
  <c r="BD37"/>
  <c r="BA37"/>
  <c r="AY37"/>
  <c r="AW37"/>
  <c r="AU37"/>
  <c r="AS37"/>
  <c r="AQ37"/>
  <c r="AO37"/>
  <c r="CG33"/>
  <c r="CE33"/>
  <c r="CC33"/>
  <c r="CA33"/>
  <c r="BY33"/>
  <c r="BW33"/>
  <c r="BU33"/>
  <c r="BS33"/>
  <c r="BQ33"/>
  <c r="BO33"/>
  <c r="BM33"/>
  <c r="BJ33"/>
  <c r="BH33"/>
  <c r="BF33"/>
  <c r="BD33"/>
  <c r="BA33"/>
  <c r="AY33"/>
  <c r="AW33"/>
  <c r="AU33"/>
  <c r="AS33"/>
  <c r="AQ33"/>
  <c r="AO33"/>
  <c r="CG29"/>
  <c r="CE29"/>
  <c r="CC29"/>
  <c r="CA29"/>
  <c r="BY29"/>
  <c r="BW29"/>
  <c r="BU29"/>
  <c r="BS29"/>
  <c r="BQ29"/>
  <c r="BO29"/>
  <c r="BM29"/>
  <c r="BJ29"/>
  <c r="BH29"/>
  <c r="BF29"/>
  <c r="BD29"/>
  <c r="BA29"/>
  <c r="AY29"/>
  <c r="AW29"/>
  <c r="AU29"/>
  <c r="AS29"/>
  <c r="AQ29"/>
  <c r="AO29"/>
  <c r="CG21"/>
  <c r="CE21"/>
  <c r="CC21"/>
  <c r="CA21"/>
  <c r="BY21"/>
  <c r="BW21"/>
  <c r="BU21"/>
  <c r="BS21"/>
  <c r="BQ21"/>
  <c r="BO21"/>
  <c r="BM21"/>
  <c r="BJ21"/>
  <c r="BH21"/>
  <c r="BF21"/>
  <c r="BD21"/>
  <c r="BA21"/>
  <c r="AY21"/>
  <c r="AW21"/>
  <c r="AU21"/>
  <c r="AS21"/>
  <c r="AQ21"/>
  <c r="AO21"/>
  <c r="CG113" i="14"/>
  <c r="CE113"/>
  <c r="CC113"/>
  <c r="CA113"/>
  <c r="BY113"/>
  <c r="BW113"/>
  <c r="BU113"/>
  <c r="BS113"/>
  <c r="BQ113"/>
  <c r="BO113"/>
  <c r="BM113"/>
  <c r="BJ113"/>
  <c r="BH113"/>
  <c r="BF113"/>
  <c r="BD113"/>
  <c r="BA113"/>
  <c r="AY113"/>
  <c r="AW113"/>
  <c r="AU113"/>
  <c r="AS113"/>
  <c r="AQ113"/>
  <c r="AO113"/>
  <c r="CG109"/>
  <c r="CE109"/>
  <c r="CC109"/>
  <c r="CA109"/>
  <c r="BY109"/>
  <c r="BW109"/>
  <c r="BU109"/>
  <c r="BS109"/>
  <c r="BQ109"/>
  <c r="BO109"/>
  <c r="BM109"/>
  <c r="BJ109"/>
  <c r="BH109"/>
  <c r="BF109"/>
  <c r="BD109"/>
  <c r="BA109"/>
  <c r="AY109"/>
  <c r="AW109"/>
  <c r="AU109"/>
  <c r="AS109"/>
  <c r="AQ109"/>
  <c r="AO109"/>
  <c r="CG105"/>
  <c r="CE105"/>
  <c r="CC105"/>
  <c r="CA105"/>
  <c r="BY105"/>
  <c r="BW105"/>
  <c r="BU105"/>
  <c r="BS105"/>
  <c r="BQ105"/>
  <c r="BO105"/>
  <c r="BM105"/>
  <c r="BJ105"/>
  <c r="BH105"/>
  <c r="BF105"/>
  <c r="BD105"/>
  <c r="BA105"/>
  <c r="AY105"/>
  <c r="AW105"/>
  <c r="AU105"/>
  <c r="AS105"/>
  <c r="AQ105"/>
  <c r="AO105"/>
  <c r="CG101"/>
  <c r="CE101"/>
  <c r="CC101"/>
  <c r="CA101"/>
  <c r="BY101"/>
  <c r="BW101"/>
  <c r="BU101"/>
  <c r="BS101"/>
  <c r="BQ101"/>
  <c r="BO101"/>
  <c r="BM101"/>
  <c r="BJ101"/>
  <c r="BH101"/>
  <c r="BF101"/>
  <c r="BD101"/>
  <c r="BA101"/>
  <c r="AY101"/>
  <c r="AW101"/>
  <c r="AU101"/>
  <c r="AS101"/>
  <c r="AQ101"/>
  <c r="AO101"/>
  <c r="CG97"/>
  <c r="CE97"/>
  <c r="CC97"/>
  <c r="CA97"/>
  <c r="BY97"/>
  <c r="BW97"/>
  <c r="BU97"/>
  <c r="BS97"/>
  <c r="BQ97"/>
  <c r="BO97"/>
  <c r="BM97"/>
  <c r="BJ97"/>
  <c r="BH97"/>
  <c r="BF97"/>
  <c r="BD97"/>
  <c r="BA97"/>
  <c r="AY97"/>
  <c r="AW97"/>
  <c r="AU97"/>
  <c r="AS97"/>
  <c r="AQ97"/>
  <c r="AO97"/>
  <c r="CG89"/>
  <c r="CE89"/>
  <c r="CC89"/>
  <c r="CA89"/>
  <c r="BY89"/>
  <c r="BW89"/>
  <c r="BU89"/>
  <c r="BS89"/>
  <c r="BQ89"/>
  <c r="BO89"/>
  <c r="BM89"/>
  <c r="BJ89"/>
  <c r="BH89"/>
  <c r="BF89"/>
  <c r="BD89"/>
  <c r="BA89"/>
  <c r="AY89"/>
  <c r="AW89"/>
  <c r="AU89"/>
  <c r="AS89"/>
  <c r="AQ89"/>
  <c r="AO89"/>
  <c r="CG85"/>
  <c r="CE85"/>
  <c r="CC85"/>
  <c r="CA85"/>
  <c r="BY85"/>
  <c r="BW85"/>
  <c r="BU85"/>
  <c r="BS85"/>
  <c r="BQ85"/>
  <c r="BO85"/>
  <c r="BM85"/>
  <c r="BJ85"/>
  <c r="BH85"/>
  <c r="BF85"/>
  <c r="BD85"/>
  <c r="BA85"/>
  <c r="AY85"/>
  <c r="AW85"/>
  <c r="AU85"/>
  <c r="AS85"/>
  <c r="AQ85"/>
  <c r="AO85"/>
  <c r="CG81"/>
  <c r="CE81"/>
  <c r="CC81"/>
  <c r="CA81"/>
  <c r="BY81"/>
  <c r="BW81"/>
  <c r="BU81"/>
  <c r="BS81"/>
  <c r="BQ81"/>
  <c r="BO81"/>
  <c r="BM81"/>
  <c r="BJ81"/>
  <c r="BH81"/>
  <c r="BF81"/>
  <c r="BD81"/>
  <c r="BA81"/>
  <c r="AY81"/>
  <c r="AW81"/>
  <c r="AU81"/>
  <c r="AS81"/>
  <c r="AQ81"/>
  <c r="AO81"/>
  <c r="CG77"/>
  <c r="CE77"/>
  <c r="CC77"/>
  <c r="CA77"/>
  <c r="BY77"/>
  <c r="BW77"/>
  <c r="BU77"/>
  <c r="BS77"/>
  <c r="BQ77"/>
  <c r="BO77"/>
  <c r="BM77"/>
  <c r="BJ77"/>
  <c r="BH77"/>
  <c r="BF77"/>
  <c r="BD77"/>
  <c r="BA77"/>
  <c r="AY77"/>
  <c r="AW77"/>
  <c r="AU77"/>
  <c r="AS77"/>
  <c r="AQ77"/>
  <c r="AO77"/>
  <c r="CG73"/>
  <c r="CE73"/>
  <c r="CC73"/>
  <c r="CA73"/>
  <c r="BY73"/>
  <c r="BW73"/>
  <c r="BU73"/>
  <c r="BS73"/>
  <c r="BQ73"/>
  <c r="BO73"/>
  <c r="BM73"/>
  <c r="BJ73"/>
  <c r="BH73"/>
  <c r="BF73"/>
  <c r="BD73"/>
  <c r="BA73"/>
  <c r="AY73"/>
  <c r="AW73"/>
  <c r="AU73"/>
  <c r="AS73"/>
  <c r="AQ73"/>
  <c r="AO73"/>
  <c r="CG65"/>
  <c r="CE65"/>
  <c r="CC65"/>
  <c r="CA65"/>
  <c r="BY65"/>
  <c r="BW65"/>
  <c r="BU65"/>
  <c r="BS65"/>
  <c r="BQ65"/>
  <c r="BO65"/>
  <c r="BM65"/>
  <c r="BJ65"/>
  <c r="BH65"/>
  <c r="BF65"/>
  <c r="BD65"/>
  <c r="BA65"/>
  <c r="AY65"/>
  <c r="AW65"/>
  <c r="AU65"/>
  <c r="AS65"/>
  <c r="AQ65"/>
  <c r="AO65"/>
  <c r="CG61"/>
  <c r="CE61"/>
  <c r="CC61"/>
  <c r="CA61"/>
  <c r="BY61"/>
  <c r="BW61"/>
  <c r="BU61"/>
  <c r="BS61"/>
  <c r="BQ61"/>
  <c r="BO61"/>
  <c r="BM61"/>
  <c r="BJ61"/>
  <c r="BH61"/>
  <c r="BF61"/>
  <c r="BD61"/>
  <c r="BA61"/>
  <c r="AY61"/>
  <c r="AW61"/>
  <c r="AU61"/>
  <c r="AS61"/>
  <c r="AQ61"/>
  <c r="AO61"/>
  <c r="CG57"/>
  <c r="CE57"/>
  <c r="CC57"/>
  <c r="CA57"/>
  <c r="BY57"/>
  <c r="BW57"/>
  <c r="BU57"/>
  <c r="BS57"/>
  <c r="BQ57"/>
  <c r="BO57"/>
  <c r="BM57"/>
  <c r="BJ57"/>
  <c r="BH57"/>
  <c r="BF57"/>
  <c r="BD57"/>
  <c r="BA57"/>
  <c r="AY57"/>
  <c r="AW57"/>
  <c r="AU57"/>
  <c r="AS57"/>
  <c r="AQ57"/>
  <c r="AO57"/>
  <c r="CG53"/>
  <c r="CE53"/>
  <c r="CC53"/>
  <c r="CA53"/>
  <c r="BY53"/>
  <c r="BW53"/>
  <c r="BU53"/>
  <c r="BS53"/>
  <c r="BQ53"/>
  <c r="BO53"/>
  <c r="BM53"/>
  <c r="BJ53"/>
  <c r="BH53"/>
  <c r="BF53"/>
  <c r="BD53"/>
  <c r="BA53"/>
  <c r="AY53"/>
  <c r="AW53"/>
  <c r="AU53"/>
  <c r="AS53"/>
  <c r="AQ53"/>
  <c r="AO53"/>
  <c r="CG45"/>
  <c r="CE45"/>
  <c r="CC45"/>
  <c r="CA45"/>
  <c r="BY45"/>
  <c r="BW45"/>
  <c r="BU45"/>
  <c r="BS45"/>
  <c r="BQ45"/>
  <c r="BO45"/>
  <c r="BM45"/>
  <c r="BJ45"/>
  <c r="BH45"/>
  <c r="BF45"/>
  <c r="BD45"/>
  <c r="BA45"/>
  <c r="AY45"/>
  <c r="AW45"/>
  <c r="AU45"/>
  <c r="AS45"/>
  <c r="AQ45"/>
  <c r="AO45"/>
  <c r="CG41"/>
  <c r="CE41"/>
  <c r="CC41"/>
  <c r="CA41"/>
  <c r="BY41"/>
  <c r="BW41"/>
  <c r="BU41"/>
  <c r="BS41"/>
  <c r="BQ41"/>
  <c r="BO41"/>
  <c r="BM41"/>
  <c r="BJ41"/>
  <c r="BH41"/>
  <c r="BF41"/>
  <c r="BD41"/>
  <c r="BA41"/>
  <c r="AY41"/>
  <c r="AW41"/>
  <c r="AU41"/>
  <c r="AS41"/>
  <c r="AQ41"/>
  <c r="AO41"/>
  <c r="CG37"/>
  <c r="CE37"/>
  <c r="CC37"/>
  <c r="CA37"/>
  <c r="BY37"/>
  <c r="BW37"/>
  <c r="BU37"/>
  <c r="BS37"/>
  <c r="BQ37"/>
  <c r="BO37"/>
  <c r="BM37"/>
  <c r="BJ37"/>
  <c r="BH37"/>
  <c r="BF37"/>
  <c r="BD37"/>
  <c r="BA37"/>
  <c r="AY37"/>
  <c r="AW37"/>
  <c r="AU37"/>
  <c r="AS37"/>
  <c r="AQ37"/>
  <c r="AO37"/>
  <c r="CG33"/>
  <c r="CE33"/>
  <c r="CC33"/>
  <c r="CA33"/>
  <c r="BY33"/>
  <c r="BW33"/>
  <c r="BU33"/>
  <c r="BS33"/>
  <c r="BQ33"/>
  <c r="BO33"/>
  <c r="BM33"/>
  <c r="BJ33"/>
  <c r="BH33"/>
  <c r="BF33"/>
  <c r="BD33"/>
  <c r="BA33"/>
  <c r="AY33"/>
  <c r="AW33"/>
  <c r="AU33"/>
  <c r="AS33"/>
  <c r="AQ33"/>
  <c r="AO33"/>
  <c r="CG29"/>
  <c r="CE29"/>
  <c r="CC29"/>
  <c r="CA29"/>
  <c r="BY29"/>
  <c r="BW29"/>
  <c r="BU29"/>
  <c r="BS29"/>
  <c r="BQ29"/>
  <c r="BO29"/>
  <c r="BM29"/>
  <c r="BJ29"/>
  <c r="BH29"/>
  <c r="BF29"/>
  <c r="BD29"/>
  <c r="BA29"/>
  <c r="AY29"/>
  <c r="AW29"/>
  <c r="AU29"/>
  <c r="AS29"/>
  <c r="AQ29"/>
  <c r="AO29"/>
  <c r="CG25"/>
  <c r="CE25"/>
  <c r="CC25"/>
  <c r="CA25"/>
  <c r="BY25"/>
  <c r="BW25"/>
  <c r="BU25"/>
  <c r="BS25"/>
  <c r="BQ25"/>
  <c r="BO25"/>
  <c r="BM25"/>
  <c r="BJ25"/>
  <c r="BH25"/>
  <c r="BF25"/>
  <c r="BD25"/>
  <c r="BA25"/>
  <c r="AY25"/>
  <c r="AW25"/>
  <c r="AU25"/>
  <c r="AS25"/>
  <c r="AQ25"/>
  <c r="AO25"/>
  <c r="CG21"/>
  <c r="CE21"/>
  <c r="CC21"/>
  <c r="CA21"/>
  <c r="BY21"/>
  <c r="BW21"/>
  <c r="BU21"/>
  <c r="BS21"/>
  <c r="BQ21"/>
  <c r="BO21"/>
  <c r="BM21"/>
  <c r="BJ21"/>
  <c r="BH21"/>
  <c r="BF21"/>
  <c r="BD21"/>
  <c r="BA21"/>
  <c r="AY21"/>
  <c r="AW21"/>
  <c r="AU21"/>
  <c r="AS21"/>
  <c r="AQ21"/>
  <c r="AO21"/>
  <c r="CG17"/>
  <c r="CE17"/>
  <c r="CC17"/>
  <c r="CA17"/>
  <c r="BY17"/>
  <c r="BW17"/>
  <c r="BU17"/>
  <c r="BS17"/>
  <c r="BQ17"/>
  <c r="BO17"/>
  <c r="BM17"/>
  <c r="BJ17"/>
  <c r="BH17"/>
  <c r="BF17"/>
  <c r="BD17"/>
  <c r="BA17"/>
  <c r="AY17"/>
  <c r="AW17"/>
  <c r="AU17"/>
  <c r="AS17"/>
  <c r="AQ17"/>
  <c r="AO17"/>
  <c r="CG13"/>
  <c r="CE13"/>
  <c r="CC13"/>
  <c r="CA13"/>
  <c r="BY13"/>
  <c r="BW13"/>
  <c r="BU13"/>
  <c r="BS13"/>
  <c r="BQ13"/>
  <c r="BO13"/>
  <c r="BM13"/>
  <c r="BJ13"/>
  <c r="BH13"/>
  <c r="BF13"/>
  <c r="BD13"/>
  <c r="BA13"/>
  <c r="AY13"/>
  <c r="AW13"/>
  <c r="AU13"/>
  <c r="AS13"/>
  <c r="AQ13"/>
  <c r="AO13"/>
  <c r="CG120" i="13"/>
  <c r="CE120"/>
  <c r="CC120"/>
  <c r="CA120"/>
  <c r="BY120"/>
  <c r="BW120"/>
  <c r="BU120"/>
  <c r="BS120"/>
  <c r="BQ120"/>
  <c r="BO120"/>
  <c r="BM120"/>
  <c r="BJ120"/>
  <c r="BH120"/>
  <c r="BF120"/>
  <c r="BD120"/>
  <c r="BB120"/>
  <c r="BA120"/>
  <c r="AY120"/>
  <c r="AW120"/>
  <c r="AU120"/>
  <c r="AS120"/>
  <c r="AQ120"/>
  <c r="AO120"/>
  <c r="CG116"/>
  <c r="CE116"/>
  <c r="CC116"/>
  <c r="CA116"/>
  <c r="BY116"/>
  <c r="BW116"/>
  <c r="BU116"/>
  <c r="BS116"/>
  <c r="BQ116"/>
  <c r="BO116"/>
  <c r="BM116"/>
  <c r="BJ116"/>
  <c r="BH116"/>
  <c r="BF116"/>
  <c r="BD116"/>
  <c r="BB116"/>
  <c r="BA116"/>
  <c r="AY116"/>
  <c r="AW116"/>
  <c r="AU116"/>
  <c r="AS116"/>
  <c r="AQ116"/>
  <c r="AO116"/>
  <c r="CG112"/>
  <c r="CE112"/>
  <c r="CC112"/>
  <c r="CA112"/>
  <c r="BY112"/>
  <c r="BW112"/>
  <c r="BU112"/>
  <c r="BS112"/>
  <c r="BQ112"/>
  <c r="BO112"/>
  <c r="BM112"/>
  <c r="BJ112"/>
  <c r="BH112"/>
  <c r="BF112"/>
  <c r="BD112"/>
  <c r="BB112"/>
  <c r="BA112"/>
  <c r="AY112"/>
  <c r="AW112"/>
  <c r="AU112"/>
  <c r="AS112"/>
  <c r="AQ112"/>
  <c r="AO112"/>
  <c r="CG108"/>
  <c r="CE108"/>
  <c r="CC108"/>
  <c r="CA108"/>
  <c r="BY108"/>
  <c r="BW108"/>
  <c r="BU108"/>
  <c r="BS108"/>
  <c r="BQ108"/>
  <c r="BO108"/>
  <c r="BM108"/>
  <c r="BJ108"/>
  <c r="BH108"/>
  <c r="BF108"/>
  <c r="BD108"/>
  <c r="BB108"/>
  <c r="BA108"/>
  <c r="AY108"/>
  <c r="AW108"/>
  <c r="AU108"/>
  <c r="AS108"/>
  <c r="AQ108"/>
  <c r="AO108"/>
  <c r="CG104"/>
  <c r="CE104"/>
  <c r="CC104"/>
  <c r="CA104"/>
  <c r="BY104"/>
  <c r="BW104"/>
  <c r="BU104"/>
  <c r="BS104"/>
  <c r="BQ104"/>
  <c r="BO104"/>
  <c r="BM104"/>
  <c r="BJ104"/>
  <c r="BH104"/>
  <c r="BF104"/>
  <c r="BD104"/>
  <c r="BB104"/>
  <c r="BA104"/>
  <c r="AY104"/>
  <c r="AW104"/>
  <c r="AU104"/>
  <c r="AS104"/>
  <c r="AQ104"/>
  <c r="AO104"/>
  <c r="CG100"/>
  <c r="CE100"/>
  <c r="CC100"/>
  <c r="CA100"/>
  <c r="BY100"/>
  <c r="BW100"/>
  <c r="BU100"/>
  <c r="BS100"/>
  <c r="BQ100"/>
  <c r="BO100"/>
  <c r="BM100"/>
  <c r="BJ100"/>
  <c r="BH100"/>
  <c r="BF100"/>
  <c r="BD100"/>
  <c r="BB100"/>
  <c r="BA100"/>
  <c r="AY100"/>
  <c r="AW100"/>
  <c r="AU100"/>
  <c r="AS100"/>
  <c r="AQ100"/>
  <c r="AO100"/>
  <c r="CG96"/>
  <c r="CE96"/>
  <c r="CC96"/>
  <c r="CA96"/>
  <c r="BY96"/>
  <c r="BW96"/>
  <c r="BU96"/>
  <c r="BS96"/>
  <c r="BQ96"/>
  <c r="BO96"/>
  <c r="BM96"/>
  <c r="BJ96"/>
  <c r="BH96"/>
  <c r="BF96"/>
  <c r="BD96"/>
  <c r="BB96"/>
  <c r="BA96"/>
  <c r="AY96"/>
  <c r="AW96"/>
  <c r="AU96"/>
  <c r="AS96"/>
  <c r="AQ96"/>
  <c r="AO96"/>
  <c r="CG92"/>
  <c r="CE92"/>
  <c r="CC92"/>
  <c r="CA92"/>
  <c r="BY92"/>
  <c r="BW92"/>
  <c r="BU92"/>
  <c r="BS92"/>
  <c r="BQ92"/>
  <c r="BO92"/>
  <c r="BM92"/>
  <c r="BJ92"/>
  <c r="BH92"/>
  <c r="BF92"/>
  <c r="BD92"/>
  <c r="BB92"/>
  <c r="BA92"/>
  <c r="AY92"/>
  <c r="AW92"/>
  <c r="AU92"/>
  <c r="AS92"/>
  <c r="AQ92"/>
  <c r="AO92"/>
  <c r="CG88"/>
  <c r="CE88"/>
  <c r="CC88"/>
  <c r="CA88"/>
  <c r="BY88"/>
  <c r="BW88"/>
  <c r="BU88"/>
  <c r="BS88"/>
  <c r="BQ88"/>
  <c r="BO88"/>
  <c r="BM88"/>
  <c r="BJ88"/>
  <c r="BH88"/>
  <c r="BF88"/>
  <c r="BD88"/>
  <c r="BB88"/>
  <c r="BA88"/>
  <c r="AY88"/>
  <c r="AW88"/>
  <c r="AU88"/>
  <c r="AS88"/>
  <c r="AQ88"/>
  <c r="AO88"/>
  <c r="CG84"/>
  <c r="CE84"/>
  <c r="CC84"/>
  <c r="CA84"/>
  <c r="BY84"/>
  <c r="BW84"/>
  <c r="BU84"/>
  <c r="BS84"/>
  <c r="BQ84"/>
  <c r="BO84"/>
  <c r="BM84"/>
  <c r="BJ84"/>
  <c r="BH84"/>
  <c r="BF84"/>
  <c r="BD84"/>
  <c r="BB84"/>
  <c r="BA84"/>
  <c r="AY84"/>
  <c r="AW84"/>
  <c r="AU84"/>
  <c r="AS84"/>
  <c r="AQ84"/>
  <c r="AO84"/>
  <c r="CG80"/>
  <c r="CE80"/>
  <c r="CC80"/>
  <c r="CA80"/>
  <c r="BY80"/>
  <c r="BW80"/>
  <c r="BU80"/>
  <c r="BS80"/>
  <c r="BQ80"/>
  <c r="BO80"/>
  <c r="BM80"/>
  <c r="BJ80"/>
  <c r="BH80"/>
  <c r="BF80"/>
  <c r="BD80"/>
  <c r="BB80"/>
  <c r="BA80"/>
  <c r="AY80"/>
  <c r="AW80"/>
  <c r="AU80"/>
  <c r="AS80"/>
  <c r="AQ80"/>
  <c r="AO80"/>
  <c r="CG76"/>
  <c r="CE76"/>
  <c r="CC76"/>
  <c r="CA76"/>
  <c r="BY76"/>
  <c r="BW76"/>
  <c r="BU76"/>
  <c r="BS76"/>
  <c r="BQ76"/>
  <c r="BO76"/>
  <c r="BM76"/>
  <c r="BJ76"/>
  <c r="BH76"/>
  <c r="BF76"/>
  <c r="BD76"/>
  <c r="BB76"/>
  <c r="BA76"/>
  <c r="AY76"/>
  <c r="AW76"/>
  <c r="AU76"/>
  <c r="AS76"/>
  <c r="AQ76"/>
  <c r="AO76"/>
  <c r="CG72"/>
  <c r="CE72"/>
  <c r="CC72"/>
  <c r="CA72"/>
  <c r="BY72"/>
  <c r="BW72"/>
  <c r="BU72"/>
  <c r="BS72"/>
  <c r="BQ72"/>
  <c r="BO72"/>
  <c r="BM72"/>
  <c r="BJ72"/>
  <c r="BH72"/>
  <c r="BF72"/>
  <c r="BD72"/>
  <c r="BB72"/>
  <c r="BA72"/>
  <c r="AY72"/>
  <c r="AW72"/>
  <c r="AU72"/>
  <c r="AS72"/>
  <c r="AQ72"/>
  <c r="AO72"/>
  <c r="CG68"/>
  <c r="CE68"/>
  <c r="CC68"/>
  <c r="CA68"/>
  <c r="BY68"/>
  <c r="BW68"/>
  <c r="BU68"/>
  <c r="BS68"/>
  <c r="BQ68"/>
  <c r="BO68"/>
  <c r="BM68"/>
  <c r="BJ68"/>
  <c r="BH68"/>
  <c r="BF68"/>
  <c r="BD68"/>
  <c r="BB68"/>
  <c r="BA68"/>
  <c r="AY68"/>
  <c r="AW68"/>
  <c r="AU68"/>
  <c r="AS68"/>
  <c r="AQ68"/>
  <c r="AO68"/>
  <c r="CG64"/>
  <c r="CE64"/>
  <c r="CC64"/>
  <c r="CA64"/>
  <c r="BY64"/>
  <c r="BW64"/>
  <c r="BU64"/>
  <c r="BS64"/>
  <c r="BQ64"/>
  <c r="BO64"/>
  <c r="BM64"/>
  <c r="BJ64"/>
  <c r="BH64"/>
  <c r="BF64"/>
  <c r="BD64"/>
  <c r="BB64"/>
  <c r="BA64"/>
  <c r="AY64"/>
  <c r="AW64"/>
  <c r="AU64"/>
  <c r="AS64"/>
  <c r="AQ64"/>
  <c r="AO64"/>
  <c r="CG60"/>
  <c r="CE60"/>
  <c r="CC60"/>
  <c r="CA60"/>
  <c r="BY60"/>
  <c r="BW60"/>
  <c r="BU60"/>
  <c r="BS60"/>
  <c r="BQ60"/>
  <c r="BO60"/>
  <c r="BM60"/>
  <c r="BJ60"/>
  <c r="BH60"/>
  <c r="BF60"/>
  <c r="BD60"/>
  <c r="BB60"/>
  <c r="BA60"/>
  <c r="AY60"/>
  <c r="AW60"/>
  <c r="AU60"/>
  <c r="AS60"/>
  <c r="AQ60"/>
  <c r="AO60"/>
  <c r="CG56"/>
  <c r="CE56"/>
  <c r="CC56"/>
  <c r="CA56"/>
  <c r="BY56"/>
  <c r="BW56"/>
  <c r="BU56"/>
  <c r="BS56"/>
  <c r="BQ56"/>
  <c r="BO56"/>
  <c r="BM56"/>
  <c r="BJ56"/>
  <c r="BH56"/>
  <c r="BF56"/>
  <c r="BD56"/>
  <c r="BB56"/>
  <c r="BA56"/>
  <c r="AY56"/>
  <c r="AW56"/>
  <c r="AU56"/>
  <c r="AS56"/>
  <c r="AQ56"/>
  <c r="AO56"/>
  <c r="CG52"/>
  <c r="CE52"/>
  <c r="CC52"/>
  <c r="CA52"/>
  <c r="BY52"/>
  <c r="BW52"/>
  <c r="BU52"/>
  <c r="BS52"/>
  <c r="BQ52"/>
  <c r="BO52"/>
  <c r="BM52"/>
  <c r="BJ52"/>
  <c r="BH52"/>
  <c r="BF52"/>
  <c r="BD52"/>
  <c r="BB52"/>
  <c r="BA52"/>
  <c r="AY52"/>
  <c r="AW52"/>
  <c r="AU52"/>
  <c r="AS52"/>
  <c r="AQ52"/>
  <c r="AO52"/>
  <c r="CG48"/>
  <c r="CE48"/>
  <c r="CC48"/>
  <c r="CA48"/>
  <c r="BY48"/>
  <c r="BW48"/>
  <c r="BU48"/>
  <c r="BS48"/>
  <c r="BQ48"/>
  <c r="BO48"/>
  <c r="BM48"/>
  <c r="BJ48"/>
  <c r="BH48"/>
  <c r="BF48"/>
  <c r="BD48"/>
  <c r="BB48"/>
  <c r="BA48"/>
  <c r="AY48"/>
  <c r="AW48"/>
  <c r="AU48"/>
  <c r="AS48"/>
  <c r="AQ48"/>
  <c r="AO48"/>
  <c r="CG44"/>
  <c r="CE44"/>
  <c r="CC44"/>
  <c r="CA44"/>
  <c r="BY44"/>
  <c r="BW44"/>
  <c r="BU44"/>
  <c r="BS44"/>
  <c r="BQ44"/>
  <c r="BO44"/>
  <c r="BM44"/>
  <c r="BJ44"/>
  <c r="BH44"/>
  <c r="BF44"/>
  <c r="BD44"/>
  <c r="BB44"/>
  <c r="BA44"/>
  <c r="AY44"/>
  <c r="AW44"/>
  <c r="AU44"/>
  <c r="AS44"/>
  <c r="AQ44"/>
  <c r="AO44"/>
  <c r="CG40"/>
  <c r="CE40"/>
  <c r="CC40"/>
  <c r="CA40"/>
  <c r="BY40"/>
  <c r="BW40"/>
  <c r="BU40"/>
  <c r="BS40"/>
  <c r="BQ40"/>
  <c r="BO40"/>
  <c r="BM40"/>
  <c r="BJ40"/>
  <c r="BH40"/>
  <c r="BF40"/>
  <c r="BD40"/>
  <c r="BB40"/>
  <c r="BA40"/>
  <c r="AY40"/>
  <c r="AW40"/>
  <c r="AU40"/>
  <c r="AS40"/>
  <c r="AQ40"/>
  <c r="AO40"/>
  <c r="CG36"/>
  <c r="CE36"/>
  <c r="CC36"/>
  <c r="CA36"/>
  <c r="BY36"/>
  <c r="BW36"/>
  <c r="BU36"/>
  <c r="BS36"/>
  <c r="BQ36"/>
  <c r="BO36"/>
  <c r="BM36"/>
  <c r="BJ36"/>
  <c r="BH36"/>
  <c r="BF36"/>
  <c r="BD36"/>
  <c r="BB36"/>
  <c r="BA36"/>
  <c r="AY36"/>
  <c r="AW36"/>
  <c r="AU36"/>
  <c r="AS36"/>
  <c r="AQ36"/>
  <c r="AO36"/>
  <c r="CG32"/>
  <c r="CE32"/>
  <c r="CC32"/>
  <c r="CA32"/>
  <c r="BY32"/>
  <c r="BW32"/>
  <c r="BU32"/>
  <c r="BS32"/>
  <c r="BQ32"/>
  <c r="BO32"/>
  <c r="BM32"/>
  <c r="BB32"/>
  <c r="CG28"/>
  <c r="CE28"/>
  <c r="CC28"/>
  <c r="CA28"/>
  <c r="BY28"/>
  <c r="BW28"/>
  <c r="BU28"/>
  <c r="BS28"/>
  <c r="BQ28"/>
  <c r="BO28"/>
  <c r="BM28"/>
  <c r="BB28"/>
  <c r="CG24"/>
  <c r="CE24"/>
  <c r="CC24"/>
  <c r="CA24"/>
  <c r="BY24"/>
  <c r="BW24"/>
  <c r="BU24"/>
  <c r="BS24"/>
  <c r="BQ24"/>
  <c r="BO24"/>
  <c r="BM24"/>
  <c r="BJ24"/>
  <c r="BH24"/>
  <c r="BF24"/>
  <c r="BD24"/>
  <c r="BB24"/>
  <c r="BA24"/>
  <c r="AY24"/>
  <c r="AW24"/>
  <c r="AU24"/>
  <c r="AS24"/>
  <c r="AQ24"/>
  <c r="AO24"/>
  <c r="CG20"/>
  <c r="CE20"/>
  <c r="CC20"/>
  <c r="CA20"/>
  <c r="BY20"/>
  <c r="BW20"/>
  <c r="BU20"/>
  <c r="BS20"/>
  <c r="BQ20"/>
  <c r="BO20"/>
  <c r="BM20"/>
  <c r="BJ20"/>
  <c r="BH20"/>
  <c r="BF20"/>
  <c r="BD20"/>
  <c r="BB20"/>
  <c r="BA20"/>
  <c r="AY20"/>
  <c r="AW20"/>
  <c r="AU20"/>
  <c r="AS20"/>
  <c r="AQ20"/>
  <c r="AO20"/>
  <c r="CG16"/>
  <c r="CE16"/>
  <c r="CC16"/>
  <c r="CA16"/>
  <c r="BY16"/>
  <c r="BW16"/>
  <c r="BU16"/>
  <c r="BS16"/>
  <c r="BQ16"/>
  <c r="BO16"/>
  <c r="BM16"/>
  <c r="BJ16"/>
  <c r="BH16"/>
  <c r="BF16"/>
  <c r="BD16"/>
  <c r="BB16"/>
  <c r="BA16"/>
  <c r="AY16"/>
  <c r="AW16"/>
  <c r="AU16"/>
  <c r="AS16"/>
  <c r="AQ16"/>
  <c r="AO16"/>
  <c r="CG12"/>
  <c r="CE12"/>
  <c r="CC12"/>
  <c r="CA12"/>
  <c r="BY12"/>
  <c r="BW12"/>
  <c r="BU12"/>
  <c r="BS12"/>
  <c r="BQ12"/>
  <c r="BO12"/>
  <c r="BM12"/>
  <c r="BJ12"/>
  <c r="BH12"/>
  <c r="BF12"/>
  <c r="BD12"/>
  <c r="BB12"/>
  <c r="BA12"/>
  <c r="AY12"/>
  <c r="AW12"/>
  <c r="AU12"/>
  <c r="AS12"/>
  <c r="AQ12"/>
  <c r="AO12"/>
  <c r="CG120" i="12"/>
  <c r="CE120"/>
  <c r="CC120"/>
  <c r="CA120"/>
  <c r="BY120"/>
  <c r="BW120"/>
  <c r="BU120"/>
  <c r="BS120"/>
  <c r="BQ120"/>
  <c r="BO120"/>
  <c r="BM120"/>
  <c r="BJ120"/>
  <c r="BH120"/>
  <c r="BF120"/>
  <c r="BD120"/>
  <c r="BB120"/>
  <c r="BA120"/>
  <c r="AY120"/>
  <c r="AW120"/>
  <c r="AU120"/>
  <c r="AS120"/>
  <c r="AQ120"/>
  <c r="AO120"/>
  <c r="CG116"/>
  <c r="CE116"/>
  <c r="CC116"/>
  <c r="CA116"/>
  <c r="BY116"/>
  <c r="BW116"/>
  <c r="BU116"/>
  <c r="BS116"/>
  <c r="BQ116"/>
  <c r="BO116"/>
  <c r="BM116"/>
  <c r="BJ116"/>
  <c r="BH116"/>
  <c r="BF116"/>
  <c r="BD116"/>
  <c r="BB116"/>
  <c r="BA116"/>
  <c r="AY116"/>
  <c r="AW116"/>
  <c r="AU116"/>
  <c r="AS116"/>
  <c r="AQ116"/>
  <c r="AO116"/>
  <c r="CG112"/>
  <c r="CE112"/>
  <c r="CC112"/>
  <c r="CA112"/>
  <c r="BY112"/>
  <c r="BW112"/>
  <c r="BU112"/>
  <c r="BS112"/>
  <c r="BQ112"/>
  <c r="BO112"/>
  <c r="BM112"/>
  <c r="BJ112"/>
  <c r="BH112"/>
  <c r="BF112"/>
  <c r="BD112"/>
  <c r="BB112"/>
  <c r="BA112"/>
  <c r="AY112"/>
  <c r="AW112"/>
  <c r="AU112"/>
  <c r="AS112"/>
  <c r="AQ112"/>
  <c r="AO112"/>
  <c r="CG108"/>
  <c r="CE108"/>
  <c r="CC108"/>
  <c r="CA108"/>
  <c r="BY108"/>
  <c r="BW108"/>
  <c r="BU108"/>
  <c r="BS108"/>
  <c r="BQ108"/>
  <c r="BO108"/>
  <c r="BM108"/>
  <c r="BJ108"/>
  <c r="BH108"/>
  <c r="BF108"/>
  <c r="BD108"/>
  <c r="BB108"/>
  <c r="BA108"/>
  <c r="AY108"/>
  <c r="AW108"/>
  <c r="AU108"/>
  <c r="AS108"/>
  <c r="AQ108"/>
  <c r="AO108"/>
  <c r="CG104"/>
  <c r="CE104"/>
  <c r="CC104"/>
  <c r="CA104"/>
  <c r="BY104"/>
  <c r="BW104"/>
  <c r="BU104"/>
  <c r="BS104"/>
  <c r="BQ104"/>
  <c r="BO104"/>
  <c r="BM104"/>
  <c r="BJ104"/>
  <c r="BH104"/>
  <c r="BF104"/>
  <c r="BD104"/>
  <c r="BB104"/>
  <c r="BA104"/>
  <c r="AY104"/>
  <c r="AW104"/>
  <c r="AU104"/>
  <c r="AS104"/>
  <c r="AQ104"/>
  <c r="AO104"/>
  <c r="CG100"/>
  <c r="CE100"/>
  <c r="CC100"/>
  <c r="CA100"/>
  <c r="BY100"/>
  <c r="BW100"/>
  <c r="BU100"/>
  <c r="BS100"/>
  <c r="BQ100"/>
  <c r="BO100"/>
  <c r="BM100"/>
  <c r="BJ100"/>
  <c r="BH100"/>
  <c r="BF100"/>
  <c r="BD100"/>
  <c r="BB100"/>
  <c r="BA100"/>
  <c r="AY100"/>
  <c r="AW100"/>
  <c r="AU100"/>
  <c r="AS100"/>
  <c r="AQ100"/>
  <c r="AO100"/>
  <c r="CG96"/>
  <c r="CE96"/>
  <c r="CC96"/>
  <c r="CA96"/>
  <c r="BY96"/>
  <c r="BW96"/>
  <c r="BU96"/>
  <c r="BS96"/>
  <c r="BQ96"/>
  <c r="BO96"/>
  <c r="BM96"/>
  <c r="BJ96"/>
  <c r="BH96"/>
  <c r="BF96"/>
  <c r="BD96"/>
  <c r="BB96"/>
  <c r="BA96"/>
  <c r="AY96"/>
  <c r="AW96"/>
  <c r="AU96"/>
  <c r="AS96"/>
  <c r="AQ96"/>
  <c r="AO96"/>
  <c r="CG92"/>
  <c r="CE92"/>
  <c r="CC92"/>
  <c r="CA92"/>
  <c r="BY92"/>
  <c r="BW92"/>
  <c r="BU92"/>
  <c r="BS92"/>
  <c r="BQ92"/>
  <c r="BO92"/>
  <c r="BM92"/>
  <c r="BJ92"/>
  <c r="BH92"/>
  <c r="BF92"/>
  <c r="BD92"/>
  <c r="BB92"/>
  <c r="BA92"/>
  <c r="AY92"/>
  <c r="AW92"/>
  <c r="AU92"/>
  <c r="AS92"/>
  <c r="AQ92"/>
  <c r="AO92"/>
  <c r="CG88"/>
  <c r="CE88"/>
  <c r="CC88"/>
  <c r="CA88"/>
  <c r="BY88"/>
  <c r="BW88"/>
  <c r="BU88"/>
  <c r="BS88"/>
  <c r="BQ88"/>
  <c r="BO88"/>
  <c r="BM88"/>
  <c r="BJ88"/>
  <c r="BH88"/>
  <c r="BF88"/>
  <c r="BD88"/>
  <c r="BB88"/>
  <c r="BA88"/>
  <c r="AY88"/>
  <c r="AW88"/>
  <c r="AU88"/>
  <c r="AS88"/>
  <c r="AQ88"/>
  <c r="AO88"/>
  <c r="CG84"/>
  <c r="CE84"/>
  <c r="CC84"/>
  <c r="CA84"/>
  <c r="BY84"/>
  <c r="BW84"/>
  <c r="BU84"/>
  <c r="BS84"/>
  <c r="BQ84"/>
  <c r="BO84"/>
  <c r="BM84"/>
  <c r="BJ84"/>
  <c r="BH84"/>
  <c r="BF84"/>
  <c r="BD84"/>
  <c r="BB84"/>
  <c r="BA84"/>
  <c r="AY84"/>
  <c r="AW84"/>
  <c r="AU84"/>
  <c r="AS84"/>
  <c r="AQ84"/>
  <c r="AO84"/>
  <c r="CG80"/>
  <c r="CE80"/>
  <c r="CC80"/>
  <c r="CA80"/>
  <c r="BY80"/>
  <c r="BW80"/>
  <c r="BU80"/>
  <c r="BS80"/>
  <c r="BQ80"/>
  <c r="BO80"/>
  <c r="BM80"/>
  <c r="BJ80"/>
  <c r="BH80"/>
  <c r="BF80"/>
  <c r="BD80"/>
  <c r="BB80"/>
  <c r="BA80"/>
  <c r="AY80"/>
  <c r="AW80"/>
  <c r="AU80"/>
  <c r="AS80"/>
  <c r="AQ80"/>
  <c r="AO80"/>
  <c r="CG76"/>
  <c r="CE76"/>
  <c r="CC76"/>
  <c r="CA76"/>
  <c r="BY76"/>
  <c r="BW76"/>
  <c r="BU76"/>
  <c r="BS76"/>
  <c r="BQ76"/>
  <c r="BO76"/>
  <c r="BM76"/>
  <c r="BJ76"/>
  <c r="BH76"/>
  <c r="BF76"/>
  <c r="BD76"/>
  <c r="BB76"/>
  <c r="BA76"/>
  <c r="AY76"/>
  <c r="AW76"/>
  <c r="AU76"/>
  <c r="AS76"/>
  <c r="AQ76"/>
  <c r="AO76"/>
  <c r="CG72"/>
  <c r="CE72"/>
  <c r="CC72"/>
  <c r="CA72"/>
  <c r="BY72"/>
  <c r="BW72"/>
  <c r="BU72"/>
  <c r="BS72"/>
  <c r="BQ72"/>
  <c r="BO72"/>
  <c r="BM72"/>
  <c r="BJ72"/>
  <c r="BH72"/>
  <c r="BF72"/>
  <c r="BD72"/>
  <c r="BB72"/>
  <c r="BA72"/>
  <c r="AY72"/>
  <c r="AW72"/>
  <c r="AU72"/>
  <c r="AS72"/>
  <c r="AQ72"/>
  <c r="AO72"/>
  <c r="CG68"/>
  <c r="CE68"/>
  <c r="CC68"/>
  <c r="CA68"/>
  <c r="BY68"/>
  <c r="BW68"/>
  <c r="BU68"/>
  <c r="BS68"/>
  <c r="BQ68"/>
  <c r="BO68"/>
  <c r="BM68"/>
  <c r="BJ68"/>
  <c r="BH68"/>
  <c r="BF68"/>
  <c r="BD68"/>
  <c r="BB68"/>
  <c r="BA68"/>
  <c r="AY68"/>
  <c r="AW68"/>
  <c r="AU68"/>
  <c r="AS68"/>
  <c r="AQ68"/>
  <c r="AO68"/>
  <c r="CG64"/>
  <c r="CE64"/>
  <c r="CC64"/>
  <c r="CA64"/>
  <c r="BY64"/>
  <c r="BW64"/>
  <c r="BU64"/>
  <c r="BS64"/>
  <c r="BQ64"/>
  <c r="BO64"/>
  <c r="BM64"/>
  <c r="BJ64"/>
  <c r="BH64"/>
  <c r="BF64"/>
  <c r="BD64"/>
  <c r="BB64"/>
  <c r="BA64"/>
  <c r="AY64"/>
  <c r="AW64"/>
  <c r="AU64"/>
  <c r="AS64"/>
  <c r="AQ64"/>
  <c r="AO64"/>
  <c r="CG60"/>
  <c r="CE60"/>
  <c r="CC60"/>
  <c r="CA60"/>
  <c r="BY60"/>
  <c r="BW60"/>
  <c r="BU60"/>
  <c r="BS60"/>
  <c r="BQ60"/>
  <c r="BO60"/>
  <c r="BM60"/>
  <c r="BJ60"/>
  <c r="BH60"/>
  <c r="BF60"/>
  <c r="BD60"/>
  <c r="BB60"/>
  <c r="BA60"/>
  <c r="AY60"/>
  <c r="AW60"/>
  <c r="AU60"/>
  <c r="AS60"/>
  <c r="AQ60"/>
  <c r="AO60"/>
  <c r="CG56"/>
  <c r="CE56"/>
  <c r="CC56"/>
  <c r="CA56"/>
  <c r="BY56"/>
  <c r="BW56"/>
  <c r="BU56"/>
  <c r="BS56"/>
  <c r="BQ56"/>
  <c r="BO56"/>
  <c r="BM56"/>
  <c r="BB56"/>
  <c r="BB52"/>
  <c r="CG48"/>
  <c r="CE48"/>
  <c r="CC48"/>
  <c r="CA48"/>
  <c r="BY48"/>
  <c r="BW48"/>
  <c r="BU48"/>
  <c r="BS48"/>
  <c r="BQ48"/>
  <c r="BO48"/>
  <c r="BM48"/>
  <c r="BJ48"/>
  <c r="BH48"/>
  <c r="BF48"/>
  <c r="BD48"/>
  <c r="BB48"/>
  <c r="BA48"/>
  <c r="AY48"/>
  <c r="AW48"/>
  <c r="AU48"/>
  <c r="AS48"/>
  <c r="AQ48"/>
  <c r="AO48"/>
  <c r="CG44"/>
  <c r="CE44"/>
  <c r="CC44"/>
  <c r="CA44"/>
  <c r="BY44"/>
  <c r="BW44"/>
  <c r="BU44"/>
  <c r="BS44"/>
  <c r="BQ44"/>
  <c r="BO44"/>
  <c r="BM44"/>
  <c r="BJ44"/>
  <c r="BH44"/>
  <c r="BF44"/>
  <c r="BD44"/>
  <c r="BB44"/>
  <c r="BA44"/>
  <c r="AY44"/>
  <c r="AW44"/>
  <c r="AU44"/>
  <c r="AS44"/>
  <c r="AQ44"/>
  <c r="AO44"/>
  <c r="CG40"/>
  <c r="CE40"/>
  <c r="CC40"/>
  <c r="CA40"/>
  <c r="BY40"/>
  <c r="BW40"/>
  <c r="BU40"/>
  <c r="BS40"/>
  <c r="BQ40"/>
  <c r="BO40"/>
  <c r="BM40"/>
  <c r="BJ40"/>
  <c r="BH40"/>
  <c r="BF40"/>
  <c r="BD40"/>
  <c r="BB40"/>
  <c r="BA40"/>
  <c r="AY40"/>
  <c r="AW40"/>
  <c r="AU40"/>
  <c r="AS40"/>
  <c r="AQ40"/>
  <c r="AO40"/>
  <c r="CG36"/>
  <c r="CE36"/>
  <c r="CC36"/>
  <c r="CA36"/>
  <c r="BY36"/>
  <c r="BW36"/>
  <c r="BU36"/>
  <c r="BS36"/>
  <c r="BQ36"/>
  <c r="BO36"/>
  <c r="BM36"/>
  <c r="BJ36"/>
  <c r="BH36"/>
  <c r="BF36"/>
  <c r="BD36"/>
  <c r="BB36"/>
  <c r="BA36"/>
  <c r="AY36"/>
  <c r="AW36"/>
  <c r="AU36"/>
  <c r="AS36"/>
  <c r="AQ36"/>
  <c r="AO36"/>
  <c r="CG32"/>
  <c r="CE32"/>
  <c r="CC32"/>
  <c r="CA32"/>
  <c r="BY32"/>
  <c r="BW32"/>
  <c r="BU32"/>
  <c r="BS32"/>
  <c r="BQ32"/>
  <c r="BO32"/>
  <c r="BM32"/>
  <c r="BJ32"/>
  <c r="BH32"/>
  <c r="BF32"/>
  <c r="BD32"/>
  <c r="BB32"/>
  <c r="BA32"/>
  <c r="AY32"/>
  <c r="AW32"/>
  <c r="AU32"/>
  <c r="AS32"/>
  <c r="AQ32"/>
  <c r="AO32"/>
  <c r="CG28"/>
  <c r="CE28"/>
  <c r="CC28"/>
  <c r="CA28"/>
  <c r="BY28"/>
  <c r="BW28"/>
  <c r="BU28"/>
  <c r="BS28"/>
  <c r="BQ28"/>
  <c r="BO28"/>
  <c r="BM28"/>
  <c r="BJ28"/>
  <c r="BH28"/>
  <c r="BF28"/>
  <c r="BD28"/>
  <c r="BB28"/>
  <c r="BA28"/>
  <c r="AY28"/>
  <c r="AW28"/>
  <c r="AU28"/>
  <c r="AS28"/>
  <c r="AQ28"/>
  <c r="AO28"/>
  <c r="CG24"/>
  <c r="CE24"/>
  <c r="CC24"/>
  <c r="CA24"/>
  <c r="BY24"/>
  <c r="BW24"/>
  <c r="BU24"/>
  <c r="BS24"/>
  <c r="BQ24"/>
  <c r="BO24"/>
  <c r="BM24"/>
  <c r="BJ24"/>
  <c r="BH24"/>
  <c r="BF24"/>
  <c r="BD24"/>
  <c r="BB24"/>
  <c r="BA24"/>
  <c r="AY24"/>
  <c r="AW24"/>
  <c r="AU24"/>
  <c r="AS24"/>
  <c r="AQ24"/>
  <c r="AO24"/>
  <c r="CG20"/>
  <c r="CE20"/>
  <c r="CC20"/>
  <c r="CA20"/>
  <c r="BY20"/>
  <c r="BW20"/>
  <c r="BU20"/>
  <c r="BS20"/>
  <c r="BQ20"/>
  <c r="BO20"/>
  <c r="BM20"/>
  <c r="BJ20"/>
  <c r="BH20"/>
  <c r="BF20"/>
  <c r="BD20"/>
  <c r="BB20"/>
  <c r="BA20"/>
  <c r="AY20"/>
  <c r="AW20"/>
  <c r="AU20"/>
  <c r="AS20"/>
  <c r="AQ20"/>
  <c r="AO20"/>
  <c r="CG16"/>
  <c r="CE16"/>
  <c r="CC16"/>
  <c r="CA16"/>
  <c r="BY16"/>
  <c r="BW16"/>
  <c r="BU16"/>
  <c r="BS16"/>
  <c r="BQ16"/>
  <c r="BO16"/>
  <c r="BM16"/>
  <c r="BJ16"/>
  <c r="BH16"/>
  <c r="BF16"/>
  <c r="BD16"/>
  <c r="BB16"/>
  <c r="BA16"/>
  <c r="AY16"/>
  <c r="AW16"/>
  <c r="AU16"/>
  <c r="AS16"/>
  <c r="AQ16"/>
  <c r="AO16"/>
  <c r="CG12"/>
  <c r="CE12"/>
  <c r="CC12"/>
  <c r="CA12"/>
  <c r="BY12"/>
  <c r="BW12"/>
  <c r="BU12"/>
  <c r="BS12"/>
  <c r="BQ12"/>
  <c r="BO12"/>
  <c r="BM12"/>
  <c r="BJ12"/>
  <c r="BH12"/>
  <c r="BF12"/>
  <c r="BD12"/>
  <c r="BB12"/>
  <c r="BA12"/>
  <c r="AY12"/>
  <c r="AW12"/>
  <c r="AU12"/>
  <c r="AS12"/>
  <c r="AQ12"/>
  <c r="AO12"/>
  <c r="CG122" i="11"/>
  <c r="CE122"/>
  <c r="CC122"/>
  <c r="CA122"/>
  <c r="BY122"/>
  <c r="BW122"/>
  <c r="BU122"/>
  <c r="BS122"/>
  <c r="BQ122"/>
  <c r="BO122"/>
  <c r="BM122"/>
  <c r="BJ122"/>
  <c r="BH122"/>
  <c r="BF122"/>
  <c r="BD122"/>
  <c r="BB122"/>
  <c r="BA122"/>
  <c r="AY122"/>
  <c r="AW122"/>
  <c r="AU122"/>
  <c r="AS122"/>
  <c r="AQ122"/>
  <c r="AO122"/>
  <c r="CG118"/>
  <c r="CE118"/>
  <c r="CC118"/>
  <c r="CA118"/>
  <c r="BY118"/>
  <c r="BW118"/>
  <c r="BU118"/>
  <c r="BS118"/>
  <c r="BQ118"/>
  <c r="BO118"/>
  <c r="BM118"/>
  <c r="BJ118"/>
  <c r="BH118"/>
  <c r="BF118"/>
  <c r="BD118"/>
  <c r="BB118"/>
  <c r="BA118"/>
  <c r="AY118"/>
  <c r="AW118"/>
  <c r="AU118"/>
  <c r="AS118"/>
  <c r="AQ118"/>
  <c r="AO118"/>
  <c r="CG114"/>
  <c r="CE114"/>
  <c r="CC114"/>
  <c r="CA114"/>
  <c r="BY114"/>
  <c r="BW114"/>
  <c r="BU114"/>
  <c r="BS114"/>
  <c r="BQ114"/>
  <c r="BO114"/>
  <c r="BM114"/>
  <c r="BJ114"/>
  <c r="BH114"/>
  <c r="BF114"/>
  <c r="BD114"/>
  <c r="BB114"/>
  <c r="BA114"/>
  <c r="AY114"/>
  <c r="AW114"/>
  <c r="AU114"/>
  <c r="AS114"/>
  <c r="AQ114"/>
  <c r="AO114"/>
  <c r="CG110"/>
  <c r="CE110"/>
  <c r="CC110"/>
  <c r="CA110"/>
  <c r="BY110"/>
  <c r="BW110"/>
  <c r="BU110"/>
  <c r="BS110"/>
  <c r="BQ110"/>
  <c r="BO110"/>
  <c r="BM110"/>
  <c r="BJ110"/>
  <c r="BH110"/>
  <c r="BF110"/>
  <c r="BD110"/>
  <c r="BB110"/>
  <c r="BA110"/>
  <c r="AY110"/>
  <c r="AW110"/>
  <c r="AU110"/>
  <c r="AS110"/>
  <c r="AQ110"/>
  <c r="AO110"/>
  <c r="CG106"/>
  <c r="CE106"/>
  <c r="CC106"/>
  <c r="CA106"/>
  <c r="BY106"/>
  <c r="BW106"/>
  <c r="BU106"/>
  <c r="BS106"/>
  <c r="BQ106"/>
  <c r="BO106"/>
  <c r="BM106"/>
  <c r="BJ106"/>
  <c r="BH106"/>
  <c r="BF106"/>
  <c r="BD106"/>
  <c r="BB106"/>
  <c r="BA106"/>
  <c r="AY106"/>
  <c r="AW106"/>
  <c r="AU106"/>
  <c r="AS106"/>
  <c r="AQ106"/>
  <c r="AO106"/>
  <c r="CG102"/>
  <c r="CE102"/>
  <c r="CC102"/>
  <c r="CA102"/>
  <c r="BY102"/>
  <c r="BW102"/>
  <c r="BU102"/>
  <c r="BS102"/>
  <c r="BQ102"/>
  <c r="BO102"/>
  <c r="BM102"/>
  <c r="BJ102"/>
  <c r="BH102"/>
  <c r="BF102"/>
  <c r="BD102"/>
  <c r="BB102"/>
  <c r="BA102"/>
  <c r="AY102"/>
  <c r="AW102"/>
  <c r="AU102"/>
  <c r="AS102"/>
  <c r="AQ102"/>
  <c r="AO102"/>
  <c r="CG98"/>
  <c r="CE98"/>
  <c r="CC98"/>
  <c r="CA98"/>
  <c r="BY98"/>
  <c r="BW98"/>
  <c r="BU98"/>
  <c r="BS98"/>
  <c r="BQ98"/>
  <c r="BO98"/>
  <c r="BM98"/>
  <c r="BJ98"/>
  <c r="BH98"/>
  <c r="BF98"/>
  <c r="BD98"/>
  <c r="BB98"/>
  <c r="BA98"/>
  <c r="AY98"/>
  <c r="AW98"/>
  <c r="AU98"/>
  <c r="AS98"/>
  <c r="AQ98"/>
  <c r="AO98"/>
  <c r="CG94"/>
  <c r="CE94"/>
  <c r="CC94"/>
  <c r="CA94"/>
  <c r="BY94"/>
  <c r="BW94"/>
  <c r="BU94"/>
  <c r="BS94"/>
  <c r="BQ94"/>
  <c r="BO94"/>
  <c r="BM94"/>
  <c r="BJ94"/>
  <c r="BH94"/>
  <c r="BF94"/>
  <c r="BD94"/>
  <c r="BB94"/>
  <c r="BA94"/>
  <c r="AY94"/>
  <c r="AW94"/>
  <c r="AU94"/>
  <c r="AS94"/>
  <c r="AQ94"/>
  <c r="AO94"/>
  <c r="CG90"/>
  <c r="CE90"/>
  <c r="CC90"/>
  <c r="CA90"/>
  <c r="BY90"/>
  <c r="BW90"/>
  <c r="BU90"/>
  <c r="BS90"/>
  <c r="BQ90"/>
  <c r="BO90"/>
  <c r="BM90"/>
  <c r="BJ90"/>
  <c r="BH90"/>
  <c r="BF90"/>
  <c r="BD90"/>
  <c r="BB90"/>
  <c r="BA90"/>
  <c r="AY90"/>
  <c r="AW90"/>
  <c r="AU90"/>
  <c r="AS90"/>
  <c r="AQ90"/>
  <c r="AO90"/>
  <c r="BB86"/>
  <c r="BB82"/>
  <c r="CG74"/>
  <c r="CE74"/>
  <c r="CC74"/>
  <c r="CA74"/>
  <c r="BY74"/>
  <c r="BW74"/>
  <c r="BU74"/>
  <c r="BS74"/>
  <c r="BQ74"/>
  <c r="BO74"/>
  <c r="BM74"/>
  <c r="AY74"/>
  <c r="AW74"/>
  <c r="AU74"/>
  <c r="AS74"/>
  <c r="AQ74"/>
  <c r="AO74"/>
  <c r="AM74"/>
  <c r="AK74"/>
  <c r="AI74"/>
  <c r="AG74"/>
  <c r="AE74"/>
  <c r="AY70"/>
  <c r="AW70"/>
  <c r="AU70"/>
  <c r="AS70"/>
  <c r="AQ70"/>
  <c r="AO70"/>
  <c r="AM70"/>
  <c r="AK70"/>
  <c r="AI70"/>
  <c r="AG70"/>
  <c r="AE70"/>
  <c r="CG66"/>
  <c r="CE66"/>
  <c r="CC66"/>
  <c r="CA66"/>
  <c r="BY66"/>
  <c r="BW66"/>
  <c r="BU66"/>
  <c r="BS66"/>
  <c r="BQ66"/>
  <c r="BO66"/>
  <c r="BM66"/>
  <c r="AY66"/>
  <c r="AW66"/>
  <c r="AU66"/>
  <c r="AS66"/>
  <c r="AQ66"/>
  <c r="AO66"/>
  <c r="AM66"/>
  <c r="AK66"/>
  <c r="AI66"/>
  <c r="AG66"/>
  <c r="AE66"/>
  <c r="AY62"/>
  <c r="AW62"/>
  <c r="AU62"/>
  <c r="AS62"/>
  <c r="AQ62"/>
  <c r="AO62"/>
  <c r="AM62"/>
  <c r="AK62"/>
  <c r="AI62"/>
  <c r="AG62"/>
  <c r="AE62"/>
  <c r="CG58"/>
  <c r="CE58"/>
  <c r="CC58"/>
  <c r="CA58"/>
  <c r="BY58"/>
  <c r="BW58"/>
  <c r="BU58"/>
  <c r="BS58"/>
  <c r="BQ58"/>
  <c r="BO58"/>
  <c r="BM58"/>
  <c r="AY58"/>
  <c r="AW58"/>
  <c r="AU58"/>
  <c r="AS58"/>
  <c r="AQ58"/>
  <c r="AO58"/>
  <c r="AM58"/>
  <c r="AK58"/>
  <c r="AI58"/>
  <c r="AG58"/>
  <c r="AE58"/>
  <c r="AY54"/>
  <c r="AW54"/>
  <c r="AU54"/>
  <c r="AS54"/>
  <c r="AQ54"/>
  <c r="AO54"/>
  <c r="AM54"/>
  <c r="AK54"/>
  <c r="AI54"/>
  <c r="AG54"/>
  <c r="AE54"/>
  <c r="CG50"/>
  <c r="CE50"/>
  <c r="CC50"/>
  <c r="CA50"/>
  <c r="BY50"/>
  <c r="BW50"/>
  <c r="BU50"/>
  <c r="BS50"/>
  <c r="BQ50"/>
  <c r="BO50"/>
  <c r="BM50"/>
  <c r="AY50"/>
  <c r="AW50"/>
  <c r="AU50"/>
  <c r="AS50"/>
  <c r="AQ50"/>
  <c r="AO50"/>
  <c r="AM50"/>
  <c r="AK50"/>
  <c r="AI50"/>
  <c r="AG50"/>
  <c r="AE50"/>
  <c r="AY46"/>
  <c r="AW46"/>
  <c r="AU46"/>
  <c r="AS46"/>
  <c r="AQ46"/>
  <c r="AO46"/>
  <c r="AM46"/>
  <c r="AK46"/>
  <c r="AI46"/>
  <c r="AG46"/>
  <c r="AE46"/>
  <c r="CG34"/>
  <c r="CE34"/>
  <c r="CC34"/>
  <c r="CA34"/>
  <c r="BY34"/>
  <c r="BW34"/>
  <c r="BU34"/>
  <c r="BS34"/>
  <c r="BQ34"/>
  <c r="BO34"/>
  <c r="BM34"/>
  <c r="AY34"/>
  <c r="AW34"/>
  <c r="AU34"/>
  <c r="AS34"/>
  <c r="AQ34"/>
  <c r="AO34"/>
  <c r="AM34"/>
  <c r="AK34"/>
  <c r="AI34"/>
  <c r="AG34"/>
  <c r="AE34"/>
  <c r="AY30"/>
  <c r="AW30"/>
  <c r="AU30"/>
  <c r="AS30"/>
  <c r="AQ30"/>
  <c r="AO30"/>
  <c r="AM30"/>
  <c r="AK30"/>
  <c r="AI30"/>
  <c r="AG30"/>
  <c r="AE30"/>
  <c r="CG26"/>
  <c r="CE26"/>
  <c r="CC26"/>
  <c r="CA26"/>
  <c r="BY26"/>
  <c r="BW26"/>
  <c r="BU26"/>
  <c r="BS26"/>
  <c r="BQ26"/>
  <c r="BO26"/>
  <c r="BM26"/>
  <c r="AY26"/>
  <c r="AW26"/>
  <c r="AU26"/>
  <c r="AS26"/>
  <c r="AQ26"/>
  <c r="AO26"/>
  <c r="AM26"/>
  <c r="AK26"/>
  <c r="AI26"/>
  <c r="AG26"/>
  <c r="AE26"/>
  <c r="AY22"/>
  <c r="AW22"/>
  <c r="AU22"/>
  <c r="AS22"/>
  <c r="AQ22"/>
  <c r="AO22"/>
  <c r="AM22"/>
  <c r="AK22"/>
  <c r="AI22"/>
  <c r="AG22"/>
  <c r="AE22"/>
  <c r="CF122" i="10"/>
  <c r="CD122"/>
  <c r="CB122"/>
  <c r="BZ122"/>
  <c r="BX122"/>
  <c r="BV122"/>
  <c r="BT122"/>
  <c r="BR122"/>
  <c r="BP122"/>
  <c r="BN122"/>
  <c r="BL122"/>
  <c r="AY122"/>
  <c r="AW122"/>
  <c r="AU122"/>
  <c r="AS122"/>
  <c r="AQ122"/>
  <c r="AO122"/>
  <c r="AM122"/>
  <c r="AK122"/>
  <c r="AI122"/>
  <c r="AG122"/>
  <c r="AE122"/>
  <c r="AY118"/>
  <c r="AW118"/>
  <c r="AU118"/>
  <c r="AS118"/>
  <c r="AQ118"/>
  <c r="AO118"/>
  <c r="AM118"/>
  <c r="AK118"/>
  <c r="AI118"/>
  <c r="AG118"/>
  <c r="AE118"/>
  <c r="CF114"/>
  <c r="CD114"/>
  <c r="CB114"/>
  <c r="BZ114"/>
  <c r="BX114"/>
  <c r="BV114"/>
  <c r="BT114"/>
  <c r="BR114"/>
  <c r="BP114"/>
  <c r="BN114"/>
  <c r="BL114"/>
  <c r="AY114"/>
  <c r="AW114"/>
  <c r="AU114"/>
  <c r="AS114"/>
  <c r="AQ114"/>
  <c r="AO114"/>
  <c r="AM114"/>
  <c r="AK114"/>
  <c r="AI114"/>
  <c r="AG114"/>
  <c r="AE114"/>
  <c r="AY110"/>
  <c r="AW110"/>
  <c r="AU110"/>
  <c r="AS110"/>
  <c r="AQ110"/>
  <c r="AO110"/>
  <c r="AM110"/>
  <c r="AK110"/>
  <c r="AI110"/>
  <c r="AG110"/>
  <c r="AE110"/>
  <c r="CF106"/>
  <c r="CD106"/>
  <c r="CB106"/>
  <c r="BZ106"/>
  <c r="BX106"/>
  <c r="BV106"/>
  <c r="BT106"/>
  <c r="BR106"/>
  <c r="BP106"/>
  <c r="BN106"/>
  <c r="BL106"/>
  <c r="AY106"/>
  <c r="AW106"/>
  <c r="AU106"/>
  <c r="AS106"/>
  <c r="AQ106"/>
  <c r="AO106"/>
  <c r="AM106"/>
  <c r="AK106"/>
  <c r="AI106"/>
  <c r="AG106"/>
  <c r="AE106"/>
  <c r="AY102"/>
  <c r="AW102"/>
  <c r="AU102"/>
  <c r="AS102"/>
  <c r="AQ102"/>
  <c r="AO102"/>
  <c r="AM102"/>
  <c r="AK102"/>
  <c r="AI102"/>
  <c r="AG102"/>
  <c r="AE102"/>
  <c r="CF98"/>
  <c r="CD98"/>
  <c r="CB98"/>
  <c r="BZ98"/>
  <c r="BX98"/>
  <c r="BV98"/>
  <c r="BT98"/>
  <c r="BR98"/>
  <c r="BP98"/>
  <c r="BN98"/>
  <c r="BL98"/>
  <c r="AY98"/>
  <c r="AW98"/>
  <c r="AU98"/>
  <c r="AS98"/>
  <c r="AQ98"/>
  <c r="AO98"/>
  <c r="AM98"/>
  <c r="AK98"/>
  <c r="AI98"/>
  <c r="AG98"/>
  <c r="AE98"/>
  <c r="AY94"/>
  <c r="AW94"/>
  <c r="AU94"/>
  <c r="AS94"/>
  <c r="AQ94"/>
  <c r="AO94"/>
  <c r="AM94"/>
  <c r="AK94"/>
  <c r="AI94"/>
  <c r="AG94"/>
  <c r="AE94"/>
  <c r="CF82"/>
  <c r="CD82"/>
  <c r="CB82"/>
  <c r="BZ82"/>
  <c r="BX82"/>
  <c r="BV82"/>
  <c r="BT82"/>
  <c r="BR82"/>
  <c r="BP82"/>
  <c r="BN82"/>
  <c r="BL82"/>
  <c r="AY82"/>
  <c r="AW82"/>
  <c r="AU82"/>
  <c r="AS82"/>
  <c r="AQ82"/>
  <c r="AO82"/>
  <c r="AM82"/>
  <c r="AK82"/>
  <c r="AI82"/>
  <c r="AG82"/>
  <c r="AE82"/>
  <c r="BV78"/>
  <c r="BT78"/>
  <c r="BR78"/>
  <c r="BP78"/>
  <c r="BN78"/>
  <c r="BL78"/>
  <c r="BJ78"/>
  <c r="BH78"/>
  <c r="BF78"/>
  <c r="BD78"/>
  <c r="BB78"/>
  <c r="AY78"/>
  <c r="AW78"/>
  <c r="AU78"/>
  <c r="AS78"/>
  <c r="AQ78"/>
  <c r="AO78"/>
  <c r="AM78"/>
  <c r="AK78"/>
  <c r="AI78"/>
  <c r="AG78"/>
  <c r="AE78"/>
  <c r="CF74"/>
  <c r="CD74"/>
  <c r="CB74"/>
  <c r="BZ74"/>
  <c r="BX74"/>
  <c r="BV74"/>
  <c r="BT74"/>
  <c r="BR74"/>
  <c r="BP74"/>
  <c r="BN74"/>
  <c r="BL74"/>
  <c r="AY74"/>
  <c r="AW74"/>
  <c r="AU74"/>
  <c r="AS74"/>
  <c r="AQ74"/>
  <c r="AO74"/>
  <c r="AM74"/>
  <c r="AK74"/>
  <c r="AI74"/>
  <c r="AG74"/>
  <c r="AE74"/>
  <c r="AY70"/>
  <c r="AW70"/>
  <c r="AU70"/>
  <c r="AS70"/>
  <c r="AQ70"/>
  <c r="AO70"/>
  <c r="AM70"/>
  <c r="AK70"/>
  <c r="AI70"/>
  <c r="AG70"/>
  <c r="AE70"/>
  <c r="CF66"/>
  <c r="CD66"/>
  <c r="CB66"/>
  <c r="BZ66"/>
  <c r="BX66"/>
  <c r="BV66"/>
  <c r="BT66"/>
  <c r="BR66"/>
  <c r="BP66"/>
  <c r="BN66"/>
  <c r="BL66"/>
  <c r="AY66"/>
  <c r="AW66"/>
  <c r="AU66"/>
  <c r="AS66"/>
  <c r="AQ66"/>
  <c r="AO66"/>
  <c r="AM66"/>
  <c r="AK66"/>
  <c r="AI66"/>
  <c r="AG66"/>
  <c r="AE66"/>
  <c r="BV62"/>
  <c r="BT62"/>
  <c r="BR62"/>
  <c r="BP62"/>
  <c r="BN62"/>
  <c r="BL62"/>
  <c r="BJ62"/>
  <c r="BH62"/>
  <c r="BF62"/>
  <c r="BD62"/>
  <c r="BB62"/>
  <c r="AY62"/>
  <c r="AW62"/>
  <c r="AU62"/>
  <c r="AS62"/>
  <c r="AQ62"/>
  <c r="AO62"/>
  <c r="AM62"/>
  <c r="AK62"/>
  <c r="AI62"/>
  <c r="AG62"/>
  <c r="AE62"/>
  <c r="CF58"/>
  <c r="CD58"/>
  <c r="CB58"/>
  <c r="BZ58"/>
  <c r="BX58"/>
  <c r="BV58"/>
  <c r="BT58"/>
  <c r="BR58"/>
  <c r="BP58"/>
  <c r="BN58"/>
  <c r="BL58"/>
  <c r="AY58"/>
  <c r="AW58"/>
  <c r="AU58"/>
  <c r="AS58"/>
  <c r="AQ58"/>
  <c r="AO58"/>
  <c r="AM58"/>
  <c r="AK58"/>
  <c r="AI58"/>
  <c r="AG58"/>
  <c r="AE58"/>
  <c r="BV54"/>
  <c r="BT54"/>
  <c r="BR54"/>
  <c r="BP54"/>
  <c r="BN54"/>
  <c r="BL54"/>
  <c r="BJ54"/>
  <c r="BH54"/>
  <c r="BF54"/>
  <c r="BD54"/>
  <c r="BB54"/>
  <c r="AY54"/>
  <c r="AW54"/>
  <c r="AU54"/>
  <c r="AS54"/>
  <c r="AQ54"/>
  <c r="AO54"/>
  <c r="AM54"/>
  <c r="AK54"/>
  <c r="AI54"/>
  <c r="AG54"/>
  <c r="AE54"/>
  <c r="CF50"/>
  <c r="CD50"/>
  <c r="CB50"/>
  <c r="BZ50"/>
  <c r="BX50"/>
  <c r="BV50"/>
  <c r="BT50"/>
  <c r="BR50"/>
  <c r="BP50"/>
  <c r="BN50"/>
  <c r="BL50"/>
  <c r="AY50"/>
  <c r="AW50"/>
  <c r="AU50"/>
  <c r="AS50"/>
  <c r="AQ50"/>
  <c r="AO50"/>
  <c r="AM50"/>
  <c r="AK50"/>
  <c r="AI50"/>
  <c r="AG50"/>
  <c r="AE50"/>
  <c r="BV46"/>
  <c r="BT46"/>
  <c r="BR46"/>
  <c r="BP46"/>
  <c r="BN46"/>
  <c r="BL46"/>
  <c r="BJ46"/>
  <c r="BH46"/>
  <c r="BF46"/>
  <c r="BD46"/>
  <c r="BB46"/>
  <c r="AY46"/>
  <c r="AW46"/>
  <c r="AU46"/>
  <c r="AS46"/>
  <c r="AQ46"/>
  <c r="AO46"/>
  <c r="AM46"/>
  <c r="AK46"/>
  <c r="AI46"/>
  <c r="AG46"/>
  <c r="AE46"/>
  <c r="CF42"/>
  <c r="CD42"/>
  <c r="CB42"/>
  <c r="BZ42"/>
  <c r="BX42"/>
  <c r="BV42"/>
  <c r="BT42"/>
  <c r="BR42"/>
  <c r="BP42"/>
  <c r="BN42"/>
  <c r="BL42"/>
  <c r="AY42"/>
  <c r="AW42"/>
  <c r="AU42"/>
  <c r="AS42"/>
  <c r="AQ42"/>
  <c r="AO42"/>
  <c r="AM42"/>
  <c r="AK42"/>
  <c r="AI42"/>
  <c r="AG42"/>
  <c r="AE42"/>
  <c r="BV38"/>
  <c r="BT38"/>
  <c r="BR38"/>
  <c r="BP38"/>
  <c r="BN38"/>
  <c r="BL38"/>
  <c r="BJ38"/>
  <c r="BH38"/>
  <c r="BF38"/>
  <c r="BD38"/>
  <c r="BB38"/>
  <c r="AY38"/>
  <c r="AW38"/>
  <c r="AU38"/>
  <c r="AS38"/>
  <c r="AQ38"/>
  <c r="AO38"/>
  <c r="AM38"/>
  <c r="AK38"/>
  <c r="AI38"/>
  <c r="AG38"/>
  <c r="AE38"/>
  <c r="CF34"/>
  <c r="CD34"/>
  <c r="CB34"/>
  <c r="BZ34"/>
  <c r="BX34"/>
  <c r="BV34"/>
  <c r="BT34"/>
  <c r="BR34"/>
  <c r="BP34"/>
  <c r="BN34"/>
  <c r="BL34"/>
  <c r="AY34"/>
  <c r="AW34"/>
  <c r="AU34"/>
  <c r="AS34"/>
  <c r="AQ34"/>
  <c r="AO34"/>
  <c r="AM34"/>
  <c r="AK34"/>
  <c r="AI34"/>
  <c r="AG34"/>
  <c r="AE34"/>
  <c r="BV30"/>
  <c r="BT30"/>
  <c r="BR30"/>
  <c r="BP30"/>
  <c r="BN30"/>
  <c r="BL30"/>
  <c r="BJ30"/>
  <c r="BH30"/>
  <c r="BF30"/>
  <c r="BD30"/>
  <c r="BB30"/>
  <c r="AY30"/>
  <c r="AW30"/>
  <c r="AU30"/>
  <c r="AS30"/>
  <c r="AQ30"/>
  <c r="AO30"/>
  <c r="AM30"/>
  <c r="AK30"/>
  <c r="AI30"/>
  <c r="AG30"/>
  <c r="AE30"/>
  <c r="CF26"/>
  <c r="CD26"/>
  <c r="CB26"/>
  <c r="BZ26"/>
  <c r="BX26"/>
  <c r="BV26"/>
  <c r="BT26"/>
  <c r="BR26"/>
  <c r="BP26"/>
  <c r="BN26"/>
  <c r="BL26"/>
  <c r="AY26"/>
  <c r="AW26"/>
  <c r="AU26"/>
  <c r="AS26"/>
  <c r="AQ26"/>
  <c r="AO26"/>
  <c r="AM26"/>
  <c r="AK26"/>
  <c r="AI26"/>
  <c r="AG26"/>
  <c r="AE26"/>
  <c r="BV22"/>
  <c r="BT22"/>
  <c r="BR22"/>
  <c r="BP22"/>
  <c r="BN22"/>
  <c r="BL22"/>
  <c r="BJ22"/>
  <c r="BH22"/>
  <c r="BF22"/>
  <c r="BD22"/>
  <c r="BB22"/>
  <c r="AY22"/>
  <c r="AW22"/>
  <c r="AU22"/>
  <c r="AS22"/>
  <c r="AQ22"/>
  <c r="AO22"/>
  <c r="AM22"/>
  <c r="AK22"/>
  <c r="AI22"/>
  <c r="AG22"/>
  <c r="AE22"/>
  <c r="CF18"/>
  <c r="CD18"/>
  <c r="CB18"/>
  <c r="BZ18"/>
  <c r="BX18"/>
  <c r="BV18"/>
  <c r="BT18"/>
  <c r="BR18"/>
  <c r="BP18"/>
  <c r="BN18"/>
  <c r="BL18"/>
  <c r="AY18"/>
  <c r="AW18"/>
  <c r="AU18"/>
  <c r="AS18"/>
  <c r="AQ18"/>
  <c r="AO18"/>
  <c r="AM18"/>
  <c r="AK18"/>
  <c r="AI18"/>
  <c r="AG18"/>
  <c r="AE18"/>
  <c r="AY14"/>
  <c r="AW14"/>
  <c r="AU14"/>
  <c r="AS14"/>
  <c r="AQ14"/>
  <c r="AO14"/>
  <c r="AM14"/>
  <c r="AK14"/>
  <c r="AI14"/>
  <c r="AG14"/>
  <c r="AE14"/>
  <c r="CF122" i="9"/>
  <c r="CD122"/>
  <c r="CB122"/>
  <c r="BZ122"/>
  <c r="BX122"/>
  <c r="BV122"/>
  <c r="BT122"/>
  <c r="BR122"/>
  <c r="BP122"/>
  <c r="BN122"/>
  <c r="BL122"/>
  <c r="AY122"/>
  <c r="AW122"/>
  <c r="AU122"/>
  <c r="AS122"/>
  <c r="AQ122"/>
  <c r="AO122"/>
  <c r="AM122"/>
  <c r="AK122"/>
  <c r="AI122"/>
  <c r="AG122"/>
  <c r="AE122"/>
  <c r="AY118"/>
  <c r="AW118"/>
  <c r="AU118"/>
  <c r="AS118"/>
  <c r="AQ118"/>
  <c r="AO118"/>
  <c r="AM118"/>
  <c r="AK118"/>
  <c r="AI118"/>
  <c r="AG118"/>
  <c r="AE118"/>
  <c r="CF114"/>
  <c r="CD114"/>
  <c r="CB114"/>
  <c r="BZ114"/>
  <c r="BX114"/>
  <c r="BV114"/>
  <c r="BT114"/>
  <c r="BR114"/>
  <c r="BP114"/>
  <c r="BN114"/>
  <c r="BL114"/>
  <c r="AY114"/>
  <c r="AW114"/>
  <c r="AU114"/>
  <c r="AS114"/>
  <c r="AQ114"/>
  <c r="AO114"/>
  <c r="AM114"/>
  <c r="AK114"/>
  <c r="AI114"/>
  <c r="AG114"/>
  <c r="AE114"/>
  <c r="AY110"/>
  <c r="AW110"/>
  <c r="AU110"/>
  <c r="AS110"/>
  <c r="AQ110"/>
  <c r="AO110"/>
  <c r="AM110"/>
  <c r="AK110"/>
  <c r="AI110"/>
  <c r="AG110"/>
  <c r="AE110"/>
  <c r="CF90"/>
  <c r="CD90"/>
  <c r="CB90"/>
  <c r="BZ90"/>
  <c r="BX90"/>
  <c r="BV90"/>
  <c r="BT90"/>
  <c r="BR90"/>
  <c r="BP90"/>
  <c r="BN90"/>
  <c r="BL90"/>
  <c r="AY90"/>
  <c r="AW90"/>
  <c r="AU90"/>
  <c r="AS90"/>
  <c r="AQ90"/>
  <c r="AO90"/>
  <c r="AM90"/>
  <c r="AK90"/>
  <c r="AI90"/>
  <c r="AG90"/>
  <c r="AE90"/>
  <c r="BV86"/>
  <c r="BT86"/>
  <c r="BR86"/>
  <c r="BP86"/>
  <c r="BN86"/>
  <c r="BL86"/>
  <c r="BJ86"/>
  <c r="BH86"/>
  <c r="BF86"/>
  <c r="BD86"/>
  <c r="BB86"/>
  <c r="AY86"/>
  <c r="AW86"/>
  <c r="AU86"/>
  <c r="AS86"/>
  <c r="AQ86"/>
  <c r="AO86"/>
  <c r="AM86"/>
  <c r="AK86"/>
  <c r="AI86"/>
  <c r="AG86"/>
  <c r="AE86"/>
  <c r="CF82"/>
  <c r="CD82"/>
  <c r="CB82"/>
  <c r="BZ82"/>
  <c r="BX82"/>
  <c r="BV82"/>
  <c r="BT82"/>
  <c r="BR82"/>
  <c r="BP82"/>
  <c r="BN82"/>
  <c r="BL82"/>
  <c r="AY82"/>
  <c r="AW82"/>
  <c r="AU82"/>
  <c r="AS82"/>
  <c r="AQ82"/>
  <c r="AO82"/>
  <c r="AM82"/>
  <c r="AK82"/>
  <c r="AI82"/>
  <c r="AG82"/>
  <c r="AE82"/>
  <c r="BV78"/>
  <c r="BT78"/>
  <c r="BR78"/>
  <c r="BP78"/>
  <c r="BN78"/>
  <c r="BL78"/>
  <c r="BJ78"/>
  <c r="BH78"/>
  <c r="BF78"/>
  <c r="BD78"/>
  <c r="BB78"/>
  <c r="AY78"/>
  <c r="AW78"/>
  <c r="AU78"/>
  <c r="AS78"/>
  <c r="AQ78"/>
  <c r="AO78"/>
  <c r="AM78"/>
  <c r="AK78"/>
  <c r="AI78"/>
  <c r="AG78"/>
  <c r="AE78"/>
  <c r="CF74"/>
  <c r="CD74"/>
  <c r="CB74"/>
  <c r="BZ74"/>
  <c r="BX74"/>
  <c r="BV74"/>
  <c r="BT74"/>
  <c r="BR74"/>
  <c r="BP74"/>
  <c r="BN74"/>
  <c r="BL74"/>
  <c r="AY74"/>
  <c r="AW74"/>
  <c r="AU74"/>
  <c r="AS74"/>
  <c r="AQ74"/>
  <c r="AO74"/>
  <c r="AM74"/>
  <c r="AK74"/>
  <c r="AI74"/>
  <c r="AG74"/>
  <c r="AE74"/>
  <c r="AY70"/>
  <c r="AW70"/>
  <c r="AU70"/>
  <c r="AS70"/>
  <c r="AQ70"/>
  <c r="AO70"/>
  <c r="AM70"/>
  <c r="AK70"/>
  <c r="AI70"/>
  <c r="AG70"/>
  <c r="AE70"/>
  <c r="CF66"/>
  <c r="CD66"/>
  <c r="CB66"/>
  <c r="BZ66"/>
  <c r="BX66"/>
  <c r="BV66"/>
  <c r="BT66"/>
  <c r="BR66"/>
  <c r="BP66"/>
  <c r="BN66"/>
  <c r="BL66"/>
  <c r="AY66"/>
  <c r="AW66"/>
  <c r="AU66"/>
  <c r="AS66"/>
  <c r="AQ66"/>
  <c r="AO66"/>
  <c r="AM66"/>
  <c r="AK66"/>
  <c r="AI66"/>
  <c r="AG66"/>
  <c r="AE66"/>
  <c r="BV62"/>
  <c r="BT62"/>
  <c r="BR62"/>
  <c r="BP62"/>
  <c r="BN62"/>
  <c r="BL62"/>
  <c r="BJ62"/>
  <c r="BH62"/>
  <c r="BF62"/>
  <c r="BD62"/>
  <c r="BB62"/>
  <c r="AY62"/>
  <c r="AW62"/>
  <c r="AU62"/>
  <c r="AS62"/>
  <c r="AQ62"/>
  <c r="AO62"/>
  <c r="AM62"/>
  <c r="AK62"/>
  <c r="AI62"/>
  <c r="AG62"/>
  <c r="AE62"/>
  <c r="CF58"/>
  <c r="CD58"/>
  <c r="CB58"/>
  <c r="BZ58"/>
  <c r="BX58"/>
  <c r="BV58"/>
  <c r="BT58"/>
  <c r="BR58"/>
  <c r="BP58"/>
  <c r="BN58"/>
  <c r="BL58"/>
  <c r="AY58"/>
  <c r="AW58"/>
  <c r="AU58"/>
  <c r="AS58"/>
  <c r="AQ58"/>
  <c r="AO58"/>
  <c r="AM58"/>
  <c r="AK58"/>
  <c r="AI58"/>
  <c r="AG58"/>
  <c r="AE58"/>
  <c r="BV54"/>
  <c r="BT54"/>
  <c r="BR54"/>
  <c r="BP54"/>
  <c r="BN54"/>
  <c r="BL54"/>
  <c r="BJ54"/>
  <c r="BH54"/>
  <c r="BF54"/>
  <c r="BD54"/>
  <c r="BB54"/>
  <c r="AY54"/>
  <c r="AW54"/>
  <c r="AU54"/>
  <c r="AS54"/>
  <c r="AQ54"/>
  <c r="AO54"/>
  <c r="AM54"/>
  <c r="AK54"/>
  <c r="AI54"/>
  <c r="AG54"/>
  <c r="AE54"/>
  <c r="CF50"/>
  <c r="CD50"/>
  <c r="CB50"/>
  <c r="BZ50"/>
  <c r="BX50"/>
  <c r="BV50"/>
  <c r="BT50"/>
  <c r="BR50"/>
  <c r="BP50"/>
  <c r="BN50"/>
  <c r="BL50"/>
  <c r="AY50"/>
  <c r="AW50"/>
  <c r="AU50"/>
  <c r="AS50"/>
  <c r="AQ50"/>
  <c r="AO50"/>
  <c r="AM50"/>
  <c r="AK50"/>
  <c r="AI50"/>
  <c r="AG50"/>
  <c r="AE50"/>
  <c r="BV46"/>
  <c r="BT46"/>
  <c r="BR46"/>
  <c r="BP46"/>
  <c r="BN46"/>
  <c r="BL46"/>
  <c r="BJ46"/>
  <c r="BH46"/>
  <c r="BF46"/>
  <c r="BD46"/>
  <c r="BB46"/>
  <c r="AY46"/>
  <c r="AW46"/>
  <c r="AU46"/>
  <c r="AS46"/>
  <c r="AQ46"/>
  <c r="AO46"/>
  <c r="AM46"/>
  <c r="AK46"/>
  <c r="AI46"/>
  <c r="AG46"/>
  <c r="AE46"/>
  <c r="CF42"/>
  <c r="CD42"/>
  <c r="CB42"/>
  <c r="BZ42"/>
  <c r="BX42"/>
  <c r="BV42"/>
  <c r="BT42"/>
  <c r="BR42"/>
  <c r="BP42"/>
  <c r="BN42"/>
  <c r="BL42"/>
  <c r="AY42"/>
  <c r="AW42"/>
  <c r="AU42"/>
  <c r="AS42"/>
  <c r="AQ42"/>
  <c r="AO42"/>
  <c r="AM42"/>
  <c r="AK42"/>
  <c r="AI42"/>
  <c r="AG42"/>
  <c r="AE42"/>
  <c r="BV38"/>
  <c r="BT38"/>
  <c r="BR38"/>
  <c r="BP38"/>
  <c r="BN38"/>
  <c r="BL38"/>
  <c r="BJ38"/>
  <c r="BH38"/>
  <c r="BF38"/>
  <c r="BD38"/>
  <c r="BB38"/>
  <c r="AY38"/>
  <c r="AW38"/>
  <c r="AU38"/>
  <c r="AS38"/>
  <c r="AQ38"/>
  <c r="AO38"/>
  <c r="AM38"/>
  <c r="AK38"/>
  <c r="AI38"/>
  <c r="AG38"/>
  <c r="AE38"/>
  <c r="CF34"/>
  <c r="CD34"/>
  <c r="CB34"/>
  <c r="BZ34"/>
  <c r="BX34"/>
  <c r="BV34"/>
  <c r="BT34"/>
  <c r="BR34"/>
  <c r="BP34"/>
  <c r="BN34"/>
  <c r="BL34"/>
  <c r="AY34"/>
  <c r="AW34"/>
  <c r="AU34"/>
  <c r="AS34"/>
  <c r="AQ34"/>
  <c r="AO34"/>
  <c r="AM34"/>
  <c r="AK34"/>
  <c r="AI34"/>
  <c r="AG34"/>
  <c r="AE34"/>
  <c r="AY30"/>
  <c r="AW30"/>
  <c r="AU30"/>
  <c r="AS30"/>
  <c r="AQ30"/>
  <c r="AO30"/>
  <c r="AM30"/>
  <c r="AK30"/>
  <c r="AI30"/>
  <c r="AG30"/>
  <c r="AE30"/>
  <c r="CF26"/>
  <c r="CD26"/>
  <c r="CB26"/>
  <c r="BZ26"/>
  <c r="BX26"/>
  <c r="BV26"/>
  <c r="BT26"/>
  <c r="BR26"/>
  <c r="BP26"/>
  <c r="BN26"/>
  <c r="BL26"/>
  <c r="AY26"/>
  <c r="AW26"/>
  <c r="AU26"/>
  <c r="AS26"/>
  <c r="AQ26"/>
  <c r="AO26"/>
  <c r="AM26"/>
  <c r="AK26"/>
  <c r="AI26"/>
  <c r="AG26"/>
  <c r="AE26"/>
  <c r="AY22"/>
  <c r="AW22"/>
  <c r="AU22"/>
  <c r="AS22"/>
  <c r="AQ22"/>
  <c r="AO22"/>
  <c r="AM22"/>
  <c r="AK22"/>
  <c r="AI22"/>
  <c r="AG22"/>
  <c r="AE22"/>
  <c r="CF18"/>
  <c r="CD18"/>
  <c r="CB18"/>
  <c r="BZ18"/>
  <c r="BX18"/>
  <c r="BV18"/>
  <c r="BT18"/>
  <c r="BR18"/>
  <c r="BP18"/>
  <c r="BN18"/>
  <c r="BL18"/>
  <c r="AY18"/>
  <c r="AW18"/>
  <c r="AU18"/>
  <c r="AS18"/>
  <c r="AQ18"/>
  <c r="AO18"/>
  <c r="AM18"/>
  <c r="AK18"/>
  <c r="AI18"/>
  <c r="AG18"/>
  <c r="AE18"/>
  <c r="AY14"/>
  <c r="AW14"/>
  <c r="AU14"/>
  <c r="AS14"/>
  <c r="AQ14"/>
  <c r="AO14"/>
  <c r="AM14"/>
  <c r="AK14"/>
  <c r="AI14"/>
  <c r="AG14"/>
  <c r="AE14"/>
  <c r="CF106" i="8"/>
  <c r="CD106"/>
  <c r="CB106"/>
  <c r="BZ106"/>
  <c r="BX106"/>
  <c r="BV106"/>
  <c r="BT106"/>
  <c r="BR106"/>
  <c r="BP106"/>
  <c r="BN106"/>
  <c r="BL106"/>
  <c r="AY106"/>
  <c r="AW106"/>
  <c r="AU106"/>
  <c r="AS106"/>
  <c r="AQ106"/>
  <c r="AO106"/>
  <c r="AM106"/>
  <c r="AK106"/>
  <c r="AI106"/>
  <c r="AG106"/>
  <c r="AE106"/>
  <c r="BV102"/>
  <c r="BT102"/>
  <c r="BR102"/>
  <c r="BP102"/>
  <c r="BN102"/>
  <c r="BL102"/>
  <c r="BJ102"/>
  <c r="BH102"/>
  <c r="BF102"/>
  <c r="BD102"/>
  <c r="BB102"/>
  <c r="AY102"/>
  <c r="AW102"/>
  <c r="AU102"/>
  <c r="AS102"/>
  <c r="AQ102"/>
  <c r="AO102"/>
  <c r="AM102"/>
  <c r="AK102"/>
  <c r="AI102"/>
  <c r="AG102"/>
  <c r="AE102"/>
  <c r="CF98"/>
  <c r="CD98"/>
  <c r="CB98"/>
  <c r="BZ98"/>
  <c r="BX98"/>
  <c r="BV98"/>
  <c r="BT98"/>
  <c r="BR98"/>
  <c r="BP98"/>
  <c r="BN98"/>
  <c r="BL98"/>
  <c r="AY98"/>
  <c r="AW98"/>
  <c r="AU98"/>
  <c r="AS98"/>
  <c r="AQ98"/>
  <c r="AO98"/>
  <c r="AM98"/>
  <c r="AK98"/>
  <c r="AI98"/>
  <c r="AG98"/>
  <c r="AE98"/>
  <c r="BV94"/>
  <c r="BT94"/>
  <c r="BR94"/>
  <c r="BP94"/>
  <c r="BN94"/>
  <c r="BL94"/>
  <c r="BJ94"/>
  <c r="BH94"/>
  <c r="BF94"/>
  <c r="BD94"/>
  <c r="BB94"/>
  <c r="AY94"/>
  <c r="AW94"/>
  <c r="AU94"/>
  <c r="AS94"/>
  <c r="AQ94"/>
  <c r="AO94"/>
  <c r="AM94"/>
  <c r="AK94"/>
  <c r="AI94"/>
  <c r="AG94"/>
  <c r="AE94"/>
  <c r="CF90"/>
  <c r="CD90"/>
  <c r="CB90"/>
  <c r="BZ90"/>
  <c r="BX90"/>
  <c r="BV90"/>
  <c r="BT90"/>
  <c r="BR90"/>
  <c r="BP90"/>
  <c r="BN90"/>
  <c r="BL90"/>
  <c r="AY90"/>
  <c r="AW90"/>
  <c r="AU90"/>
  <c r="AS90"/>
  <c r="AQ90"/>
  <c r="AO90"/>
  <c r="AM90"/>
  <c r="AK90"/>
  <c r="AI90"/>
  <c r="AG90"/>
  <c r="AE90"/>
  <c r="BV86"/>
  <c r="BT86"/>
  <c r="BR86"/>
  <c r="BP86"/>
  <c r="BN86"/>
  <c r="BL86"/>
  <c r="BJ86"/>
  <c r="BH86"/>
  <c r="BF86"/>
  <c r="BD86"/>
  <c r="BB86"/>
  <c r="AY86"/>
  <c r="AW86"/>
  <c r="AU86"/>
  <c r="AS86"/>
  <c r="AQ86"/>
  <c r="AO86"/>
  <c r="AM86"/>
  <c r="AK86"/>
  <c r="AI86"/>
  <c r="AG86"/>
  <c r="AE86"/>
  <c r="CF82"/>
  <c r="CD82"/>
  <c r="CB82"/>
  <c r="BZ82"/>
  <c r="BX82"/>
  <c r="BV82"/>
  <c r="BT82"/>
  <c r="BR82"/>
  <c r="BP82"/>
  <c r="BN82"/>
  <c r="BL82"/>
  <c r="AY82"/>
  <c r="AW82"/>
  <c r="AU82"/>
  <c r="AS82"/>
  <c r="AQ82"/>
  <c r="AO82"/>
  <c r="AM82"/>
  <c r="AK82"/>
  <c r="AI82"/>
  <c r="AG82"/>
  <c r="AE82"/>
  <c r="BV78"/>
  <c r="BT78"/>
  <c r="BR78"/>
  <c r="BP78"/>
  <c r="BN78"/>
  <c r="BL78"/>
  <c r="BJ78"/>
  <c r="BH78"/>
  <c r="BF78"/>
  <c r="BD78"/>
  <c r="BB78"/>
  <c r="AY78"/>
  <c r="AW78"/>
  <c r="AU78"/>
  <c r="AS78"/>
  <c r="AQ78"/>
  <c r="AO78"/>
  <c r="AM78"/>
  <c r="AK78"/>
  <c r="AI78"/>
  <c r="AG78"/>
  <c r="AE78"/>
  <c r="CF74"/>
  <c r="CD74"/>
  <c r="CB74"/>
  <c r="BZ74"/>
  <c r="BX74"/>
  <c r="BV74"/>
  <c r="BT74"/>
  <c r="BR74"/>
  <c r="BP74"/>
  <c r="BN74"/>
  <c r="BL74"/>
  <c r="AY74"/>
  <c r="AW74"/>
  <c r="AU74"/>
  <c r="AS74"/>
  <c r="AQ74"/>
  <c r="AO74"/>
  <c r="AM74"/>
  <c r="AK74"/>
  <c r="AI74"/>
  <c r="AG74"/>
  <c r="AE74"/>
  <c r="BV70"/>
  <c r="BT70"/>
  <c r="BR70"/>
  <c r="BP70"/>
  <c r="BN70"/>
  <c r="BL70"/>
  <c r="BJ70"/>
  <c r="BH70"/>
  <c r="BF70"/>
  <c r="BD70"/>
  <c r="BB70"/>
  <c r="AY70"/>
  <c r="AW70"/>
  <c r="AU70"/>
  <c r="AS70"/>
  <c r="AQ70"/>
  <c r="AO70"/>
  <c r="AM70"/>
  <c r="AK70"/>
  <c r="AI70"/>
  <c r="AG70"/>
  <c r="AE70"/>
  <c r="CF66"/>
  <c r="CD66"/>
  <c r="CB66"/>
  <c r="BZ66"/>
  <c r="BX66"/>
  <c r="BV66"/>
  <c r="BT66"/>
  <c r="BR66"/>
  <c r="BP66"/>
  <c r="BN66"/>
  <c r="BL66"/>
  <c r="AY66"/>
  <c r="AW66"/>
  <c r="AU66"/>
  <c r="AS66"/>
  <c r="AQ66"/>
  <c r="AO66"/>
  <c r="AM66"/>
  <c r="AK66"/>
  <c r="AI66"/>
  <c r="AG66"/>
  <c r="AE66"/>
  <c r="BV62"/>
  <c r="BT62"/>
  <c r="BR62"/>
  <c r="BP62"/>
  <c r="BN62"/>
  <c r="BL62"/>
  <c r="BJ62"/>
  <c r="BH62"/>
  <c r="BF62"/>
  <c r="BD62"/>
  <c r="BB62"/>
  <c r="AY62"/>
  <c r="AW62"/>
  <c r="AU62"/>
  <c r="AS62"/>
  <c r="AQ62"/>
  <c r="AO62"/>
  <c r="AM62"/>
  <c r="AK62"/>
  <c r="AI62"/>
  <c r="AG62"/>
  <c r="AE62"/>
  <c r="CF42"/>
  <c r="CD42"/>
  <c r="CB42"/>
  <c r="BZ42"/>
  <c r="BX42"/>
  <c r="BV42"/>
  <c r="BT42"/>
  <c r="BR42"/>
  <c r="BP42"/>
  <c r="BN42"/>
  <c r="BL42"/>
  <c r="AY42"/>
  <c r="AW42"/>
  <c r="AU42"/>
  <c r="AS42"/>
  <c r="AQ42"/>
  <c r="AO42"/>
  <c r="AM42"/>
  <c r="AK42"/>
  <c r="AI42"/>
  <c r="AG42"/>
  <c r="AE42"/>
  <c r="AY38"/>
  <c r="AW38"/>
  <c r="AU38"/>
  <c r="AS38"/>
  <c r="AQ38"/>
  <c r="AO38"/>
  <c r="AM38"/>
  <c r="AK38"/>
  <c r="AI38"/>
  <c r="AG38"/>
  <c r="AE38"/>
  <c r="CF34"/>
  <c r="CD34"/>
  <c r="CB34"/>
  <c r="BZ34"/>
  <c r="BX34"/>
  <c r="BV34"/>
  <c r="BT34"/>
  <c r="BR34"/>
  <c r="BP34"/>
  <c r="BN34"/>
  <c r="BL34"/>
  <c r="AY34"/>
  <c r="AW34"/>
  <c r="AU34"/>
  <c r="AS34"/>
  <c r="AQ34"/>
  <c r="AO34"/>
  <c r="AM34"/>
  <c r="AK34"/>
  <c r="AI34"/>
  <c r="AG34"/>
  <c r="AE34"/>
  <c r="AY30"/>
  <c r="AW30"/>
  <c r="AU30"/>
  <c r="AS30"/>
  <c r="AQ30"/>
  <c r="AO30"/>
  <c r="AM30"/>
  <c r="AK30"/>
  <c r="AI30"/>
  <c r="AG30"/>
  <c r="AE30"/>
  <c r="CF26"/>
  <c r="CD26"/>
  <c r="CB26"/>
  <c r="BZ26"/>
  <c r="BX26"/>
  <c r="BV26"/>
  <c r="BT26"/>
  <c r="BR26"/>
  <c r="BP26"/>
  <c r="BN26"/>
  <c r="BL26"/>
  <c r="AY26"/>
  <c r="AW26"/>
  <c r="AU26"/>
  <c r="AS26"/>
  <c r="AQ26"/>
  <c r="AO26"/>
  <c r="AM26"/>
  <c r="AK26"/>
  <c r="AI26"/>
  <c r="AG26"/>
  <c r="AE26"/>
  <c r="AY22"/>
  <c r="AW22"/>
  <c r="AU22"/>
  <c r="AS22"/>
  <c r="AQ22"/>
  <c r="AO22"/>
  <c r="AM22"/>
  <c r="AK22"/>
  <c r="AI22"/>
  <c r="AG22"/>
  <c r="AE22"/>
  <c r="CF18"/>
  <c r="CD18"/>
  <c r="CB18"/>
  <c r="BZ18"/>
  <c r="BX18"/>
  <c r="BV18"/>
  <c r="BT18"/>
  <c r="BR18"/>
  <c r="BP18"/>
  <c r="BN18"/>
  <c r="BL18"/>
  <c r="AY18"/>
  <c r="AW18"/>
  <c r="AU18"/>
  <c r="AS18"/>
  <c r="AQ18"/>
  <c r="AO18"/>
  <c r="AM18"/>
  <c r="AK18"/>
  <c r="AI18"/>
  <c r="AG18"/>
  <c r="AE18"/>
  <c r="BV14"/>
  <c r="BT14"/>
  <c r="BR14"/>
  <c r="BP14"/>
  <c r="BN14"/>
  <c r="BL14"/>
  <c r="BJ14"/>
  <c r="BH14"/>
  <c r="BF14"/>
  <c r="BD14"/>
  <c r="BB14"/>
  <c r="AY14"/>
  <c r="AW14"/>
  <c r="AU14"/>
  <c r="AS14"/>
  <c r="AQ14"/>
  <c r="AO14"/>
  <c r="AM14"/>
  <c r="AK14"/>
  <c r="AI14"/>
  <c r="AG14"/>
  <c r="AE14"/>
  <c r="CF122" i="7"/>
  <c r="CD122"/>
  <c r="CB122"/>
  <c r="BZ122"/>
  <c r="BX122"/>
  <c r="BV122"/>
  <c r="BT122"/>
  <c r="BR122"/>
  <c r="BP122"/>
  <c r="BN122"/>
  <c r="BL122"/>
  <c r="AY122"/>
  <c r="AW122"/>
  <c r="AU122"/>
  <c r="AS122"/>
  <c r="AQ122"/>
  <c r="AO122"/>
  <c r="AM122"/>
  <c r="AK122"/>
  <c r="AI122"/>
  <c r="AG122"/>
  <c r="AE122"/>
  <c r="BV118"/>
  <c r="BT118"/>
  <c r="BR118"/>
  <c r="BP118"/>
  <c r="BN118"/>
  <c r="BL118"/>
  <c r="BJ118"/>
  <c r="BH118"/>
  <c r="BF118"/>
  <c r="BD118"/>
  <c r="BB118"/>
  <c r="AY118"/>
  <c r="AW118"/>
  <c r="AU118"/>
  <c r="AS118"/>
  <c r="AQ118"/>
  <c r="AO118"/>
  <c r="AM118"/>
  <c r="AK118"/>
  <c r="AI118"/>
  <c r="AG118"/>
  <c r="AE118"/>
  <c r="CF114"/>
  <c r="CD114"/>
  <c r="CB114"/>
  <c r="BZ114"/>
  <c r="BX114"/>
  <c r="BV114"/>
  <c r="BT114"/>
  <c r="BR114"/>
  <c r="BP114"/>
  <c r="BN114"/>
  <c r="BL114"/>
  <c r="AY114"/>
  <c r="AW114"/>
  <c r="AU114"/>
  <c r="AS114"/>
  <c r="AQ114"/>
  <c r="AO114"/>
  <c r="AM114"/>
  <c r="AK114"/>
  <c r="AI114"/>
  <c r="AG114"/>
  <c r="AE114"/>
  <c r="BV110"/>
  <c r="BT110"/>
  <c r="BR110"/>
  <c r="BP110"/>
  <c r="BN110"/>
  <c r="BL110"/>
  <c r="BJ110"/>
  <c r="BH110"/>
  <c r="BF110"/>
  <c r="BD110"/>
  <c r="BB110"/>
  <c r="AY110"/>
  <c r="AW110"/>
  <c r="AU110"/>
  <c r="AS110"/>
  <c r="AQ110"/>
  <c r="AO110"/>
  <c r="AM110"/>
  <c r="AK110"/>
  <c r="AI110"/>
  <c r="AG110"/>
  <c r="AE110"/>
  <c r="CF106"/>
  <c r="CD106"/>
  <c r="CB106"/>
  <c r="BZ106"/>
  <c r="BX106"/>
  <c r="BV106"/>
  <c r="BT106"/>
  <c r="BR106"/>
  <c r="BP106"/>
  <c r="BN106"/>
  <c r="BL106"/>
  <c r="AY106"/>
  <c r="AW106"/>
  <c r="AU106"/>
  <c r="AS106"/>
  <c r="AQ106"/>
  <c r="AO106"/>
  <c r="AM106"/>
  <c r="AK106"/>
  <c r="AI106"/>
  <c r="AG106"/>
  <c r="AE106"/>
  <c r="BV102"/>
  <c r="BT102"/>
  <c r="BR102"/>
  <c r="BP102"/>
  <c r="BN102"/>
  <c r="BL102"/>
  <c r="BJ102"/>
  <c r="BH102"/>
  <c r="BF102"/>
  <c r="BD102"/>
  <c r="BB102"/>
  <c r="AY102"/>
  <c r="AW102"/>
  <c r="AU102"/>
  <c r="AS102"/>
  <c r="AQ102"/>
  <c r="AO102"/>
  <c r="AM102"/>
  <c r="AK102"/>
  <c r="AI102"/>
  <c r="AG102"/>
  <c r="AE102"/>
  <c r="CF98"/>
  <c r="CD98"/>
  <c r="CB98"/>
  <c r="BZ98"/>
  <c r="BX98"/>
  <c r="BV98"/>
  <c r="BT98"/>
  <c r="BR98"/>
  <c r="BP98"/>
  <c r="BN98"/>
  <c r="BL98"/>
  <c r="AY98"/>
  <c r="AW98"/>
  <c r="AU98"/>
  <c r="AS98"/>
  <c r="AQ98"/>
  <c r="AO98"/>
  <c r="AM98"/>
  <c r="AK98"/>
  <c r="AI98"/>
  <c r="AG98"/>
  <c r="AE98"/>
  <c r="BV94"/>
  <c r="BT94"/>
  <c r="BR94"/>
  <c r="BP94"/>
  <c r="BN94"/>
  <c r="BL94"/>
  <c r="BJ94"/>
  <c r="BH94"/>
  <c r="BF94"/>
  <c r="BD94"/>
  <c r="BB94"/>
  <c r="AY94"/>
  <c r="AW94"/>
  <c r="AU94"/>
  <c r="AS94"/>
  <c r="AQ94"/>
  <c r="AO94"/>
  <c r="AM94"/>
  <c r="AK94"/>
  <c r="AI94"/>
  <c r="AG94"/>
  <c r="AE94"/>
  <c r="CF90"/>
  <c r="CD90"/>
  <c r="CB90"/>
  <c r="BZ90"/>
  <c r="BX90"/>
  <c r="BV90"/>
  <c r="BT90"/>
  <c r="BR90"/>
  <c r="BP90"/>
  <c r="BN90"/>
  <c r="BL90"/>
  <c r="AY90"/>
  <c r="AW90"/>
  <c r="AU90"/>
  <c r="AS90"/>
  <c r="AQ90"/>
  <c r="AO90"/>
  <c r="AM90"/>
  <c r="AK90"/>
  <c r="AI90"/>
  <c r="AG90"/>
  <c r="AE90"/>
  <c r="BV86"/>
  <c r="BT86"/>
  <c r="BR86"/>
  <c r="BP86"/>
  <c r="BN86"/>
  <c r="BL86"/>
  <c r="BJ86"/>
  <c r="BH86"/>
  <c r="BF86"/>
  <c r="BD86"/>
  <c r="BB86"/>
  <c r="AY86"/>
  <c r="AW86"/>
  <c r="AU86"/>
  <c r="AS86"/>
  <c r="AQ86"/>
  <c r="AO86"/>
  <c r="AM86"/>
  <c r="AK86"/>
  <c r="AI86"/>
  <c r="AG86"/>
  <c r="AE86"/>
  <c r="CF82"/>
  <c r="CD82"/>
  <c r="CB82"/>
  <c r="BZ82"/>
  <c r="BX82"/>
  <c r="BV82"/>
  <c r="BT82"/>
  <c r="BR82"/>
  <c r="BP82"/>
  <c r="BN82"/>
  <c r="BL82"/>
  <c r="AY82"/>
  <c r="AW82"/>
  <c r="AU82"/>
  <c r="AS82"/>
  <c r="AQ82"/>
  <c r="AO82"/>
  <c r="AM82"/>
  <c r="AK82"/>
  <c r="AI82"/>
  <c r="AG82"/>
  <c r="AE82"/>
  <c r="BV78"/>
  <c r="BT78"/>
  <c r="BR78"/>
  <c r="BP78"/>
  <c r="BN78"/>
  <c r="BL78"/>
  <c r="BJ78"/>
  <c r="BH78"/>
  <c r="BF78"/>
  <c r="BD78"/>
  <c r="BB78"/>
  <c r="AY78"/>
  <c r="AW78"/>
  <c r="AU78"/>
  <c r="AS78"/>
  <c r="AQ78"/>
  <c r="AO78"/>
  <c r="AM78"/>
  <c r="AK78"/>
  <c r="AI78"/>
  <c r="AG78"/>
  <c r="AE78"/>
  <c r="CF74"/>
  <c r="CD74"/>
  <c r="CB74"/>
  <c r="BZ74"/>
  <c r="BX74"/>
  <c r="BV74"/>
  <c r="BT74"/>
  <c r="BR74"/>
  <c r="BP74"/>
  <c r="BN74"/>
  <c r="BL74"/>
  <c r="AY74"/>
  <c r="AW74"/>
  <c r="AU74"/>
  <c r="AS74"/>
  <c r="AQ74"/>
  <c r="AO74"/>
  <c r="AM74"/>
  <c r="AK74"/>
  <c r="AI74"/>
  <c r="AG74"/>
  <c r="AE74"/>
  <c r="BV70"/>
  <c r="BT70"/>
  <c r="BR70"/>
  <c r="BP70"/>
  <c r="BN70"/>
  <c r="BL70"/>
  <c r="BJ70"/>
  <c r="BH70"/>
  <c r="BF70"/>
  <c r="BD70"/>
  <c r="BB70"/>
  <c r="AY70"/>
  <c r="AW70"/>
  <c r="AU70"/>
  <c r="AS70"/>
  <c r="AQ70"/>
  <c r="AO70"/>
  <c r="AM70"/>
  <c r="AK70"/>
  <c r="AI70"/>
  <c r="AG70"/>
  <c r="AE70"/>
  <c r="CF58"/>
  <c r="CD58"/>
  <c r="CB58"/>
  <c r="BZ58"/>
  <c r="BX58"/>
  <c r="BV58"/>
  <c r="BT58"/>
  <c r="BR58"/>
  <c r="BP58"/>
  <c r="BN58"/>
  <c r="BL58"/>
  <c r="AY58"/>
  <c r="AW58"/>
  <c r="AU58"/>
  <c r="AS58"/>
  <c r="AQ58"/>
  <c r="AO58"/>
  <c r="AM58"/>
  <c r="AK58"/>
  <c r="AI58"/>
  <c r="AG58"/>
  <c r="AE58"/>
  <c r="BV54"/>
  <c r="BT54"/>
  <c r="BR54"/>
  <c r="BP54"/>
  <c r="BN54"/>
  <c r="BL54"/>
  <c r="BJ54"/>
  <c r="BH54"/>
  <c r="BF54"/>
  <c r="BD54"/>
  <c r="BB54"/>
  <c r="AY54"/>
  <c r="AW54"/>
  <c r="AU54"/>
  <c r="AS54"/>
  <c r="AQ54"/>
  <c r="AO54"/>
  <c r="AM54"/>
  <c r="AK54"/>
  <c r="AI54"/>
  <c r="AG54"/>
  <c r="AE54"/>
  <c r="CF50"/>
  <c r="CD50"/>
  <c r="CB50"/>
  <c r="BZ50"/>
  <c r="BX50"/>
  <c r="BV50"/>
  <c r="BT50"/>
  <c r="BR50"/>
  <c r="BP50"/>
  <c r="BN50"/>
  <c r="BL50"/>
  <c r="AY50"/>
  <c r="AW50"/>
  <c r="AU50"/>
  <c r="AS50"/>
  <c r="AQ50"/>
  <c r="AO50"/>
  <c r="AM50"/>
  <c r="AK50"/>
  <c r="AI50"/>
  <c r="AG50"/>
  <c r="AE50"/>
  <c r="BR46"/>
  <c r="BP46"/>
  <c r="BJ46"/>
  <c r="BH46"/>
  <c r="BB46"/>
  <c r="AY46"/>
  <c r="AW46"/>
  <c r="AU46"/>
  <c r="AS46"/>
  <c r="AQ46"/>
  <c r="AO46"/>
  <c r="AM46"/>
  <c r="AK46"/>
  <c r="AI46"/>
  <c r="AG46"/>
  <c r="AE46"/>
  <c r="CF42"/>
  <c r="CD42"/>
  <c r="CB42"/>
  <c r="BZ42"/>
  <c r="BX42"/>
  <c r="BV42"/>
  <c r="BT42"/>
  <c r="BR42"/>
  <c r="BP42"/>
  <c r="BN42"/>
  <c r="BL42"/>
  <c r="AY42"/>
  <c r="AW42"/>
  <c r="AU42"/>
  <c r="AS42"/>
  <c r="AQ42"/>
  <c r="AO42"/>
  <c r="AM42"/>
  <c r="AK42"/>
  <c r="AI42"/>
  <c r="AG42"/>
  <c r="AE42"/>
  <c r="BV38"/>
  <c r="BT38"/>
  <c r="BR38"/>
  <c r="BP38"/>
  <c r="BN38"/>
  <c r="BL38"/>
  <c r="BJ38"/>
  <c r="BH38"/>
  <c r="BF38"/>
  <c r="BD38"/>
  <c r="BB38"/>
  <c r="AY38"/>
  <c r="AW38"/>
  <c r="AU38"/>
  <c r="AS38"/>
  <c r="AQ38"/>
  <c r="AO38"/>
  <c r="AM38"/>
  <c r="AK38"/>
  <c r="AI38"/>
  <c r="AG38"/>
  <c r="AE38"/>
  <c r="CF34"/>
  <c r="CD34"/>
  <c r="CB34"/>
  <c r="BZ34"/>
  <c r="BX34"/>
  <c r="BV34"/>
  <c r="BT34"/>
  <c r="BR34"/>
  <c r="BP34"/>
  <c r="BN34"/>
  <c r="BL34"/>
  <c r="AY34"/>
  <c r="AW34"/>
  <c r="AU34"/>
  <c r="AS34"/>
  <c r="AQ34"/>
  <c r="AO34"/>
  <c r="AM34"/>
  <c r="AK34"/>
  <c r="AI34"/>
  <c r="AG34"/>
  <c r="AE34"/>
  <c r="BV30"/>
  <c r="BT30"/>
  <c r="BR30"/>
  <c r="BP30"/>
  <c r="BN30"/>
  <c r="BL30"/>
  <c r="BJ30"/>
  <c r="BH30"/>
  <c r="BF30"/>
  <c r="BD30"/>
  <c r="BB30"/>
  <c r="AY30"/>
  <c r="AW30"/>
  <c r="AU30"/>
  <c r="AS30"/>
  <c r="AQ30"/>
  <c r="AO30"/>
  <c r="AM30"/>
  <c r="AK30"/>
  <c r="AI30"/>
  <c r="AG30"/>
  <c r="AE30"/>
  <c r="CF26"/>
  <c r="CD26"/>
  <c r="CB26"/>
  <c r="BZ26"/>
  <c r="BX26"/>
  <c r="BV26"/>
  <c r="BT26"/>
  <c r="BR26"/>
  <c r="BP26"/>
  <c r="BN26"/>
  <c r="BL26"/>
  <c r="AY26"/>
  <c r="AW26"/>
  <c r="AU26"/>
  <c r="AS26"/>
  <c r="AQ26"/>
  <c r="AO26"/>
  <c r="AM26"/>
  <c r="AK26"/>
  <c r="AI26"/>
  <c r="AG26"/>
  <c r="AE26"/>
  <c r="BV22"/>
  <c r="BT22"/>
  <c r="BR22"/>
  <c r="BP22"/>
  <c r="BN22"/>
  <c r="BL22"/>
  <c r="BJ22"/>
  <c r="BH22"/>
  <c r="BF22"/>
  <c r="BD22"/>
  <c r="BB22"/>
  <c r="AY22"/>
  <c r="AW22"/>
  <c r="AU22"/>
  <c r="AS22"/>
  <c r="AQ22"/>
  <c r="AO22"/>
  <c r="AM22"/>
  <c r="AK22"/>
  <c r="AI22"/>
  <c r="AG22"/>
  <c r="AE22"/>
  <c r="CF18"/>
  <c r="CD18"/>
  <c r="CB18"/>
  <c r="BZ18"/>
  <c r="BX18"/>
  <c r="BV18"/>
  <c r="BT18"/>
  <c r="BR18"/>
  <c r="BP18"/>
  <c r="BN18"/>
  <c r="BL18"/>
  <c r="AY18"/>
  <c r="AW18"/>
  <c r="AU18"/>
  <c r="AS18"/>
  <c r="AQ18"/>
  <c r="AO18"/>
  <c r="AM18"/>
  <c r="AK18"/>
  <c r="AI18"/>
  <c r="AG18"/>
  <c r="AE18"/>
  <c r="BV14"/>
  <c r="BT14"/>
  <c r="BR14"/>
  <c r="BP14"/>
  <c r="BN14"/>
  <c r="BL14"/>
  <c r="BJ14"/>
  <c r="BH14"/>
  <c r="BF14"/>
  <c r="BD14"/>
  <c r="BB14"/>
  <c r="AY14"/>
  <c r="AW14"/>
  <c r="AU14"/>
  <c r="AS14"/>
  <c r="AQ14"/>
  <c r="AO14"/>
  <c r="AM14"/>
  <c r="AK14"/>
  <c r="AI14"/>
  <c r="AG14"/>
  <c r="AE14"/>
  <c r="CF122" i="6"/>
  <c r="CD122"/>
  <c r="CB122"/>
  <c r="BZ122"/>
  <c r="BX122"/>
  <c r="BV122"/>
  <c r="BT122"/>
  <c r="BR122"/>
  <c r="BP122"/>
  <c r="BN122"/>
  <c r="BL122"/>
  <c r="AY122"/>
  <c r="AW122"/>
  <c r="AU122"/>
  <c r="AS122"/>
  <c r="AQ122"/>
  <c r="AO122"/>
  <c r="AM122"/>
  <c r="AK122"/>
  <c r="AI122"/>
  <c r="AG122"/>
  <c r="AE122"/>
  <c r="AY118"/>
  <c r="AW118"/>
  <c r="AU118"/>
  <c r="AS118"/>
  <c r="AQ118"/>
  <c r="AO118"/>
  <c r="AM118"/>
  <c r="AK118"/>
  <c r="AI118"/>
  <c r="AG118"/>
  <c r="AE118"/>
  <c r="CF114"/>
  <c r="CD114"/>
  <c r="CB114"/>
  <c r="BZ114"/>
  <c r="BX114"/>
  <c r="BV114"/>
  <c r="BT114"/>
  <c r="BR114"/>
  <c r="BP114"/>
  <c r="BN114"/>
  <c r="BL114"/>
  <c r="AY114"/>
  <c r="AW114"/>
  <c r="AU114"/>
  <c r="AS114"/>
  <c r="AQ114"/>
  <c r="AO114"/>
  <c r="AM114"/>
  <c r="AK114"/>
  <c r="AI114"/>
  <c r="AG114"/>
  <c r="AE114"/>
  <c r="AY110"/>
  <c r="AW110"/>
  <c r="AU110"/>
  <c r="AS110"/>
  <c r="AQ110"/>
  <c r="AO110"/>
  <c r="AM110"/>
  <c r="AK110"/>
  <c r="AI110"/>
  <c r="AG110"/>
  <c r="AE110"/>
  <c r="CF106"/>
  <c r="CD106"/>
  <c r="CB106"/>
  <c r="BZ106"/>
  <c r="BX106"/>
  <c r="BV106"/>
  <c r="BT106"/>
  <c r="BR106"/>
  <c r="BP106"/>
  <c r="BN106"/>
  <c r="BL106"/>
  <c r="AY106"/>
  <c r="AW106"/>
  <c r="AU106"/>
  <c r="AS106"/>
  <c r="AQ106"/>
  <c r="AO106"/>
  <c r="AM106"/>
  <c r="AK106"/>
  <c r="AI106"/>
  <c r="AG106"/>
  <c r="AE106"/>
  <c r="AY102"/>
  <c r="AW102"/>
  <c r="AU102"/>
  <c r="AS102"/>
  <c r="AQ102"/>
  <c r="AO102"/>
  <c r="AM102"/>
  <c r="AK102"/>
  <c r="AI102"/>
  <c r="AG102"/>
  <c r="AE102"/>
  <c r="CF90"/>
  <c r="CD90"/>
  <c r="CB90"/>
  <c r="BZ90"/>
  <c r="BX90"/>
  <c r="BV90"/>
  <c r="BT90"/>
  <c r="BR90"/>
  <c r="BP90"/>
  <c r="BN90"/>
  <c r="BL90"/>
  <c r="AY90"/>
  <c r="AW90"/>
  <c r="AU90"/>
  <c r="AS90"/>
  <c r="AQ90"/>
  <c r="AO90"/>
  <c r="AM90"/>
  <c r="AK90"/>
  <c r="AI90"/>
  <c r="AG90"/>
  <c r="AE90"/>
  <c r="BV86"/>
  <c r="BT86"/>
  <c r="BR86"/>
  <c r="BP86"/>
  <c r="BN86"/>
  <c r="BL86"/>
  <c r="BJ86"/>
  <c r="BH86"/>
  <c r="BF86"/>
  <c r="BD86"/>
  <c r="BB86"/>
  <c r="AY86"/>
  <c r="AW86"/>
  <c r="AU86"/>
  <c r="AS86"/>
  <c r="AQ86"/>
  <c r="AO86"/>
  <c r="AM86"/>
  <c r="AK86"/>
  <c r="AI86"/>
  <c r="AG86"/>
  <c r="AE86"/>
  <c r="CF82"/>
  <c r="CD82"/>
  <c r="CB82"/>
  <c r="BZ82"/>
  <c r="BX82"/>
  <c r="BV82"/>
  <c r="BT82"/>
  <c r="BR82"/>
  <c r="BP82"/>
  <c r="BN82"/>
  <c r="BL82"/>
  <c r="AY82"/>
  <c r="AW82"/>
  <c r="AU82"/>
  <c r="AS82"/>
  <c r="AQ82"/>
  <c r="AO82"/>
  <c r="AM82"/>
  <c r="AK82"/>
  <c r="AI82"/>
  <c r="AG82"/>
  <c r="AE82"/>
  <c r="BV78"/>
  <c r="BT78"/>
  <c r="BR78"/>
  <c r="BP78"/>
  <c r="BN78"/>
  <c r="BL78"/>
  <c r="BJ78"/>
  <c r="BH78"/>
  <c r="BF78"/>
  <c r="BD78"/>
  <c r="BB78"/>
  <c r="AY78"/>
  <c r="AW78"/>
  <c r="AU78"/>
  <c r="AS78"/>
  <c r="AQ78"/>
  <c r="AO78"/>
  <c r="AM78"/>
  <c r="AK78"/>
  <c r="AI78"/>
  <c r="AG78"/>
  <c r="AE78"/>
  <c r="CF74"/>
  <c r="CD74"/>
  <c r="CB74"/>
  <c r="BZ74"/>
  <c r="BX74"/>
  <c r="BV74"/>
  <c r="BT74"/>
  <c r="BR74"/>
  <c r="BP74"/>
  <c r="BN74"/>
  <c r="BL74"/>
  <c r="AY74"/>
  <c r="AW74"/>
  <c r="AU74"/>
  <c r="AS74"/>
  <c r="AQ74"/>
  <c r="AO74"/>
  <c r="AM74"/>
  <c r="AK74"/>
  <c r="AI74"/>
  <c r="AG74"/>
  <c r="AE74"/>
  <c r="AY70"/>
  <c r="AW70"/>
  <c r="AU70"/>
  <c r="AS70"/>
  <c r="AQ70"/>
  <c r="AO70"/>
  <c r="AM70"/>
  <c r="AK70"/>
  <c r="AI70"/>
  <c r="AG70"/>
  <c r="AE70"/>
  <c r="CF66"/>
  <c r="CD66"/>
  <c r="CB66"/>
  <c r="BZ66"/>
  <c r="BX66"/>
  <c r="BV66"/>
  <c r="BT66"/>
  <c r="BR66"/>
  <c r="BP66"/>
  <c r="BN66"/>
  <c r="BL66"/>
  <c r="AY66"/>
  <c r="AW66"/>
  <c r="AU66"/>
  <c r="AS66"/>
  <c r="AQ66"/>
  <c r="AO66"/>
  <c r="AM66"/>
  <c r="AK66"/>
  <c r="AI66"/>
  <c r="AG66"/>
  <c r="AE66"/>
  <c r="AY62"/>
  <c r="AW62"/>
  <c r="AU62"/>
  <c r="AS62"/>
  <c r="AQ62"/>
  <c r="AO62"/>
  <c r="AM62"/>
  <c r="AK62"/>
  <c r="AI62"/>
  <c r="AG62"/>
  <c r="AE62"/>
  <c r="CF58"/>
  <c r="CD58"/>
  <c r="CB58"/>
  <c r="BZ58"/>
  <c r="BX58"/>
  <c r="BV58"/>
  <c r="BT58"/>
  <c r="BR58"/>
  <c r="BP58"/>
  <c r="BN58"/>
  <c r="BL58"/>
  <c r="AY58"/>
  <c r="AW58"/>
  <c r="AU58"/>
  <c r="AS58"/>
  <c r="AQ58"/>
  <c r="AO58"/>
  <c r="AM58"/>
  <c r="AK58"/>
  <c r="AI58"/>
  <c r="AG58"/>
  <c r="AE58"/>
  <c r="BV54"/>
  <c r="BT54"/>
  <c r="BR54"/>
  <c r="BP54"/>
  <c r="BN54"/>
  <c r="BL54"/>
  <c r="BJ54"/>
  <c r="BH54"/>
  <c r="BF54"/>
  <c r="BD54"/>
  <c r="BB54"/>
  <c r="AY54"/>
  <c r="AW54"/>
  <c r="AU54"/>
  <c r="AS54"/>
  <c r="AQ54"/>
  <c r="AO54"/>
  <c r="AM54"/>
  <c r="AK54"/>
  <c r="AI54"/>
  <c r="AG54"/>
  <c r="AE54"/>
  <c r="CF50"/>
  <c r="CD50"/>
  <c r="CB50"/>
  <c r="BZ50"/>
  <c r="BX50"/>
  <c r="BV50"/>
  <c r="BT50"/>
  <c r="BR50"/>
  <c r="BP50"/>
  <c r="BN50"/>
  <c r="BL50"/>
  <c r="AY50"/>
  <c r="AW50"/>
  <c r="AU50"/>
  <c r="AS50"/>
  <c r="AQ50"/>
  <c r="AO50"/>
  <c r="AM50"/>
  <c r="AK50"/>
  <c r="AI50"/>
  <c r="AG50"/>
  <c r="AE50"/>
  <c r="AY46"/>
  <c r="AW46"/>
  <c r="AU46"/>
  <c r="AS46"/>
  <c r="AQ46"/>
  <c r="AO46"/>
  <c r="AM46"/>
  <c r="AK46"/>
  <c r="AI46"/>
  <c r="AG46"/>
  <c r="AE46"/>
  <c r="CF42"/>
  <c r="CD42"/>
  <c r="CB42"/>
  <c r="BZ42"/>
  <c r="BX42"/>
  <c r="BV42"/>
  <c r="BT42"/>
  <c r="BR42"/>
  <c r="BP42"/>
  <c r="BN42"/>
  <c r="BL42"/>
  <c r="AY42"/>
  <c r="AW42"/>
  <c r="AU42"/>
  <c r="AS42"/>
  <c r="AQ42"/>
  <c r="AO42"/>
  <c r="AM42"/>
  <c r="AK42"/>
  <c r="AI42"/>
  <c r="AG42"/>
  <c r="AE42"/>
  <c r="BV38"/>
  <c r="BT38"/>
  <c r="BR38"/>
  <c r="BP38"/>
  <c r="BN38"/>
  <c r="BL38"/>
  <c r="BJ38"/>
  <c r="BH38"/>
  <c r="BF38"/>
  <c r="BD38"/>
  <c r="BB38"/>
  <c r="AY38"/>
  <c r="AW38"/>
  <c r="AU38"/>
  <c r="AS38"/>
  <c r="AQ38"/>
  <c r="AO38"/>
  <c r="AM38"/>
  <c r="AK38"/>
  <c r="AI38"/>
  <c r="AG38"/>
  <c r="AE38"/>
  <c r="BP4"/>
  <c r="AQ72" i="4"/>
  <c r="AO72"/>
  <c r="AG72"/>
  <c r="AE72"/>
  <c r="AA72"/>
  <c r="Y72"/>
  <c r="U72"/>
  <c r="S72"/>
  <c r="K72"/>
  <c r="I72"/>
  <c r="E72"/>
  <c r="C72"/>
  <c r="BW66"/>
  <c r="BU66"/>
  <c r="BS66"/>
  <c r="BQ66"/>
  <c r="BO66"/>
  <c r="BM66"/>
  <c r="BK66"/>
  <c r="BI66"/>
  <c r="BG66"/>
  <c r="BE66"/>
  <c r="BC66"/>
  <c r="BA66"/>
  <c r="AY66"/>
  <c r="AW66"/>
  <c r="AU66"/>
  <c r="AS66"/>
  <c r="AQ66"/>
  <c r="AO66"/>
  <c r="AM66"/>
  <c r="AK66"/>
  <c r="AI66"/>
  <c r="AG66"/>
  <c r="AE66"/>
  <c r="AC66"/>
  <c r="AA66"/>
  <c r="Y66"/>
  <c r="W66"/>
  <c r="U66"/>
  <c r="S66"/>
  <c r="Q66"/>
  <c r="O66"/>
  <c r="M66"/>
  <c r="K66"/>
  <c r="I66"/>
  <c r="G66"/>
  <c r="E66"/>
  <c r="C66"/>
  <c r="BW63"/>
  <c r="BU63"/>
  <c r="BS63"/>
  <c r="BQ63"/>
  <c r="BO63"/>
  <c r="BM63"/>
  <c r="BK63"/>
  <c r="BI63"/>
  <c r="BG63"/>
  <c r="BE63"/>
  <c r="BC63"/>
  <c r="BA63"/>
  <c r="AY63"/>
  <c r="AW63"/>
  <c r="AU63"/>
  <c r="AS63"/>
  <c r="AQ63"/>
  <c r="AO63"/>
  <c r="AK63"/>
  <c r="AI63"/>
  <c r="AG63"/>
  <c r="AE63"/>
  <c r="AA63"/>
  <c r="Y63"/>
  <c r="W63"/>
  <c r="U63"/>
  <c r="S63"/>
  <c r="Q63"/>
  <c r="O63"/>
  <c r="M63"/>
  <c r="I63"/>
  <c r="G63"/>
  <c r="E63"/>
  <c r="C63"/>
  <c r="BW60"/>
  <c r="BU60"/>
  <c r="BS60"/>
  <c r="BQ60"/>
  <c r="BO60"/>
  <c r="BM60"/>
  <c r="BK60"/>
  <c r="BI60"/>
  <c r="BG60"/>
  <c r="BE60"/>
  <c r="BC60"/>
  <c r="BA60"/>
  <c r="AY60"/>
  <c r="AW60"/>
  <c r="AU60"/>
  <c r="AS60"/>
  <c r="AQ60"/>
  <c r="AO60"/>
  <c r="AM60"/>
  <c r="AK60"/>
  <c r="AI60"/>
  <c r="AG60"/>
  <c r="AE60"/>
  <c r="AC60"/>
  <c r="AA60"/>
  <c r="Y60"/>
  <c r="W60"/>
  <c r="U60"/>
  <c r="S60"/>
  <c r="Q60"/>
  <c r="O60"/>
  <c r="M60"/>
  <c r="K60"/>
  <c r="I60"/>
  <c r="G60"/>
  <c r="E60"/>
  <c r="C60"/>
  <c r="BW57"/>
  <c r="BU57"/>
  <c r="BS57"/>
  <c r="BQ57"/>
  <c r="BO57"/>
  <c r="BM57"/>
  <c r="BK57"/>
  <c r="BI57"/>
  <c r="BG57"/>
  <c r="BE57"/>
  <c r="BC57"/>
  <c r="BA57"/>
  <c r="AY57"/>
  <c r="AW57"/>
  <c r="AU57"/>
  <c r="AS57"/>
  <c r="AQ57"/>
  <c r="AO57"/>
  <c r="AM57"/>
  <c r="AK57"/>
  <c r="AI57"/>
  <c r="AG57"/>
  <c r="AE57"/>
  <c r="AC57"/>
  <c r="AA57"/>
  <c r="Y57"/>
  <c r="W57"/>
  <c r="U57"/>
  <c r="S57"/>
  <c r="Q57"/>
  <c r="O57"/>
  <c r="M57"/>
  <c r="K57"/>
  <c r="I57"/>
  <c r="G57"/>
  <c r="E57"/>
  <c r="C57"/>
  <c r="BW54"/>
  <c r="BU54"/>
  <c r="BS54"/>
  <c r="BQ54"/>
  <c r="BO54"/>
  <c r="BM54"/>
  <c r="BK54"/>
  <c r="BI54"/>
  <c r="BG54"/>
  <c r="BE54"/>
  <c r="BC54"/>
  <c r="BA54"/>
  <c r="AY54"/>
  <c r="AW54"/>
  <c r="AU54"/>
  <c r="AS54"/>
  <c r="AQ54"/>
  <c r="AO54"/>
  <c r="AM54"/>
  <c r="AK54"/>
  <c r="AI54"/>
  <c r="AG54"/>
  <c r="AE54"/>
  <c r="AC54"/>
  <c r="AA54"/>
  <c r="Y54"/>
  <c r="W54"/>
  <c r="U54"/>
  <c r="S54"/>
  <c r="Q54"/>
  <c r="O54"/>
  <c r="K54"/>
  <c r="I54"/>
  <c r="G54"/>
  <c r="E54"/>
  <c r="C54"/>
  <c r="BW51"/>
  <c r="BU51"/>
  <c r="BS51"/>
  <c r="BQ51"/>
  <c r="BO51"/>
  <c r="BM51"/>
  <c r="BK51"/>
  <c r="BI51"/>
  <c r="BE51"/>
  <c r="BC51"/>
  <c r="BA51"/>
  <c r="AY51"/>
  <c r="AW51"/>
  <c r="AU51"/>
  <c r="AS51"/>
  <c r="AQ51"/>
  <c r="AO51"/>
  <c r="AM51"/>
  <c r="AK51"/>
  <c r="AI51"/>
  <c r="AG51"/>
  <c r="AE51"/>
  <c r="AC51"/>
  <c r="AA51"/>
  <c r="Y51"/>
  <c r="W51"/>
  <c r="U51"/>
  <c r="S51"/>
  <c r="Q51"/>
  <c r="O51"/>
  <c r="M51"/>
  <c r="K51"/>
  <c r="I51"/>
  <c r="G51"/>
  <c r="E51"/>
  <c r="C51"/>
  <c r="BW46"/>
  <c r="BU46"/>
  <c r="BS46"/>
  <c r="BQ46"/>
  <c r="BO46"/>
  <c r="BM46"/>
  <c r="BK46"/>
  <c r="BI46"/>
  <c r="BG46"/>
  <c r="BE46"/>
  <c r="BC46"/>
  <c r="BA46"/>
  <c r="AY46"/>
  <c r="AW46"/>
  <c r="AU46"/>
  <c r="AS46"/>
  <c r="AQ46"/>
  <c r="AO46"/>
  <c r="AM46"/>
  <c r="AK46"/>
  <c r="AI46"/>
  <c r="AG46"/>
  <c r="AE46"/>
  <c r="AC46"/>
  <c r="AA46"/>
  <c r="Y46"/>
  <c r="W46"/>
  <c r="U46"/>
  <c r="S46"/>
  <c r="Q46"/>
  <c r="O46"/>
  <c r="M46"/>
  <c r="K46"/>
  <c r="I46"/>
  <c r="G46"/>
  <c r="E46"/>
  <c r="C46"/>
  <c r="BW43"/>
  <c r="BU43"/>
  <c r="BS43"/>
  <c r="BQ43"/>
  <c r="BO43"/>
  <c r="BM43"/>
  <c r="BK43"/>
  <c r="BI43"/>
  <c r="BG43"/>
  <c r="BE43"/>
  <c r="BC43"/>
  <c r="BA43"/>
  <c r="AY43"/>
  <c r="AW43"/>
  <c r="AU43"/>
  <c r="AS43"/>
  <c r="AQ43"/>
  <c r="AO43"/>
  <c r="AM43"/>
  <c r="AK43"/>
  <c r="AI43"/>
  <c r="AG43"/>
  <c r="AE43"/>
  <c r="AC43"/>
  <c r="AA43"/>
  <c r="Y43"/>
  <c r="W43"/>
  <c r="U43"/>
  <c r="S43"/>
  <c r="Q43"/>
  <c r="O43"/>
  <c r="M43"/>
  <c r="K43"/>
  <c r="I43"/>
  <c r="G43"/>
  <c r="E43"/>
  <c r="C43"/>
  <c r="BW33"/>
  <c r="BM33"/>
  <c r="BK33"/>
  <c r="AA33"/>
  <c r="O33"/>
  <c r="K33"/>
  <c r="I33"/>
  <c r="E33"/>
  <c r="C33"/>
  <c r="BW29"/>
  <c r="BU29"/>
  <c r="BM29"/>
  <c r="AM27"/>
  <c r="AA27"/>
  <c r="Q27"/>
  <c r="O27"/>
  <c r="BP4" i="7" s="1"/>
  <c r="M27" i="4"/>
  <c r="BN4" i="7" s="1"/>
  <c r="K27" i="4"/>
  <c r="BM4" i="14" s="1"/>
  <c r="I27" i="4"/>
  <c r="G27"/>
  <c r="BH4" i="6" s="1"/>
  <c r="E27" i="4"/>
  <c r="BF4" i="6" s="1"/>
  <c r="C27" i="4"/>
  <c r="BD4" i="14" s="1"/>
  <c r="BW24" i="4"/>
  <c r="AS8" s="1"/>
  <c r="BU24"/>
  <c r="AQ8" s="1"/>
  <c r="BM24"/>
  <c r="AI8" s="1"/>
  <c r="BK24"/>
  <c r="AM21"/>
  <c r="AA21"/>
  <c r="U21"/>
  <c r="S21"/>
  <c r="Q21"/>
  <c r="AS4" i="15" s="1"/>
  <c r="O21" i="4"/>
  <c r="M21"/>
  <c r="K21"/>
  <c r="I21"/>
  <c r="AK4" i="15" s="1"/>
  <c r="G21" i="4"/>
  <c r="E21"/>
  <c r="C21"/>
  <c r="BW20"/>
  <c r="BU20"/>
  <c r="BU33" s="1"/>
  <c r="BM20"/>
  <c r="BK20"/>
  <c r="BK29" s="1"/>
  <c r="AG8"/>
  <c r="AC8"/>
  <c r="AA8"/>
  <c r="C428" i="17"/>
  <c r="B428"/>
  <c r="C427"/>
  <c r="B38" i="22" s="1"/>
  <c r="B427" i="17"/>
  <c r="C426"/>
  <c r="B8" i="22" s="1"/>
  <c r="B426" i="17"/>
  <c r="C425"/>
  <c r="E5" i="22" s="1"/>
  <c r="B425" i="17"/>
  <c r="C424"/>
  <c r="D5" i="22" s="1"/>
  <c r="B424" i="17"/>
  <c r="C423"/>
  <c r="D4" i="22" s="1"/>
  <c r="B423" i="17"/>
  <c r="C422"/>
  <c r="B4" i="22" s="1"/>
  <c r="B422" i="17"/>
  <c r="C421"/>
  <c r="C4" i="22" s="1"/>
  <c r="B421" i="17"/>
  <c r="C420"/>
  <c r="B420"/>
  <c r="C419"/>
  <c r="C92" i="22" s="1"/>
  <c r="B419" i="17"/>
  <c r="C418"/>
  <c r="C91" i="22" s="1"/>
  <c r="B418" i="17"/>
  <c r="C417"/>
  <c r="C90" i="22" s="1"/>
  <c r="B417" i="17"/>
  <c r="C416"/>
  <c r="C89" i="22" s="1"/>
  <c r="B416" i="17"/>
  <c r="C415"/>
  <c r="C88" i="22" s="1"/>
  <c r="B415" i="17"/>
  <c r="C414"/>
  <c r="C87" i="22" s="1"/>
  <c r="B414" i="17"/>
  <c r="C413"/>
  <c r="C86" i="22" s="1"/>
  <c r="B413" i="17"/>
  <c r="C412"/>
  <c r="C85" i="22" s="1"/>
  <c r="B412" i="17"/>
  <c r="C411"/>
  <c r="C84" i="22" s="1"/>
  <c r="B411" i="17"/>
  <c r="C410"/>
  <c r="C83" i="22" s="1"/>
  <c r="B410" i="17"/>
  <c r="C409"/>
  <c r="C82" i="22" s="1"/>
  <c r="B409" i="17"/>
  <c r="C408"/>
  <c r="C81" i="22" s="1"/>
  <c r="B408" i="17"/>
  <c r="C407"/>
  <c r="C80" i="22" s="1"/>
  <c r="B407" i="17"/>
  <c r="C406"/>
  <c r="C79" i="22" s="1"/>
  <c r="B406" i="17"/>
  <c r="C405"/>
  <c r="C78" i="22" s="1"/>
  <c r="B405" i="17"/>
  <c r="C404"/>
  <c r="C77" i="22" s="1"/>
  <c r="B404" i="17"/>
  <c r="C403"/>
  <c r="B403"/>
  <c r="C402"/>
  <c r="C75" i="22" s="1"/>
  <c r="B402" i="17"/>
  <c r="C401"/>
  <c r="C74" i="22" s="1"/>
  <c r="B401" i="17"/>
  <c r="C400"/>
  <c r="C73" i="22" s="1"/>
  <c r="B400" i="17"/>
  <c r="C399"/>
  <c r="C72" i="22" s="1"/>
  <c r="B399" i="17"/>
  <c r="C398"/>
  <c r="C71" i="22" s="1"/>
  <c r="B398" i="17"/>
  <c r="C397"/>
  <c r="C70" i="22" s="1"/>
  <c r="B397" i="17"/>
  <c r="C396"/>
  <c r="C69" i="22" s="1"/>
  <c r="B396" i="17"/>
  <c r="C395"/>
  <c r="C68" i="22" s="1"/>
  <c r="B395" i="17"/>
  <c r="C394"/>
  <c r="C67" i="22" s="1"/>
  <c r="B394" i="17"/>
  <c r="C393"/>
  <c r="C66" i="22" s="1"/>
  <c r="B393" i="17"/>
  <c r="C392"/>
  <c r="C65" i="22" s="1"/>
  <c r="B392" i="17"/>
  <c r="C391"/>
  <c r="C64" i="22" s="1"/>
  <c r="B391" i="17"/>
  <c r="C390"/>
  <c r="C63" i="22" s="1"/>
  <c r="B390" i="17"/>
  <c r="C389"/>
  <c r="C62" i="22" s="1"/>
  <c r="B389" i="17"/>
  <c r="C388"/>
  <c r="C61" i="22" s="1"/>
  <c r="B388" i="17"/>
  <c r="C387"/>
  <c r="C58" i="22" s="1"/>
  <c r="B387" i="17"/>
  <c r="C386"/>
  <c r="C57" i="22" s="1"/>
  <c r="B386" i="17"/>
  <c r="C385"/>
  <c r="C56" i="22" s="1"/>
  <c r="B385" i="17"/>
  <c r="C384"/>
  <c r="B384"/>
  <c r="C383"/>
  <c r="C54" i="22" s="1"/>
  <c r="B383" i="17"/>
  <c r="C382"/>
  <c r="C53" i="22" s="1"/>
  <c r="B382" i="17"/>
  <c r="C381"/>
  <c r="C52" i="22" s="1"/>
  <c r="B381" i="17"/>
  <c r="C380"/>
  <c r="C51" i="22" s="1"/>
  <c r="B380" i="17"/>
  <c r="C379"/>
  <c r="C50" i="22" s="1"/>
  <c r="B379" i="17"/>
  <c r="C378"/>
  <c r="C49" i="22" s="1"/>
  <c r="B378" i="17"/>
  <c r="C377"/>
  <c r="C48" i="22" s="1"/>
  <c r="B377" i="17"/>
  <c r="C376"/>
  <c r="B376"/>
  <c r="C375"/>
  <c r="C46" i="22" s="1"/>
  <c r="B375" i="17"/>
  <c r="C374"/>
  <c r="C45" i="22" s="1"/>
  <c r="B374" i="17"/>
  <c r="C373"/>
  <c r="C44" i="22" s="1"/>
  <c r="B373" i="17"/>
  <c r="C372"/>
  <c r="C43" i="22" s="1"/>
  <c r="B372" i="17"/>
  <c r="C371"/>
  <c r="C42" i="22" s="1"/>
  <c r="B371" i="17"/>
  <c r="C370"/>
  <c r="C41" i="22" s="1"/>
  <c r="B370" i="17"/>
  <c r="C369"/>
  <c r="C40" i="22" s="1"/>
  <c r="B369" i="17"/>
  <c r="C368"/>
  <c r="B368"/>
  <c r="C367"/>
  <c r="C36" i="22" s="1"/>
  <c r="B367" i="17"/>
  <c r="C366"/>
  <c r="C35" i="22" s="1"/>
  <c r="B366" i="17"/>
  <c r="C365"/>
  <c r="C34" i="22" s="1"/>
  <c r="B365" i="17"/>
  <c r="C364"/>
  <c r="C33" i="22" s="1"/>
  <c r="B364" i="17"/>
  <c r="C363"/>
  <c r="B363"/>
  <c r="C362"/>
  <c r="C31" i="22" s="1"/>
  <c r="B362" i="17"/>
  <c r="C361"/>
  <c r="C30" i="22" s="1"/>
  <c r="B361" i="17"/>
  <c r="C360"/>
  <c r="C29" i="22" s="1"/>
  <c r="B360" i="17"/>
  <c r="C359"/>
  <c r="C28" i="22" s="1"/>
  <c r="B359" i="17"/>
  <c r="C358"/>
  <c r="C27" i="22" s="1"/>
  <c r="B358" i="17"/>
  <c r="C357"/>
  <c r="C26" i="22" s="1"/>
  <c r="B357" i="17"/>
  <c r="C356"/>
  <c r="C25" i="22" s="1"/>
  <c r="B356" i="17"/>
  <c r="C355"/>
  <c r="C24" i="22" s="1"/>
  <c r="B355" i="17"/>
  <c r="C354"/>
  <c r="C23" i="22" s="1"/>
  <c r="B354" i="17"/>
  <c r="C353"/>
  <c r="C22" i="22" s="1"/>
  <c r="B353" i="17"/>
  <c r="C352"/>
  <c r="C21" i="22" s="1"/>
  <c r="B352" i="17"/>
  <c r="C351"/>
  <c r="C20" i="22" s="1"/>
  <c r="B351" i="17"/>
  <c r="C350"/>
  <c r="C19" i="22" s="1"/>
  <c r="B350" i="17"/>
  <c r="C349"/>
  <c r="C18" i="22" s="1"/>
  <c r="B349" i="17"/>
  <c r="C348"/>
  <c r="C17" i="22" s="1"/>
  <c r="B348" i="17"/>
  <c r="C347"/>
  <c r="B347"/>
  <c r="C346"/>
  <c r="C15" i="22" s="1"/>
  <c r="B346" i="17"/>
  <c r="C345"/>
  <c r="C14" i="22" s="1"/>
  <c r="B345" i="17"/>
  <c r="C344"/>
  <c r="C13" i="22" s="1"/>
  <c r="B344" i="17"/>
  <c r="C343"/>
  <c r="C12" i="22" s="1"/>
  <c r="B343" i="17"/>
  <c r="C342"/>
  <c r="C11" i="22" s="1"/>
  <c r="B342" i="17"/>
  <c r="C341"/>
  <c r="C10" i="22" s="1"/>
  <c r="B341" i="17"/>
  <c r="C340"/>
  <c r="C9" i="22" s="1"/>
  <c r="B340" i="17"/>
  <c r="B339"/>
  <c r="C338"/>
  <c r="AN26" i="4" s="1"/>
  <c r="B338" i="17"/>
  <c r="C337"/>
  <c r="AN21" i="4" s="1"/>
  <c r="B337" i="17"/>
  <c r="C336"/>
  <c r="B336"/>
  <c r="C335"/>
  <c r="AN7" i="15" s="1"/>
  <c r="B335" i="17"/>
  <c r="C334"/>
  <c r="AK7" i="14" s="1"/>
  <c r="B334" i="17"/>
  <c r="C333"/>
  <c r="G7" i="12" s="1"/>
  <c r="B333" i="17"/>
  <c r="C332"/>
  <c r="H2" i="15" s="1"/>
  <c r="B332" i="17"/>
  <c r="C331"/>
  <c r="B331"/>
  <c r="C330"/>
  <c r="CA127" i="15" s="1"/>
  <c r="B330" i="17"/>
  <c r="C329"/>
  <c r="CA125" i="14" s="1"/>
  <c r="B329" i="17"/>
  <c r="C328"/>
  <c r="CA124" i="13" s="1"/>
  <c r="B328" i="17"/>
  <c r="C327"/>
  <c r="CA124" i="12" s="1"/>
  <c r="B327" i="17"/>
  <c r="C326"/>
  <c r="CA126" i="11" s="1"/>
  <c r="B326" i="17"/>
  <c r="C325"/>
  <c r="BZ126" i="10" s="1"/>
  <c r="B325" i="17"/>
  <c r="C324"/>
  <c r="CD128" i="9" s="1"/>
  <c r="B324" i="17"/>
  <c r="C323"/>
  <c r="CD128" i="8" s="1"/>
  <c r="B323" i="17"/>
  <c r="C322"/>
  <c r="CD128" i="7" s="1"/>
  <c r="B322" i="17"/>
  <c r="C321"/>
  <c r="CD128" i="6" s="1"/>
  <c r="B321" i="17"/>
  <c r="C320"/>
  <c r="B320"/>
  <c r="C319"/>
  <c r="AG11" i="8" s="1"/>
  <c r="B319" i="17"/>
  <c r="C318"/>
  <c r="BA9" i="8" s="1"/>
  <c r="B318" i="17"/>
  <c r="C317"/>
  <c r="AG9" i="7" s="1"/>
  <c r="B317" i="17"/>
  <c r="C316"/>
  <c r="B316"/>
  <c r="C315"/>
  <c r="AN7" i="12" s="1"/>
  <c r="B315" i="17"/>
  <c r="C314"/>
  <c r="AA10" i="7" s="1"/>
  <c r="B314" i="17"/>
  <c r="C313"/>
  <c r="B313"/>
  <c r="C312"/>
  <c r="G8" i="7" s="1"/>
  <c r="B312" i="17"/>
  <c r="C311"/>
  <c r="B311"/>
  <c r="C310"/>
  <c r="B310"/>
  <c r="C309"/>
  <c r="B309"/>
  <c r="C308"/>
  <c r="B308"/>
  <c r="C307"/>
  <c r="BL91" i="4" s="1"/>
  <c r="B307" i="17"/>
  <c r="C306"/>
  <c r="AQ90" i="4" s="1"/>
  <c r="B306" i="17"/>
  <c r="C305"/>
  <c r="O90" i="4" s="1"/>
  <c r="B305" i="17"/>
  <c r="C304"/>
  <c r="H83" i="4" s="1"/>
  <c r="B304" i="17"/>
  <c r="C303"/>
  <c r="AU70" i="4" s="1"/>
  <c r="B303" i="17"/>
  <c r="C302"/>
  <c r="X70" i="4" s="1"/>
  <c r="B302" i="17"/>
  <c r="C301"/>
  <c r="C70" i="4" s="1"/>
  <c r="B301" i="17"/>
  <c r="C300"/>
  <c r="AE61" i="4" s="1"/>
  <c r="B300" i="17"/>
  <c r="C299"/>
  <c r="C64" i="4" s="1"/>
  <c r="B299" i="17"/>
  <c r="C298"/>
  <c r="C61" i="4" s="1"/>
  <c r="B298" i="17"/>
  <c r="C297"/>
  <c r="B8" i="5" s="1"/>
  <c r="B297" i="17"/>
  <c r="C296"/>
  <c r="BI49" i="4" s="1"/>
  <c r="B296" i="17"/>
  <c r="C295"/>
  <c r="O52" i="4" s="1"/>
  <c r="B295" i="17"/>
  <c r="C294"/>
  <c r="C52" i="4" s="1"/>
  <c r="B294" i="17"/>
  <c r="C293"/>
  <c r="C49" i="4" s="1"/>
  <c r="B293" i="17"/>
  <c r="C292"/>
  <c r="B48" i="4" s="1"/>
  <c r="B292" i="17"/>
  <c r="C291"/>
  <c r="B41" i="4" s="1"/>
  <c r="B291" i="17"/>
  <c r="C290"/>
  <c r="AX38" i="4" s="1"/>
  <c r="B290" i="17"/>
  <c r="C289"/>
  <c r="AA38" i="4" s="1"/>
  <c r="B289" i="17"/>
  <c r="C288"/>
  <c r="AA39" i="4" s="1"/>
  <c r="B288" i="17"/>
  <c r="C287"/>
  <c r="F38" i="4" s="1"/>
  <c r="B287" i="17"/>
  <c r="C286"/>
  <c r="B37" i="4" s="1"/>
  <c r="B286" i="17"/>
  <c r="C285"/>
  <c r="BQ18" i="4" s="1"/>
  <c r="B285" i="17"/>
  <c r="C284"/>
  <c r="BK18" i="4" s="1"/>
  <c r="B284" i="17"/>
  <c r="C283"/>
  <c r="BH33" i="4" s="1"/>
  <c r="B283" i="17"/>
  <c r="C282"/>
  <c r="BF29" i="4" s="1"/>
  <c r="B282" i="17"/>
  <c r="C281"/>
  <c r="AW29" i="4" s="1"/>
  <c r="B281" i="17"/>
  <c r="C280"/>
  <c r="AW23" i="4" s="1"/>
  <c r="B280" i="17"/>
  <c r="C279"/>
  <c r="AB32" i="4" s="1"/>
  <c r="B279" i="17"/>
  <c r="C278"/>
  <c r="AB26" i="4" s="1"/>
  <c r="B278" i="17"/>
  <c r="C277"/>
  <c r="AB21" i="4" s="1"/>
  <c r="B277" i="17"/>
  <c r="C276"/>
  <c r="AK18" i="4" s="1"/>
  <c r="B276" i="17"/>
  <c r="C275"/>
  <c r="Y18" i="4" s="1"/>
  <c r="B275" i="17"/>
  <c r="C274"/>
  <c r="B23" i="4" s="1"/>
  <c r="B274" i="17"/>
  <c r="C273"/>
  <c r="B18" i="4" s="1"/>
  <c r="B273" i="17"/>
  <c r="C272"/>
  <c r="C13" i="4" s="1"/>
  <c r="B272" i="17"/>
  <c r="C271"/>
  <c r="C12" i="4" s="1"/>
  <c r="B271" i="17"/>
  <c r="C270"/>
  <c r="Q9" i="4" s="1"/>
  <c r="B270" i="17"/>
  <c r="C269"/>
  <c r="X5" i="4" s="1"/>
  <c r="B269" i="17"/>
  <c r="C268"/>
  <c r="B268"/>
  <c r="C267"/>
  <c r="U2" i="4" s="1"/>
  <c r="B267" i="17"/>
  <c r="C265"/>
  <c r="G35" i="16" s="1"/>
  <c r="B265" i="17"/>
  <c r="C264"/>
  <c r="G31" i="16" s="1"/>
  <c r="B264" i="17"/>
  <c r="C263"/>
  <c r="G27" i="16" s="1"/>
  <c r="B263" i="17"/>
  <c r="C262"/>
  <c r="G23" i="16" s="1"/>
  <c r="B262" i="17"/>
  <c r="C261"/>
  <c r="G19" i="16" s="1"/>
  <c r="B261" i="17"/>
  <c r="C260"/>
  <c r="G15" i="16" s="1"/>
  <c r="B260" i="17"/>
  <c r="C259"/>
  <c r="G11" i="16" s="1"/>
  <c r="B259" i="17"/>
  <c r="C258"/>
  <c r="G115" i="15" s="1"/>
  <c r="B258" i="17"/>
  <c r="C257"/>
  <c r="G111" i="15" s="1"/>
  <c r="B257" i="17"/>
  <c r="C256"/>
  <c r="G107" i="15" s="1"/>
  <c r="B256" i="17"/>
  <c r="C255"/>
  <c r="G103" i="15" s="1"/>
  <c r="B255" i="17"/>
  <c r="C254"/>
  <c r="G99" i="15" s="1"/>
  <c r="B254" i="17"/>
  <c r="C253"/>
  <c r="G95" i="15" s="1"/>
  <c r="B253" i="17"/>
  <c r="C252"/>
  <c r="G91" i="15" s="1"/>
  <c r="B252" i="17"/>
  <c r="C251"/>
  <c r="G87" i="15" s="1"/>
  <c r="B251" i="17"/>
  <c r="C250"/>
  <c r="G83" i="15" s="1"/>
  <c r="B250" i="17"/>
  <c r="C249"/>
  <c r="G79" i="15" s="1"/>
  <c r="B249" i="17"/>
  <c r="C248"/>
  <c r="G75" i="15" s="1"/>
  <c r="B248" i="17"/>
  <c r="C247"/>
  <c r="G71" i="15" s="1"/>
  <c r="B247" i="17"/>
  <c r="C246"/>
  <c r="G67" i="15" s="1"/>
  <c r="B246" i="17"/>
  <c r="C245"/>
  <c r="G63" i="15" s="1"/>
  <c r="B245" i="17"/>
  <c r="C244"/>
  <c r="G59" i="15" s="1"/>
  <c r="B244" i="17"/>
  <c r="C243"/>
  <c r="G55" i="15" s="1"/>
  <c r="B243" i="17"/>
  <c r="C242"/>
  <c r="G51" i="15" s="1"/>
  <c r="B242" i="17"/>
  <c r="C241"/>
  <c r="G47" i="15" s="1"/>
  <c r="B241" i="17"/>
  <c r="C240"/>
  <c r="G43" i="15" s="1"/>
  <c r="B240" i="17"/>
  <c r="C239"/>
  <c r="G39" i="15" s="1"/>
  <c r="B239" i="17"/>
  <c r="C238"/>
  <c r="G35" i="15" s="1"/>
  <c r="B238" i="17"/>
  <c r="C237"/>
  <c r="G31" i="15" s="1"/>
  <c r="B237" i="17"/>
  <c r="C236"/>
  <c r="G27" i="15" s="1"/>
  <c r="B236" i="17"/>
  <c r="C235"/>
  <c r="G23" i="15" s="1"/>
  <c r="B235" i="17"/>
  <c r="C234"/>
  <c r="G19" i="15" s="1"/>
  <c r="B234" i="17"/>
  <c r="C233"/>
  <c r="G15" i="15" s="1"/>
  <c r="B233" i="17"/>
  <c r="C232"/>
  <c r="G11" i="15" s="1"/>
  <c r="B232" i="17"/>
  <c r="C231"/>
  <c r="G115" i="14" s="1"/>
  <c r="B231" i="17"/>
  <c r="C230"/>
  <c r="G111" i="14" s="1"/>
  <c r="B230" i="17"/>
  <c r="C229"/>
  <c r="G107" i="14" s="1"/>
  <c r="B229" i="17"/>
  <c r="C228"/>
  <c r="G103" i="14" s="1"/>
  <c r="B228" i="17"/>
  <c r="C227"/>
  <c r="G99" i="14" s="1"/>
  <c r="B227" i="17"/>
  <c r="C226"/>
  <c r="G95" i="14" s="1"/>
  <c r="B226" i="17"/>
  <c r="C225"/>
  <c r="G91" i="14" s="1"/>
  <c r="B225" i="17"/>
  <c r="C224"/>
  <c r="G87" i="14" s="1"/>
  <c r="B224" i="17"/>
  <c r="C223"/>
  <c r="G83" i="14" s="1"/>
  <c r="B223" i="17"/>
  <c r="C222"/>
  <c r="G79" i="14" s="1"/>
  <c r="B222" i="17"/>
  <c r="C221"/>
  <c r="G75" i="14" s="1"/>
  <c r="B221" i="17"/>
  <c r="C220"/>
  <c r="G71" i="14" s="1"/>
  <c r="B220" i="17"/>
  <c r="C219"/>
  <c r="G67" i="14" s="1"/>
  <c r="B219" i="17"/>
  <c r="C218"/>
  <c r="G63" i="14" s="1"/>
  <c r="B218" i="17"/>
  <c r="C217"/>
  <c r="G59" i="14" s="1"/>
  <c r="B217" i="17"/>
  <c r="C216"/>
  <c r="G55" i="14" s="1"/>
  <c r="B216" i="17"/>
  <c r="C215"/>
  <c r="G51" i="14" s="1"/>
  <c r="B215" i="17"/>
  <c r="C214"/>
  <c r="G47" i="14" s="1"/>
  <c r="B214" i="17"/>
  <c r="C213"/>
  <c r="G43" i="14" s="1"/>
  <c r="B213" i="17"/>
  <c r="C212"/>
  <c r="G39" i="14" s="1"/>
  <c r="B212" i="17"/>
  <c r="C211"/>
  <c r="G35" i="14" s="1"/>
  <c r="B211" i="17"/>
  <c r="C210"/>
  <c r="G31" i="14" s="1"/>
  <c r="B210" i="17"/>
  <c r="C209"/>
  <c r="G27" i="14" s="1"/>
  <c r="B209" i="17"/>
  <c r="C208"/>
  <c r="G23" i="14" s="1"/>
  <c r="B208" i="17"/>
  <c r="C207"/>
  <c r="G19" i="14" s="1"/>
  <c r="B207" i="17"/>
  <c r="C206"/>
  <c r="G15" i="14" s="1"/>
  <c r="B206" i="17"/>
  <c r="C205"/>
  <c r="G11" i="14" s="1"/>
  <c r="B205" i="17"/>
  <c r="C204"/>
  <c r="E7" i="19" s="1"/>
  <c r="B204" i="17"/>
  <c r="C203"/>
  <c r="B203"/>
  <c r="C202"/>
  <c r="E5" i="19" s="1"/>
  <c r="B202" i="17"/>
  <c r="C201"/>
  <c r="E4" i="19" s="1"/>
  <c r="B201" i="17"/>
  <c r="C200"/>
  <c r="B200"/>
  <c r="C199"/>
  <c r="B199"/>
  <c r="C198"/>
  <c r="B3" i="19" s="1"/>
  <c r="B198" i="17"/>
  <c r="B197"/>
  <c r="C196"/>
  <c r="G118" i="13" s="1"/>
  <c r="B196" i="17"/>
  <c r="C195"/>
  <c r="G114" i="13" s="1"/>
  <c r="B195" i="17"/>
  <c r="C194"/>
  <c r="G110" i="13" s="1"/>
  <c r="B194" i="17"/>
  <c r="C193"/>
  <c r="G106" i="13" s="1"/>
  <c r="B193" i="17"/>
  <c r="C192"/>
  <c r="G102" i="13" s="1"/>
  <c r="B192" i="17"/>
  <c r="C191"/>
  <c r="G98" i="13" s="1"/>
  <c r="B191" i="17"/>
  <c r="C190"/>
  <c r="G94" i="13" s="1"/>
  <c r="B190" i="17"/>
  <c r="C189"/>
  <c r="G90" i="13" s="1"/>
  <c r="B189" i="17"/>
  <c r="C188"/>
  <c r="G86" i="13" s="1"/>
  <c r="B188" i="17"/>
  <c r="C187"/>
  <c r="G82" i="13" s="1"/>
  <c r="B187" i="17"/>
  <c r="C186"/>
  <c r="G78" i="13" s="1"/>
  <c r="B186" i="17"/>
  <c r="C185"/>
  <c r="G74" i="13" s="1"/>
  <c r="B185" i="17"/>
  <c r="C184"/>
  <c r="G70" i="13" s="1"/>
  <c r="B184" i="17"/>
  <c r="C183"/>
  <c r="G66" i="13" s="1"/>
  <c r="B183" i="17"/>
  <c r="C182"/>
  <c r="G62" i="13" s="1"/>
  <c r="B182" i="17"/>
  <c r="C181"/>
  <c r="G58" i="13" s="1"/>
  <c r="B181" i="17"/>
  <c r="C180"/>
  <c r="G54" i="13" s="1"/>
  <c r="B180" i="17"/>
  <c r="C179"/>
  <c r="G50" i="13" s="1"/>
  <c r="B179" i="17"/>
  <c r="C178"/>
  <c r="G46" i="13" s="1"/>
  <c r="B178" i="17"/>
  <c r="C177"/>
  <c r="G42" i="13" s="1"/>
  <c r="B177" i="17"/>
  <c r="C176"/>
  <c r="G38" i="13" s="1"/>
  <c r="B176" i="17"/>
  <c r="C175"/>
  <c r="G34" i="13" s="1"/>
  <c r="B175" i="17"/>
  <c r="C174"/>
  <c r="G30" i="13" s="1"/>
  <c r="B174" i="17"/>
  <c r="C173"/>
  <c r="G26" i="13" s="1"/>
  <c r="B173" i="17"/>
  <c r="C172"/>
  <c r="G22" i="13" s="1"/>
  <c r="B172" i="17"/>
  <c r="C171"/>
  <c r="G18" i="13" s="1"/>
  <c r="B171" i="17"/>
  <c r="C170"/>
  <c r="G14" i="13" s="1"/>
  <c r="B170" i="17"/>
  <c r="C169"/>
  <c r="G10" i="13" s="1"/>
  <c r="B169" i="17"/>
  <c r="C168"/>
  <c r="G118" i="12" s="1"/>
  <c r="B168" i="17"/>
  <c r="C167"/>
  <c r="G114" i="12" s="1"/>
  <c r="B167" i="17"/>
  <c r="C166"/>
  <c r="G110" i="12" s="1"/>
  <c r="B166" i="17"/>
  <c r="C165"/>
  <c r="G106" i="12" s="1"/>
  <c r="B165" i="17"/>
  <c r="C164"/>
  <c r="G102" i="12" s="1"/>
  <c r="B164" i="17"/>
  <c r="C163"/>
  <c r="G98" i="12" s="1"/>
  <c r="B163" i="17"/>
  <c r="C162"/>
  <c r="G94" i="12" s="1"/>
  <c r="B162" i="17"/>
  <c r="C161"/>
  <c r="G90" i="12" s="1"/>
  <c r="B161" i="17"/>
  <c r="C160"/>
  <c r="G86" i="12" s="1"/>
  <c r="B160" i="17"/>
  <c r="C159"/>
  <c r="G82" i="12" s="1"/>
  <c r="B159" i="17"/>
  <c r="C158"/>
  <c r="G78" i="12" s="1"/>
  <c r="B158" i="17"/>
  <c r="C157"/>
  <c r="G74" i="12" s="1"/>
  <c r="B157" i="17"/>
  <c r="C156"/>
  <c r="G70" i="12" s="1"/>
  <c r="B156" i="17"/>
  <c r="C155"/>
  <c r="G66" i="12" s="1"/>
  <c r="B155" i="17"/>
  <c r="C154"/>
  <c r="G62" i="12" s="1"/>
  <c r="B154" i="17"/>
  <c r="C153"/>
  <c r="G58" i="12" s="1"/>
  <c r="B153" i="17"/>
  <c r="C152"/>
  <c r="G54" i="12" s="1"/>
  <c r="B152" i="17"/>
  <c r="C151"/>
  <c r="G50" i="12" s="1"/>
  <c r="B151" i="17"/>
  <c r="C150"/>
  <c r="G46" i="12" s="1"/>
  <c r="B150" i="17"/>
  <c r="C149"/>
  <c r="G42" i="12" s="1"/>
  <c r="B149" i="17"/>
  <c r="C148"/>
  <c r="G38" i="12" s="1"/>
  <c r="B148" i="17"/>
  <c r="C147"/>
  <c r="G34" i="12" s="1"/>
  <c r="B147" i="17"/>
  <c r="C146"/>
  <c r="G30" i="12" s="1"/>
  <c r="B146" i="17"/>
  <c r="C145"/>
  <c r="G26" i="12" s="1"/>
  <c r="B145" i="17"/>
  <c r="C144"/>
  <c r="G22" i="12" s="1"/>
  <c r="B144" i="17"/>
  <c r="C143"/>
  <c r="G18" i="12" s="1"/>
  <c r="B143" i="17"/>
  <c r="C142"/>
  <c r="G14" i="12" s="1"/>
  <c r="B142" i="17"/>
  <c r="C141"/>
  <c r="G10" i="12" s="1"/>
  <c r="B141" i="17"/>
  <c r="C140"/>
  <c r="G120" i="11" s="1"/>
  <c r="B140" i="17"/>
  <c r="C139"/>
  <c r="G116" i="11" s="1"/>
  <c r="B139" i="17"/>
  <c r="C138"/>
  <c r="G112" i="11" s="1"/>
  <c r="B138" i="17"/>
  <c r="C137"/>
  <c r="G108" i="11" s="1"/>
  <c r="B137" i="17"/>
  <c r="C136"/>
  <c r="G104" i="11" s="1"/>
  <c r="B136" i="17"/>
  <c r="C135"/>
  <c r="G100" i="11" s="1"/>
  <c r="B135" i="17"/>
  <c r="C134"/>
  <c r="G96" i="11" s="1"/>
  <c r="B134" i="17"/>
  <c r="C133"/>
  <c r="G92" i="11" s="1"/>
  <c r="B133" i="17"/>
  <c r="C132"/>
  <c r="G88" i="11" s="1"/>
  <c r="B132" i="17"/>
  <c r="C131"/>
  <c r="G84" i="11" s="1"/>
  <c r="B131" i="17"/>
  <c r="C130"/>
  <c r="G80" i="11" s="1"/>
  <c r="B130" i="17"/>
  <c r="C129"/>
  <c r="B129"/>
  <c r="C128"/>
  <c r="H60" i="11" s="1"/>
  <c r="B128" i="17"/>
  <c r="C127"/>
  <c r="B127"/>
  <c r="C126"/>
  <c r="H44" i="11" s="1"/>
  <c r="B126" i="17"/>
  <c r="C125"/>
  <c r="H36" i="11" s="1"/>
  <c r="B125" i="17"/>
  <c r="C124"/>
  <c r="B124"/>
  <c r="C123"/>
  <c r="H20" i="11" s="1"/>
  <c r="B123" i="17"/>
  <c r="C122"/>
  <c r="C78" i="18" s="1"/>
  <c r="B122" i="17"/>
  <c r="C121"/>
  <c r="B121"/>
  <c r="C120"/>
  <c r="C76" i="18" s="1"/>
  <c r="B120" i="17"/>
  <c r="C119"/>
  <c r="B119"/>
  <c r="C118"/>
  <c r="H92" i="10" s="1"/>
  <c r="B118" i="17"/>
  <c r="C117"/>
  <c r="H84" i="10" s="1"/>
  <c r="B117" i="17"/>
  <c r="C116"/>
  <c r="B116"/>
  <c r="C115"/>
  <c r="H68" i="10" s="1"/>
  <c r="B115" i="17"/>
  <c r="C114"/>
  <c r="B114"/>
  <c r="C113"/>
  <c r="H52" i="10" s="1"/>
  <c r="B113" i="17"/>
  <c r="C112"/>
  <c r="C68" i="18" s="1"/>
  <c r="B112" i="17"/>
  <c r="C111"/>
  <c r="H36" i="10" s="1"/>
  <c r="B111" i="17"/>
  <c r="C110"/>
  <c r="B110"/>
  <c r="C109"/>
  <c r="H20" i="10" s="1"/>
  <c r="B109" i="17"/>
  <c r="C108"/>
  <c r="B108"/>
  <c r="C107"/>
  <c r="H116" i="9" s="1"/>
  <c r="B107" i="17"/>
  <c r="C106"/>
  <c r="H108" i="9" s="1"/>
  <c r="B106" i="17"/>
  <c r="C105"/>
  <c r="H100" i="9" s="1"/>
  <c r="B105" i="17"/>
  <c r="C104"/>
  <c r="H92" i="9" s="1"/>
  <c r="B104" i="17"/>
  <c r="C103"/>
  <c r="H84" i="9" s="1"/>
  <c r="B103" i="17"/>
  <c r="C102"/>
  <c r="C58" i="18" s="1"/>
  <c r="B102" i="17"/>
  <c r="C101"/>
  <c r="H68" i="9" s="1"/>
  <c r="B101" i="17"/>
  <c r="C100"/>
  <c r="H60" i="9" s="1"/>
  <c r="B100" i="17"/>
  <c r="C99"/>
  <c r="H52" i="9" s="1"/>
  <c r="B99" i="17"/>
  <c r="C98"/>
  <c r="H44" i="9" s="1"/>
  <c r="B98" i="17"/>
  <c r="C97"/>
  <c r="H36" i="9" s="1"/>
  <c r="B97" i="17"/>
  <c r="C96"/>
  <c r="H28" i="9" s="1"/>
  <c r="B96" i="17"/>
  <c r="C95"/>
  <c r="H20" i="9" s="1"/>
  <c r="B95" i="17"/>
  <c r="C94"/>
  <c r="H12" i="9" s="1"/>
  <c r="B94" i="17"/>
  <c r="C93"/>
  <c r="H116" i="8" s="1"/>
  <c r="B93" i="17"/>
  <c r="C92"/>
  <c r="H108" i="8" s="1"/>
  <c r="B92" i="17"/>
  <c r="C91"/>
  <c r="H100" i="8" s="1"/>
  <c r="B91" i="17"/>
  <c r="C90"/>
  <c r="H92" i="8" s="1"/>
  <c r="B90" i="17"/>
  <c r="C89"/>
  <c r="H84" i="8" s="1"/>
  <c r="B89" i="17"/>
  <c r="C88"/>
  <c r="H76" i="8" s="1"/>
  <c r="B88" i="17"/>
  <c r="C87"/>
  <c r="H68" i="8" s="1"/>
  <c r="B87" i="17"/>
  <c r="C86"/>
  <c r="H60" i="8" s="1"/>
  <c r="B86" i="17"/>
  <c r="C85"/>
  <c r="H52" i="8" s="1"/>
  <c r="B85" i="17"/>
  <c r="C84"/>
  <c r="H44" i="8" s="1"/>
  <c r="B84" i="17"/>
  <c r="C83"/>
  <c r="H36" i="8" s="1"/>
  <c r="B83" i="17"/>
  <c r="C82"/>
  <c r="H28" i="8" s="1"/>
  <c r="B82" i="17"/>
  <c r="C81"/>
  <c r="H20" i="8" s="1"/>
  <c r="B81" i="17"/>
  <c r="C80"/>
  <c r="H12" i="8" s="1"/>
  <c r="B80" i="17"/>
  <c r="C79"/>
  <c r="H116" i="7" s="1"/>
  <c r="B79" i="17"/>
  <c r="C78"/>
  <c r="H108" i="7" s="1"/>
  <c r="B78" i="17"/>
  <c r="C77"/>
  <c r="H100" i="7" s="1"/>
  <c r="B77" i="17"/>
  <c r="C76"/>
  <c r="H92" i="7" s="1"/>
  <c r="B76" i="17"/>
  <c r="C75"/>
  <c r="H84" i="7" s="1"/>
  <c r="B75" i="17"/>
  <c r="C74"/>
  <c r="H76" i="7" s="1"/>
  <c r="B74" i="17"/>
  <c r="C73"/>
  <c r="H68" i="7" s="1"/>
  <c r="B73" i="17"/>
  <c r="C72"/>
  <c r="H60" i="7" s="1"/>
  <c r="B72" i="17"/>
  <c r="C71"/>
  <c r="H52" i="7" s="1"/>
  <c r="B71" i="17"/>
  <c r="C70"/>
  <c r="H44" i="7" s="1"/>
  <c r="B70" i="17"/>
  <c r="C69"/>
  <c r="C25" i="18" s="1"/>
  <c r="B69" i="17"/>
  <c r="C68"/>
  <c r="H28" i="7" s="1"/>
  <c r="B68" i="17"/>
  <c r="C67"/>
  <c r="H20" i="7" s="1"/>
  <c r="B67" i="17"/>
  <c r="C66"/>
  <c r="H12" i="7" s="1"/>
  <c r="B66" i="17"/>
  <c r="C65"/>
  <c r="C21" i="18" s="1"/>
  <c r="B65" i="17"/>
  <c r="C64"/>
  <c r="H108" i="6" s="1"/>
  <c r="B64" i="17"/>
  <c r="C63"/>
  <c r="H100" i="6" s="1"/>
  <c r="B63" i="17"/>
  <c r="C62"/>
  <c r="H92" i="6" s="1"/>
  <c r="B62" i="17"/>
  <c r="C61"/>
  <c r="H84" i="6" s="1"/>
  <c r="B61" i="17"/>
  <c r="C60"/>
  <c r="H76" i="6" s="1"/>
  <c r="B60" i="17"/>
  <c r="C59"/>
  <c r="H68" i="6" s="1"/>
  <c r="B59" i="17"/>
  <c r="C58"/>
  <c r="H60" i="6" s="1"/>
  <c r="B58" i="17"/>
  <c r="C57"/>
  <c r="H52" i="6" s="1"/>
  <c r="B57" i="17"/>
  <c r="C56"/>
  <c r="H44" i="6" s="1"/>
  <c r="B56" i="17"/>
  <c r="C55"/>
  <c r="H36" i="6" s="1"/>
  <c r="B55" i="17"/>
  <c r="C54"/>
  <c r="H28" i="6" s="1"/>
  <c r="B54" i="17"/>
  <c r="C53"/>
  <c r="H20" i="6" s="1"/>
  <c r="B53" i="17"/>
  <c r="C52"/>
  <c r="H12" i="6" s="1"/>
  <c r="B52" i="17"/>
  <c r="C51"/>
  <c r="B51"/>
  <c r="C50"/>
  <c r="H7" i="18" s="1"/>
  <c r="B50" i="17"/>
  <c r="C49"/>
  <c r="F6" i="18" s="1"/>
  <c r="B49" i="17"/>
  <c r="C48"/>
  <c r="E6" i="18" s="1"/>
  <c r="B48" i="17"/>
  <c r="C47"/>
  <c r="H5" i="18" s="1"/>
  <c r="B47" i="17"/>
  <c r="C46"/>
  <c r="F5" i="18" s="1"/>
  <c r="B46" i="17"/>
  <c r="C45"/>
  <c r="E5" i="18" s="1"/>
  <c r="B45" i="17"/>
  <c r="C44"/>
  <c r="H3" i="18" s="1"/>
  <c r="G88" s="1"/>
  <c r="B44" i="17"/>
  <c r="C43"/>
  <c r="E3" i="18" s="1"/>
  <c r="E88" s="1"/>
  <c r="B43" i="17"/>
  <c r="C42"/>
  <c r="D3" i="18" s="1"/>
  <c r="D88" s="1"/>
  <c r="B42" i="17"/>
  <c r="C41"/>
  <c r="C3" i="18" s="1"/>
  <c r="B41" i="17"/>
  <c r="C40"/>
  <c r="B3" i="18" s="1"/>
  <c r="B40" i="17"/>
  <c r="C39"/>
  <c r="B2" i="18" s="1"/>
  <c r="B87" s="1"/>
  <c r="B39" i="17"/>
  <c r="C38"/>
  <c r="B38"/>
  <c r="B37"/>
  <c r="C36"/>
  <c r="B36"/>
  <c r="C35"/>
  <c r="AM33" i="4" s="1"/>
  <c r="B35" i="17"/>
  <c r="C34"/>
  <c r="B34"/>
  <c r="C33"/>
  <c r="E21" i="5" s="1"/>
  <c r="B33" i="17"/>
  <c r="C32"/>
  <c r="B32"/>
  <c r="C31"/>
  <c r="E19" i="5" s="1"/>
  <c r="B31" i="17"/>
  <c r="C30"/>
  <c r="B30"/>
  <c r="C29"/>
  <c r="B30" i="5" s="1"/>
  <c r="B29" i="17"/>
  <c r="C28"/>
  <c r="B28"/>
  <c r="C27"/>
  <c r="B28" i="5" s="1"/>
  <c r="B27" i="17"/>
  <c r="C26"/>
  <c r="E25" i="5" s="1"/>
  <c r="B26" i="17"/>
  <c r="C25"/>
  <c r="B25"/>
  <c r="C24"/>
  <c r="B24"/>
  <c r="C23"/>
  <c r="B26" i="5" s="1"/>
  <c r="B23" i="17"/>
  <c r="C22"/>
  <c r="B22"/>
  <c r="C21"/>
  <c r="B19" i="5" s="1"/>
  <c r="B21" s="1"/>
  <c r="B21" i="17"/>
  <c r="C20"/>
  <c r="B17" i="5" s="1"/>
  <c r="B20" i="17"/>
  <c r="C19"/>
  <c r="B16" i="5" s="1"/>
  <c r="B19" i="17"/>
  <c r="C18"/>
  <c r="B15" i="5" s="1"/>
  <c r="B18" i="17"/>
  <c r="C17"/>
  <c r="B17"/>
  <c r="C16"/>
  <c r="B16"/>
  <c r="C15"/>
  <c r="B12" i="5" s="1"/>
  <c r="B15" i="17"/>
  <c r="C14"/>
  <c r="B14"/>
  <c r="C13"/>
  <c r="B10" i="5" s="1"/>
  <c r="B13" i="17"/>
  <c r="C12"/>
  <c r="B12"/>
  <c r="C11"/>
  <c r="B7" i="5" s="1"/>
  <c r="B11" i="17"/>
  <c r="C10"/>
  <c r="B10"/>
  <c r="C8"/>
  <c r="B8"/>
  <c r="C7"/>
  <c r="C76" i="22"/>
  <c r="E70"/>
  <c r="D70"/>
  <c r="E61"/>
  <c r="D61"/>
  <c r="B60"/>
  <c r="E58"/>
  <c r="D58"/>
  <c r="C55"/>
  <c r="C47"/>
  <c r="C39"/>
  <c r="C32"/>
  <c r="E23"/>
  <c r="D23"/>
  <c r="E22"/>
  <c r="C16"/>
  <c r="E10"/>
  <c r="E28" s="1"/>
  <c r="E36" s="1"/>
  <c r="D10"/>
  <c r="B2"/>
  <c r="C68" i="19"/>
  <c r="A68"/>
  <c r="A67"/>
  <c r="C66"/>
  <c r="A66"/>
  <c r="A65"/>
  <c r="F64"/>
  <c r="E64"/>
  <c r="C64"/>
  <c r="A64"/>
  <c r="A63"/>
  <c r="C62"/>
  <c r="A62"/>
  <c r="A61"/>
  <c r="C60"/>
  <c r="A60"/>
  <c r="A59"/>
  <c r="C58"/>
  <c r="A58"/>
  <c r="A57"/>
  <c r="F56"/>
  <c r="E56"/>
  <c r="C56"/>
  <c r="A56"/>
  <c r="A55"/>
  <c r="C54"/>
  <c r="A54"/>
  <c r="A53"/>
  <c r="F52"/>
  <c r="E52"/>
  <c r="C52"/>
  <c r="A52"/>
  <c r="A51"/>
  <c r="C50"/>
  <c r="A50"/>
  <c r="A49"/>
  <c r="C48"/>
  <c r="A48"/>
  <c r="A47"/>
  <c r="F46"/>
  <c r="E46"/>
  <c r="C46"/>
  <c r="A46"/>
  <c r="A45"/>
  <c r="C44"/>
  <c r="A44"/>
  <c r="A43"/>
  <c r="F42"/>
  <c r="E42"/>
  <c r="A42"/>
  <c r="A41"/>
  <c r="C40"/>
  <c r="A40"/>
  <c r="A39"/>
  <c r="F38"/>
  <c r="E38"/>
  <c r="A38"/>
  <c r="A37"/>
  <c r="E36"/>
  <c r="C36"/>
  <c r="A36"/>
  <c r="F35"/>
  <c r="E35"/>
  <c r="A35"/>
  <c r="C34"/>
  <c r="A34"/>
  <c r="A33"/>
  <c r="C32"/>
  <c r="A32"/>
  <c r="A31"/>
  <c r="A30"/>
  <c r="A29"/>
  <c r="F28"/>
  <c r="E28"/>
  <c r="C28"/>
  <c r="A28"/>
  <c r="A27"/>
  <c r="C26"/>
  <c r="A26"/>
  <c r="A25"/>
  <c r="C24"/>
  <c r="A24"/>
  <c r="A23"/>
  <c r="F22"/>
  <c r="E22"/>
  <c r="C22"/>
  <c r="A22"/>
  <c r="A21"/>
  <c r="C20"/>
  <c r="A20"/>
  <c r="A19"/>
  <c r="C18"/>
  <c r="A18"/>
  <c r="C17"/>
  <c r="A17"/>
  <c r="C16"/>
  <c r="A16"/>
  <c r="C15"/>
  <c r="A15"/>
  <c r="C14"/>
  <c r="A14"/>
  <c r="C13"/>
  <c r="A13"/>
  <c r="C12"/>
  <c r="A12"/>
  <c r="C11"/>
  <c r="A11"/>
  <c r="C10"/>
  <c r="A10"/>
  <c r="C9"/>
  <c r="A9"/>
  <c r="C8"/>
  <c r="A8"/>
  <c r="F7"/>
  <c r="F5"/>
  <c r="D4"/>
  <c r="C4"/>
  <c r="A158" i="18"/>
  <c r="A157"/>
  <c r="A156"/>
  <c r="A155"/>
  <c r="G154"/>
  <c r="E154"/>
  <c r="C154"/>
  <c r="A154"/>
  <c r="A153"/>
  <c r="C152"/>
  <c r="A152"/>
  <c r="A151"/>
  <c r="C150"/>
  <c r="A150"/>
  <c r="G149"/>
  <c r="E149"/>
  <c r="A149"/>
  <c r="A148"/>
  <c r="A147"/>
  <c r="A146"/>
  <c r="A145"/>
  <c r="A144"/>
  <c r="C143"/>
  <c r="A143"/>
  <c r="A142"/>
  <c r="A141"/>
  <c r="A140"/>
  <c r="A139"/>
  <c r="A138"/>
  <c r="A137"/>
  <c r="G136"/>
  <c r="E136"/>
  <c r="BH32" i="13" s="1"/>
  <c r="A136" i="18"/>
  <c r="G135"/>
  <c r="A135"/>
  <c r="A134"/>
  <c r="A133"/>
  <c r="A132"/>
  <c r="G131"/>
  <c r="E131"/>
  <c r="A131"/>
  <c r="C130"/>
  <c r="A130"/>
  <c r="A129"/>
  <c r="C128"/>
  <c r="A128"/>
  <c r="A127"/>
  <c r="C126"/>
  <c r="A126"/>
  <c r="A125"/>
  <c r="C124"/>
  <c r="A124"/>
  <c r="A123"/>
  <c r="C122"/>
  <c r="A122"/>
  <c r="A121"/>
  <c r="C120"/>
  <c r="A120"/>
  <c r="A119"/>
  <c r="C118"/>
  <c r="A118"/>
  <c r="A117"/>
  <c r="G116"/>
  <c r="E116"/>
  <c r="A116"/>
  <c r="G115"/>
  <c r="E115"/>
  <c r="A115"/>
  <c r="G114"/>
  <c r="A114"/>
  <c r="A113"/>
  <c r="A112"/>
  <c r="A111"/>
  <c r="G110"/>
  <c r="E110"/>
  <c r="A110"/>
  <c r="A109"/>
  <c r="A108"/>
  <c r="A107"/>
  <c r="G106"/>
  <c r="E106"/>
  <c r="C106"/>
  <c r="A106"/>
  <c r="A105"/>
  <c r="C104"/>
  <c r="A104"/>
  <c r="G103"/>
  <c r="E103"/>
  <c r="A103"/>
  <c r="A102"/>
  <c r="A101"/>
  <c r="G100"/>
  <c r="E100"/>
  <c r="C100"/>
  <c r="A100"/>
  <c r="A99"/>
  <c r="C98"/>
  <c r="A98"/>
  <c r="A97"/>
  <c r="C96"/>
  <c r="A96"/>
  <c r="A95"/>
  <c r="G94"/>
  <c r="E94"/>
  <c r="A94"/>
  <c r="A93"/>
  <c r="A92"/>
  <c r="G85"/>
  <c r="A85"/>
  <c r="G84"/>
  <c r="A84"/>
  <c r="G83"/>
  <c r="G81" s="1"/>
  <c r="A83"/>
  <c r="G82"/>
  <c r="C82"/>
  <c r="A82"/>
  <c r="H81"/>
  <c r="F81"/>
  <c r="E81"/>
  <c r="A81"/>
  <c r="G80"/>
  <c r="A80"/>
  <c r="G79"/>
  <c r="A79"/>
  <c r="H78"/>
  <c r="F78"/>
  <c r="E78"/>
  <c r="A78"/>
  <c r="G77"/>
  <c r="A77"/>
  <c r="G76"/>
  <c r="A76"/>
  <c r="G75"/>
  <c r="A75"/>
  <c r="G74"/>
  <c r="A74"/>
  <c r="H73"/>
  <c r="G73"/>
  <c r="F73"/>
  <c r="E73"/>
  <c r="A73"/>
  <c r="G72"/>
  <c r="A72"/>
  <c r="G71"/>
  <c r="A71"/>
  <c r="G70"/>
  <c r="A70"/>
  <c r="G69"/>
  <c r="A69"/>
  <c r="G68"/>
  <c r="A68"/>
  <c r="G67"/>
  <c r="A67"/>
  <c r="G66"/>
  <c r="A66"/>
  <c r="G65"/>
  <c r="A65"/>
  <c r="G64"/>
  <c r="A64"/>
  <c r="G63"/>
  <c r="A63"/>
  <c r="G62"/>
  <c r="A62"/>
  <c r="H61"/>
  <c r="G61"/>
  <c r="BT102" i="9" s="1"/>
  <c r="F61" i="18"/>
  <c r="E61"/>
  <c r="AU102" i="9" s="1"/>
  <c r="A61" i="18"/>
  <c r="H60"/>
  <c r="F60"/>
  <c r="A60"/>
  <c r="G59"/>
  <c r="A59"/>
  <c r="G58"/>
  <c r="A58"/>
  <c r="G57"/>
  <c r="A57"/>
  <c r="G56"/>
  <c r="A56"/>
  <c r="G55"/>
  <c r="A55"/>
  <c r="G54"/>
  <c r="A54"/>
  <c r="G53"/>
  <c r="C53"/>
  <c r="A53"/>
  <c r="G52"/>
  <c r="A52"/>
  <c r="G51"/>
  <c r="A51"/>
  <c r="G50"/>
  <c r="A50"/>
  <c r="H49"/>
  <c r="F49"/>
  <c r="E49"/>
  <c r="A49"/>
  <c r="E48"/>
  <c r="A48"/>
  <c r="G47"/>
  <c r="A47"/>
  <c r="G46"/>
  <c r="A46"/>
  <c r="G45"/>
  <c r="A45"/>
  <c r="G44"/>
  <c r="A44"/>
  <c r="G43"/>
  <c r="A43"/>
  <c r="G42"/>
  <c r="A42"/>
  <c r="H41"/>
  <c r="BV58" i="8" s="1"/>
  <c r="G41" i="18"/>
  <c r="BH54" i="8" s="1"/>
  <c r="F41" i="18"/>
  <c r="AY58" i="8" s="1"/>
  <c r="E41" i="18"/>
  <c r="AQ54" i="8" s="1"/>
  <c r="A41" i="18"/>
  <c r="A40"/>
  <c r="G39"/>
  <c r="BH38" i="8" s="1"/>
  <c r="A39" i="18"/>
  <c r="G38"/>
  <c r="BP30" i="8" s="1"/>
  <c r="A38" i="18"/>
  <c r="G37"/>
  <c r="BH22" i="8" s="1"/>
  <c r="A37" i="18"/>
  <c r="G36"/>
  <c r="A36"/>
  <c r="G35"/>
  <c r="C35"/>
  <c r="A35"/>
  <c r="G34"/>
  <c r="A34"/>
  <c r="G33"/>
  <c r="A33"/>
  <c r="G32"/>
  <c r="A32"/>
  <c r="G31"/>
  <c r="A31"/>
  <c r="G30"/>
  <c r="A30"/>
  <c r="G29"/>
  <c r="A29"/>
  <c r="H28"/>
  <c r="BZ66" i="7" s="1"/>
  <c r="F28" i="18"/>
  <c r="AY66" i="7" s="1"/>
  <c r="E28" i="18"/>
  <c r="AQ62" i="7" s="1"/>
  <c r="A28" i="18"/>
  <c r="G27"/>
  <c r="C27"/>
  <c r="A27"/>
  <c r="G26"/>
  <c r="BV46" i="7" s="1"/>
  <c r="A26" i="18"/>
  <c r="G25"/>
  <c r="A25"/>
  <c r="G24"/>
  <c r="C24"/>
  <c r="A24"/>
  <c r="G23"/>
  <c r="A23"/>
  <c r="G22"/>
  <c r="A22"/>
  <c r="G21"/>
  <c r="BT118" i="6" s="1"/>
  <c r="A21" i="18"/>
  <c r="G20"/>
  <c r="BT110" i="6" s="1"/>
  <c r="A20" i="18"/>
  <c r="G19"/>
  <c r="BT102" i="6" s="1"/>
  <c r="A19" i="18"/>
  <c r="H18"/>
  <c r="BZ98" i="6" s="1"/>
  <c r="G18" i="18"/>
  <c r="BV94" i="6" s="1"/>
  <c r="F18" i="18"/>
  <c r="AY98" i="6" s="1"/>
  <c r="E18" i="18"/>
  <c r="AW94" i="6" s="1"/>
  <c r="A18" i="18"/>
  <c r="G17"/>
  <c r="A17"/>
  <c r="A16"/>
  <c r="G15"/>
  <c r="BR70" i="6" s="1"/>
  <c r="A15" i="18"/>
  <c r="G14"/>
  <c r="BR62" i="6" s="1"/>
  <c r="C14" i="18"/>
  <c r="A14"/>
  <c r="G13"/>
  <c r="A13"/>
  <c r="G12"/>
  <c r="BR46" i="6" s="1"/>
  <c r="A12" i="18"/>
  <c r="G11"/>
  <c r="A11"/>
  <c r="H10"/>
  <c r="CF34" i="6" s="1"/>
  <c r="F10" i="18"/>
  <c r="AW34" i="6" s="1"/>
  <c r="E10" i="18"/>
  <c r="AS30" i="6" s="1"/>
  <c r="A10" i="18"/>
  <c r="A9"/>
  <c r="A8"/>
  <c r="E7"/>
  <c r="G5"/>
  <c r="B1"/>
  <c r="B86" s="1"/>
  <c r="B29" i="5"/>
  <c r="B27"/>
  <c r="B25"/>
  <c r="E23"/>
  <c r="B23"/>
  <c r="C21"/>
  <c r="C19"/>
  <c r="F16"/>
  <c r="F15"/>
  <c r="B14"/>
  <c r="B13"/>
  <c r="B11"/>
  <c r="B9"/>
  <c r="B6"/>
  <c r="BW38" i="11" l="1"/>
  <c r="BO38"/>
  <c r="BF38"/>
  <c r="BQ38"/>
  <c r="BH38"/>
  <c r="BS38"/>
  <c r="BJ38"/>
  <c r="BB38"/>
  <c r="BU38"/>
  <c r="BM38"/>
  <c r="BD38"/>
  <c r="BJ4" i="14"/>
  <c r="BJ4" i="16"/>
  <c r="BJ4" i="11"/>
  <c r="BJ4" i="10"/>
  <c r="BJ4" i="15"/>
  <c r="BJ4" i="13"/>
  <c r="BJ4" i="12"/>
  <c r="BS4" i="14"/>
  <c r="BS4" i="12"/>
  <c r="BS4" i="16"/>
  <c r="BS4" i="15"/>
  <c r="BS4" i="13"/>
  <c r="BS4" i="11"/>
  <c r="BR4" i="10"/>
  <c r="AI30" i="6"/>
  <c r="AQ30"/>
  <c r="AY30"/>
  <c r="AE34"/>
  <c r="AM34"/>
  <c r="AU34"/>
  <c r="BN34"/>
  <c r="BV34"/>
  <c r="CD34"/>
  <c r="BH46"/>
  <c r="BP46"/>
  <c r="BH62"/>
  <c r="BP62"/>
  <c r="BH70"/>
  <c r="BP70"/>
  <c r="AQ94"/>
  <c r="AG98"/>
  <c r="AO98"/>
  <c r="AW98"/>
  <c r="BP98"/>
  <c r="BX98"/>
  <c r="CF98"/>
  <c r="BB102"/>
  <c r="BJ102"/>
  <c r="BR102"/>
  <c r="BB110"/>
  <c r="BJ110"/>
  <c r="BR110"/>
  <c r="BB118"/>
  <c r="BJ118"/>
  <c r="BR118"/>
  <c r="AI62" i="7"/>
  <c r="AS62"/>
  <c r="AQ66"/>
  <c r="BR66"/>
  <c r="BF4" i="8"/>
  <c r="BP22"/>
  <c r="BH30"/>
  <c r="BP38"/>
  <c r="AI54"/>
  <c r="AY54"/>
  <c r="BP54"/>
  <c r="AM58"/>
  <c r="BN58"/>
  <c r="CD58"/>
  <c r="BH4" i="16"/>
  <c r="BH4" i="14"/>
  <c r="BH4" i="9"/>
  <c r="BH4" i="15"/>
  <c r="BH4" i="13"/>
  <c r="BH4" i="11"/>
  <c r="BH4" i="10"/>
  <c r="BH4" i="8"/>
  <c r="BQ4" i="16"/>
  <c r="BQ4" i="15"/>
  <c r="BQ4" i="13"/>
  <c r="BQ4" i="11"/>
  <c r="BP4" i="10"/>
  <c r="BP4" i="8"/>
  <c r="BQ4" i="14"/>
  <c r="BP4" i="9"/>
  <c r="AG30" i="6"/>
  <c r="AO30"/>
  <c r="AW30"/>
  <c r="AK34"/>
  <c r="AS34"/>
  <c r="BL34"/>
  <c r="BT34"/>
  <c r="CB34"/>
  <c r="BF46"/>
  <c r="BN46"/>
  <c r="BV46"/>
  <c r="BF62"/>
  <c r="BN62"/>
  <c r="BV62"/>
  <c r="BF70"/>
  <c r="BN70"/>
  <c r="BV70"/>
  <c r="AK94"/>
  <c r="AE98"/>
  <c r="AM98"/>
  <c r="AU98"/>
  <c r="BN98"/>
  <c r="BV98"/>
  <c r="CD98"/>
  <c r="BH102"/>
  <c r="BP102"/>
  <c r="BH110"/>
  <c r="BP110"/>
  <c r="BH118"/>
  <c r="BP118"/>
  <c r="AE62" i="7"/>
  <c r="AM66"/>
  <c r="BN66"/>
  <c r="CD66"/>
  <c r="BL22" i="8"/>
  <c r="BD30"/>
  <c r="BT30"/>
  <c r="BL38"/>
  <c r="AE54"/>
  <c r="AU54"/>
  <c r="BL54"/>
  <c r="AI58"/>
  <c r="BZ58"/>
  <c r="AS18" i="11"/>
  <c r="AK18"/>
  <c r="AU18"/>
  <c r="AM18"/>
  <c r="AE18"/>
  <c r="AW18"/>
  <c r="AO18"/>
  <c r="AG18"/>
  <c r="AY18"/>
  <c r="AQ18"/>
  <c r="AI18"/>
  <c r="AW38"/>
  <c r="AO38"/>
  <c r="AG38"/>
  <c r="AY38"/>
  <c r="AQ38"/>
  <c r="AI38"/>
  <c r="AS38"/>
  <c r="AK38"/>
  <c r="AU38"/>
  <c r="AM38"/>
  <c r="AE38"/>
  <c r="BW70"/>
  <c r="BO70"/>
  <c r="BF70"/>
  <c r="BQ70"/>
  <c r="BH70"/>
  <c r="BS70"/>
  <c r="BJ70"/>
  <c r="BB70"/>
  <c r="BU70"/>
  <c r="BM70"/>
  <c r="BD70"/>
  <c r="CA69" i="14"/>
  <c r="BS69"/>
  <c r="CC69"/>
  <c r="BU69"/>
  <c r="BM69"/>
  <c r="CE69"/>
  <c r="BW69"/>
  <c r="BO69"/>
  <c r="CG69"/>
  <c r="BY69"/>
  <c r="BQ69"/>
  <c r="BH13" i="15"/>
  <c r="AY13"/>
  <c r="AQ13"/>
  <c r="BJ13"/>
  <c r="BA13"/>
  <c r="AS13"/>
  <c r="BD13"/>
  <c r="AU13"/>
  <c r="BF13"/>
  <c r="AW13"/>
  <c r="AO13"/>
  <c r="BD17"/>
  <c r="AU17"/>
  <c r="BF17"/>
  <c r="AW17"/>
  <c r="AO17"/>
  <c r="BH17"/>
  <c r="AY17"/>
  <c r="AQ17"/>
  <c r="BJ17"/>
  <c r="BA17"/>
  <c r="AS17"/>
  <c r="BD57"/>
  <c r="AU57"/>
  <c r="BF57"/>
  <c r="AW57"/>
  <c r="AO57"/>
  <c r="BH57"/>
  <c r="AY57"/>
  <c r="AQ57"/>
  <c r="BJ57"/>
  <c r="BA57"/>
  <c r="AS57"/>
  <c r="CA81"/>
  <c r="BS81"/>
  <c r="CC81"/>
  <c r="BU81"/>
  <c r="BM81"/>
  <c r="CE81"/>
  <c r="BW81"/>
  <c r="BO81"/>
  <c r="CG81"/>
  <c r="BY81"/>
  <c r="BQ81"/>
  <c r="BJ21" i="16"/>
  <c r="BA21"/>
  <c r="AS21"/>
  <c r="BD21"/>
  <c r="AU21"/>
  <c r="BF21"/>
  <c r="AW21"/>
  <c r="AO21"/>
  <c r="BH21"/>
  <c r="AY21"/>
  <c r="AQ21"/>
  <c r="AE4"/>
  <c r="AE4" i="15"/>
  <c r="AE4" i="13"/>
  <c r="AE4" i="11"/>
  <c r="AE4" i="10"/>
  <c r="AU4" i="16"/>
  <c r="AU4" i="15"/>
  <c r="AU4" i="13"/>
  <c r="AU4" i="11"/>
  <c r="AU4" i="10"/>
  <c r="AW62" i="7"/>
  <c r="AO62"/>
  <c r="AG62"/>
  <c r="AS58" i="8"/>
  <c r="AK58"/>
  <c r="AW58"/>
  <c r="AO58"/>
  <c r="AG58"/>
  <c r="AS98" i="9"/>
  <c r="AK98"/>
  <c r="AU98"/>
  <c r="AM98"/>
  <c r="AE98"/>
  <c r="AW98"/>
  <c r="AO98"/>
  <c r="AG98"/>
  <c r="AY98"/>
  <c r="AQ98"/>
  <c r="AI98"/>
  <c r="BR110"/>
  <c r="BJ110"/>
  <c r="BB110"/>
  <c r="BT110"/>
  <c r="BL110"/>
  <c r="BD110"/>
  <c r="BV110"/>
  <c r="BN110"/>
  <c r="BF110"/>
  <c r="BP110"/>
  <c r="BH110"/>
  <c r="BR94" i="10"/>
  <c r="BJ94"/>
  <c r="BB94"/>
  <c r="BT94"/>
  <c r="BL94"/>
  <c r="BD94"/>
  <c r="BV94"/>
  <c r="BN94"/>
  <c r="BF94"/>
  <c r="BP94"/>
  <c r="BH94"/>
  <c r="AW14" i="11"/>
  <c r="AO14"/>
  <c r="AG14"/>
  <c r="AY14"/>
  <c r="AQ14"/>
  <c r="AI14"/>
  <c r="AS14"/>
  <c r="AK14"/>
  <c r="AU14"/>
  <c r="AM14"/>
  <c r="AE14"/>
  <c r="BJ69" i="14"/>
  <c r="BA69"/>
  <c r="AS69"/>
  <c r="BD69"/>
  <c r="AU69"/>
  <c r="BF69"/>
  <c r="AW69"/>
  <c r="AO69"/>
  <c r="BH69"/>
  <c r="AY69"/>
  <c r="AQ69"/>
  <c r="CC25" i="15"/>
  <c r="BU25"/>
  <c r="BM25"/>
  <c r="CE25"/>
  <c r="BW25"/>
  <c r="BO25"/>
  <c r="CG25"/>
  <c r="BY25"/>
  <c r="BQ25"/>
  <c r="CA25"/>
  <c r="BS25"/>
  <c r="CC41"/>
  <c r="BU41"/>
  <c r="BM41"/>
  <c r="CE41"/>
  <c r="BW41"/>
  <c r="BO41"/>
  <c r="CG41"/>
  <c r="BY41"/>
  <c r="BQ41"/>
  <c r="CA41"/>
  <c r="BS41"/>
  <c r="BJ81"/>
  <c r="BA81"/>
  <c r="AS81"/>
  <c r="BD81"/>
  <c r="AU81"/>
  <c r="BF81"/>
  <c r="AW81"/>
  <c r="AO81"/>
  <c r="BH81"/>
  <c r="AY81"/>
  <c r="AQ81"/>
  <c r="BR70" i="10"/>
  <c r="BJ70"/>
  <c r="BB70"/>
  <c r="BT70"/>
  <c r="BL70"/>
  <c r="BD70"/>
  <c r="BV70"/>
  <c r="BN70"/>
  <c r="BF70"/>
  <c r="BP70"/>
  <c r="BH70"/>
  <c r="AS86"/>
  <c r="AK86"/>
  <c r="AU86"/>
  <c r="AM86"/>
  <c r="AE86"/>
  <c r="AW86"/>
  <c r="AO86"/>
  <c r="AG86"/>
  <c r="AY86"/>
  <c r="AQ86"/>
  <c r="AI86"/>
  <c r="CC18" i="11"/>
  <c r="BU18"/>
  <c r="BM18"/>
  <c r="CE18"/>
  <c r="BW18"/>
  <c r="BO18"/>
  <c r="CG18"/>
  <c r="BY18"/>
  <c r="BQ18"/>
  <c r="CA18"/>
  <c r="BS18"/>
  <c r="BW30"/>
  <c r="BO30"/>
  <c r="BF30"/>
  <c r="BQ30"/>
  <c r="BH30"/>
  <c r="BS30"/>
  <c r="BJ30"/>
  <c r="BB30"/>
  <c r="BU30"/>
  <c r="BM30"/>
  <c r="BD30"/>
  <c r="BW46"/>
  <c r="BO46"/>
  <c r="BF46"/>
  <c r="BQ46"/>
  <c r="BH46"/>
  <c r="BS46"/>
  <c r="BJ46"/>
  <c r="BB46"/>
  <c r="BU46"/>
  <c r="BM46"/>
  <c r="BD46"/>
  <c r="BW62"/>
  <c r="BO62"/>
  <c r="BF62"/>
  <c r="BQ62"/>
  <c r="BH62"/>
  <c r="BS62"/>
  <c r="BJ62"/>
  <c r="BB62"/>
  <c r="BU62"/>
  <c r="BM62"/>
  <c r="BD62"/>
  <c r="BD25" i="15"/>
  <c r="AU25"/>
  <c r="BF25"/>
  <c r="AW25"/>
  <c r="AO25"/>
  <c r="BH25"/>
  <c r="AY25"/>
  <c r="AQ25"/>
  <c r="BJ25"/>
  <c r="BA25"/>
  <c r="AS25"/>
  <c r="BS7" i="11"/>
  <c r="BR7" i="9"/>
  <c r="AI4" i="14"/>
  <c r="AI4" i="16"/>
  <c r="AI4" i="12"/>
  <c r="AQ4" i="14"/>
  <c r="AQ4" i="12"/>
  <c r="AQ4" i="16"/>
  <c r="BF4" i="15"/>
  <c r="BF4" i="14"/>
  <c r="BF4" i="9"/>
  <c r="BO4" i="15"/>
  <c r="BO4" i="14"/>
  <c r="BN4" i="9"/>
  <c r="E62" i="19"/>
  <c r="BH24" i="4"/>
  <c r="H9" i="18"/>
  <c r="G10"/>
  <c r="C63" i="19"/>
  <c r="C65"/>
  <c r="C67"/>
  <c r="F9" i="18"/>
  <c r="C17"/>
  <c r="C19"/>
  <c r="C95"/>
  <c r="C97"/>
  <c r="C99"/>
  <c r="C109"/>
  <c r="C25" i="19"/>
  <c r="C55"/>
  <c r="D28" i="22"/>
  <c r="D36" s="1"/>
  <c r="D87"/>
  <c r="AE30" i="6"/>
  <c r="AM30"/>
  <c r="AU30"/>
  <c r="AI34"/>
  <c r="AQ34"/>
  <c r="AY34"/>
  <c r="BR34"/>
  <c r="BZ34"/>
  <c r="BD46"/>
  <c r="BL46"/>
  <c r="BT46"/>
  <c r="BD62"/>
  <c r="BL62"/>
  <c r="BT62"/>
  <c r="BD70"/>
  <c r="BL70"/>
  <c r="BT70"/>
  <c r="AI94"/>
  <c r="AY94"/>
  <c r="AK98"/>
  <c r="AS98"/>
  <c r="BL98"/>
  <c r="BT98"/>
  <c r="CB98"/>
  <c r="BF102"/>
  <c r="BN102"/>
  <c r="BV102"/>
  <c r="BF110"/>
  <c r="BN110"/>
  <c r="BV110"/>
  <c r="BF118"/>
  <c r="BN118"/>
  <c r="BV118"/>
  <c r="BH4" i="7"/>
  <c r="AM62"/>
  <c r="AY62"/>
  <c r="AI66"/>
  <c r="AE58" i="8"/>
  <c r="AU58"/>
  <c r="AW66" i="7"/>
  <c r="AO66"/>
  <c r="AG66"/>
  <c r="AS66"/>
  <c r="AK66"/>
  <c r="BV54" i="8"/>
  <c r="BN54"/>
  <c r="BF54"/>
  <c r="BR54"/>
  <c r="BJ54"/>
  <c r="BB54"/>
  <c r="AU110"/>
  <c r="AM110"/>
  <c r="AE110"/>
  <c r="AW110"/>
  <c r="AO110"/>
  <c r="AG110"/>
  <c r="AY110"/>
  <c r="AQ110"/>
  <c r="AI110"/>
  <c r="AS110"/>
  <c r="AK110"/>
  <c r="BZ122"/>
  <c r="BR122"/>
  <c r="CB122"/>
  <c r="BT122"/>
  <c r="BL122"/>
  <c r="CD122"/>
  <c r="BV122"/>
  <c r="BN122"/>
  <c r="CF122"/>
  <c r="BX122"/>
  <c r="BP122"/>
  <c r="BR22" i="9"/>
  <c r="BJ22"/>
  <c r="BB22"/>
  <c r="BT22"/>
  <c r="BL22"/>
  <c r="BD22"/>
  <c r="BV22"/>
  <c r="BN22"/>
  <c r="BF22"/>
  <c r="BP22"/>
  <c r="BH22"/>
  <c r="CB98"/>
  <c r="BT98"/>
  <c r="BL98"/>
  <c r="CD98"/>
  <c r="BV98"/>
  <c r="BN98"/>
  <c r="CF98"/>
  <c r="BX98"/>
  <c r="BP98"/>
  <c r="BZ98"/>
  <c r="BR98"/>
  <c r="BR86" i="10"/>
  <c r="BJ86"/>
  <c r="BB86"/>
  <c r="BT86"/>
  <c r="BL86"/>
  <c r="BD86"/>
  <c r="BV86"/>
  <c r="BN86"/>
  <c r="BF86"/>
  <c r="BP86"/>
  <c r="BH86"/>
  <c r="BW22" i="11"/>
  <c r="BO22"/>
  <c r="BF22"/>
  <c r="BQ22"/>
  <c r="BH22"/>
  <c r="BS22"/>
  <c r="BJ22"/>
  <c r="BB22"/>
  <c r="BU22"/>
  <c r="BM22"/>
  <c r="BD22"/>
  <c r="BW54"/>
  <c r="BO54"/>
  <c r="BF54"/>
  <c r="BQ54"/>
  <c r="BH54"/>
  <c r="BS54"/>
  <c r="BJ54"/>
  <c r="BB54"/>
  <c r="BU54"/>
  <c r="BM54"/>
  <c r="BD54"/>
  <c r="E7" i="16"/>
  <c r="E7" i="15"/>
  <c r="AM4" i="16"/>
  <c r="AM4" i="15"/>
  <c r="AM4" i="13"/>
  <c r="AM4" i="11"/>
  <c r="AM4" i="10"/>
  <c r="BR30" i="8"/>
  <c r="BJ30"/>
  <c r="BB30"/>
  <c r="BV30"/>
  <c r="BN30"/>
  <c r="BF30"/>
  <c r="AW106" i="9"/>
  <c r="AO106"/>
  <c r="AG106"/>
  <c r="AY106"/>
  <c r="AQ106"/>
  <c r="AI106"/>
  <c r="AS106"/>
  <c r="AK106"/>
  <c r="AU106"/>
  <c r="AM106"/>
  <c r="AE106"/>
  <c r="BP14" i="10"/>
  <c r="BN14"/>
  <c r="BR14"/>
  <c r="BV14"/>
  <c r="BB14"/>
  <c r="BF14"/>
  <c r="AW90"/>
  <c r="AO90"/>
  <c r="AG90"/>
  <c r="AY90"/>
  <c r="AQ90"/>
  <c r="AI90"/>
  <c r="AS90"/>
  <c r="AK90"/>
  <c r="AU90"/>
  <c r="AM90"/>
  <c r="AE90"/>
  <c r="BR110"/>
  <c r="BJ110"/>
  <c r="BB110"/>
  <c r="BT110"/>
  <c r="BL110"/>
  <c r="BD110"/>
  <c r="BV110"/>
  <c r="BN110"/>
  <c r="BF110"/>
  <c r="BP110"/>
  <c r="BH110"/>
  <c r="CC42" i="11"/>
  <c r="BU42"/>
  <c r="BM42"/>
  <c r="CE42"/>
  <c r="BW42"/>
  <c r="BO42"/>
  <c r="CG42"/>
  <c r="BY42"/>
  <c r="BQ42"/>
  <c r="CA42"/>
  <c r="BS42"/>
  <c r="CF66" i="7"/>
  <c r="BX66"/>
  <c r="BP66"/>
  <c r="CB66"/>
  <c r="BT66"/>
  <c r="BL66"/>
  <c r="AW54" i="8"/>
  <c r="AO54"/>
  <c r="AG54"/>
  <c r="AS54"/>
  <c r="AK54"/>
  <c r="AY122"/>
  <c r="AQ122"/>
  <c r="AI122"/>
  <c r="AS122"/>
  <c r="AK122"/>
  <c r="AU122"/>
  <c r="AM122"/>
  <c r="AE122"/>
  <c r="AW122"/>
  <c r="AO122"/>
  <c r="AG122"/>
  <c r="BR14" i="9"/>
  <c r="BJ14"/>
  <c r="BB14"/>
  <c r="BT14"/>
  <c r="BL14"/>
  <c r="BD14"/>
  <c r="BV14"/>
  <c r="BN14"/>
  <c r="BF14"/>
  <c r="BP14"/>
  <c r="BH14"/>
  <c r="BR30"/>
  <c r="BJ30"/>
  <c r="BB30"/>
  <c r="BT30"/>
  <c r="BL30"/>
  <c r="BD30"/>
  <c r="BV30"/>
  <c r="BN30"/>
  <c r="BF30"/>
  <c r="BP30"/>
  <c r="BH30"/>
  <c r="CA93" i="14"/>
  <c r="BS93"/>
  <c r="CC93"/>
  <c r="BU93"/>
  <c r="BM93"/>
  <c r="CE93"/>
  <c r="BW93"/>
  <c r="BO93"/>
  <c r="CG93"/>
  <c r="BY93"/>
  <c r="BQ93"/>
  <c r="BD41" i="15"/>
  <c r="AU41"/>
  <c r="BF41"/>
  <c r="AW41"/>
  <c r="AO41"/>
  <c r="BH41"/>
  <c r="AY41"/>
  <c r="AQ41"/>
  <c r="BJ41"/>
  <c r="BA41"/>
  <c r="AS41"/>
  <c r="CA97"/>
  <c r="BS97"/>
  <c r="CC97"/>
  <c r="BU97"/>
  <c r="BM97"/>
  <c r="CE97"/>
  <c r="BW97"/>
  <c r="BO97"/>
  <c r="CG97"/>
  <c r="BY97"/>
  <c r="BQ97"/>
  <c r="BR22" i="8"/>
  <c r="BJ22"/>
  <c r="BB22"/>
  <c r="BV22"/>
  <c r="BN22"/>
  <c r="BF22"/>
  <c r="BR38"/>
  <c r="BJ38"/>
  <c r="BB38"/>
  <c r="BV38"/>
  <c r="BN38"/>
  <c r="BF38"/>
  <c r="CB58"/>
  <c r="BT58"/>
  <c r="BL58"/>
  <c r="CF58"/>
  <c r="BX58"/>
  <c r="BP58"/>
  <c r="AU118"/>
  <c r="AM118"/>
  <c r="AE118"/>
  <c r="AW118"/>
  <c r="AO118"/>
  <c r="AG118"/>
  <c r="AY118"/>
  <c r="AQ118"/>
  <c r="AI118"/>
  <c r="AS118"/>
  <c r="AK118"/>
  <c r="BR70" i="9"/>
  <c r="BJ70"/>
  <c r="BB70"/>
  <c r="BT70"/>
  <c r="BL70"/>
  <c r="BD70"/>
  <c r="BV70"/>
  <c r="BN70"/>
  <c r="BF70"/>
  <c r="BP70"/>
  <c r="BH70"/>
  <c r="CF106"/>
  <c r="BX106"/>
  <c r="BP106"/>
  <c r="BZ106"/>
  <c r="BR106"/>
  <c r="CB106"/>
  <c r="BT106"/>
  <c r="BL106"/>
  <c r="CD106"/>
  <c r="BV106"/>
  <c r="BN106"/>
  <c r="BR118"/>
  <c r="BJ118"/>
  <c r="BB118"/>
  <c r="BT118"/>
  <c r="BL118"/>
  <c r="BD118"/>
  <c r="BV118"/>
  <c r="BN118"/>
  <c r="BF118"/>
  <c r="BP118"/>
  <c r="BH118"/>
  <c r="CF90" i="10"/>
  <c r="BX90"/>
  <c r="BP90"/>
  <c r="BZ90"/>
  <c r="BR90"/>
  <c r="CB90"/>
  <c r="BT90"/>
  <c r="BL90"/>
  <c r="CD90"/>
  <c r="BV90"/>
  <c r="BN90"/>
  <c r="BR102"/>
  <c r="BJ102"/>
  <c r="BB102"/>
  <c r="BT102"/>
  <c r="BL102"/>
  <c r="BD102"/>
  <c r="BV102"/>
  <c r="BN102"/>
  <c r="BF102"/>
  <c r="BP102"/>
  <c r="BH102"/>
  <c r="BR118"/>
  <c r="BJ118"/>
  <c r="BB118"/>
  <c r="BT118"/>
  <c r="BL118"/>
  <c r="BD118"/>
  <c r="BV118"/>
  <c r="BN118"/>
  <c r="BF118"/>
  <c r="BP118"/>
  <c r="BH118"/>
  <c r="AS42" i="11"/>
  <c r="AK42"/>
  <c r="AU42"/>
  <c r="AM42"/>
  <c r="AE42"/>
  <c r="AW42"/>
  <c r="AO42"/>
  <c r="AG42"/>
  <c r="AY42"/>
  <c r="AQ42"/>
  <c r="AI42"/>
  <c r="BJ93" i="14"/>
  <c r="BA93"/>
  <c r="AS93"/>
  <c r="BD93"/>
  <c r="AU93"/>
  <c r="BF93"/>
  <c r="AW93"/>
  <c r="AO93"/>
  <c r="BH93"/>
  <c r="AY93"/>
  <c r="AQ93"/>
  <c r="CG13" i="15"/>
  <c r="BY13"/>
  <c r="BQ13"/>
  <c r="CA13"/>
  <c r="BS13"/>
  <c r="CC13"/>
  <c r="BU13"/>
  <c r="BM13"/>
  <c r="CE13"/>
  <c r="BW13"/>
  <c r="BO13"/>
  <c r="CC57"/>
  <c r="BU57"/>
  <c r="BM57"/>
  <c r="CE57"/>
  <c r="BW57"/>
  <c r="BO57"/>
  <c r="CG57"/>
  <c r="BY57"/>
  <c r="BQ57"/>
  <c r="CA57"/>
  <c r="BS57"/>
  <c r="BJ97"/>
  <c r="BA97"/>
  <c r="AS97"/>
  <c r="BD97"/>
  <c r="AU97"/>
  <c r="BF97"/>
  <c r="AW97"/>
  <c r="AO97"/>
  <c r="BH97"/>
  <c r="AY97"/>
  <c r="AQ97"/>
  <c r="CA21" i="16"/>
  <c r="BS21"/>
  <c r="CC21"/>
  <c r="BU21"/>
  <c r="BM21"/>
  <c r="CE21"/>
  <c r="BW21"/>
  <c r="BO21"/>
  <c r="CG21"/>
  <c r="BY21"/>
  <c r="BQ21"/>
  <c r="AG4" i="14"/>
  <c r="AG4" i="15"/>
  <c r="AG4" i="13"/>
  <c r="AG4" i="12"/>
  <c r="AG4" i="11"/>
  <c r="AG4" i="10"/>
  <c r="AG4" i="16"/>
  <c r="AO4" i="14"/>
  <c r="AO4" i="12"/>
  <c r="AO4" i="11"/>
  <c r="AO4" i="10"/>
  <c r="AO4" i="16"/>
  <c r="AO4" i="15"/>
  <c r="AO4" i="13"/>
  <c r="AW4" i="14"/>
  <c r="AW4" i="15"/>
  <c r="AW4" i="13"/>
  <c r="AW4" i="12"/>
  <c r="AW4" i="11"/>
  <c r="AW4" i="10"/>
  <c r="AW4" i="16"/>
  <c r="H48" i="18"/>
  <c r="G49"/>
  <c r="C35" i="19"/>
  <c r="C37"/>
  <c r="F17"/>
  <c r="C23"/>
  <c r="C27"/>
  <c r="C53"/>
  <c r="E9" i="18"/>
  <c r="G28"/>
  <c r="C47"/>
  <c r="F48"/>
  <c r="C67"/>
  <c r="G78"/>
  <c r="C88"/>
  <c r="C115"/>
  <c r="C133"/>
  <c r="C157"/>
  <c r="E17" i="19"/>
  <c r="C30"/>
  <c r="F36"/>
  <c r="C38"/>
  <c r="C42"/>
  <c r="C43"/>
  <c r="C45"/>
  <c r="BN4" i="6"/>
  <c r="AK30"/>
  <c r="AG34"/>
  <c r="AO34"/>
  <c r="BP34"/>
  <c r="BX34"/>
  <c r="BB46"/>
  <c r="BJ46"/>
  <c r="BB62"/>
  <c r="BJ62"/>
  <c r="BB70"/>
  <c r="BJ70"/>
  <c r="AS94"/>
  <c r="AI98"/>
  <c r="AQ98"/>
  <c r="BR98"/>
  <c r="BD102"/>
  <c r="BL102"/>
  <c r="BD110"/>
  <c r="BL110"/>
  <c r="BD118"/>
  <c r="BL118"/>
  <c r="BF4" i="7"/>
  <c r="AK62"/>
  <c r="AU62"/>
  <c r="AE66"/>
  <c r="AU66"/>
  <c r="BV66"/>
  <c r="BN4" i="8"/>
  <c r="BD22"/>
  <c r="BT22"/>
  <c r="BL30"/>
  <c r="BD38"/>
  <c r="BT38"/>
  <c r="AM54"/>
  <c r="BD54"/>
  <c r="BT54"/>
  <c r="AQ58"/>
  <c r="BR58"/>
  <c r="AK22" i="6"/>
  <c r="BR94"/>
  <c r="AE22"/>
  <c r="AM22"/>
  <c r="AU22"/>
  <c r="AE94"/>
  <c r="AM94"/>
  <c r="AU94"/>
  <c r="BD94"/>
  <c r="BL94"/>
  <c r="BT94"/>
  <c r="BD46" i="7"/>
  <c r="BL46"/>
  <c r="BT46"/>
  <c r="BH94" i="6"/>
  <c r="BP94"/>
  <c r="AS22"/>
  <c r="BB94"/>
  <c r="BJ94"/>
  <c r="G9" i="18"/>
  <c r="AG22" i="6"/>
  <c r="AO22"/>
  <c r="AG94"/>
  <c r="AO94"/>
  <c r="BF94"/>
  <c r="BN94"/>
  <c r="BF46" i="7"/>
  <c r="BN46"/>
  <c r="BJ14" i="10"/>
  <c r="AG102" i="9"/>
  <c r="AO102"/>
  <c r="AW102"/>
  <c r="BF102"/>
  <c r="BN102"/>
  <c r="BV102"/>
  <c r="G60" i="18"/>
  <c r="AI102" i="9"/>
  <c r="AQ102"/>
  <c r="AY102"/>
  <c r="BH102"/>
  <c r="BP102"/>
  <c r="BD14" i="10"/>
  <c r="BL14"/>
  <c r="BT14"/>
  <c r="AK102" i="9"/>
  <c r="AS102"/>
  <c r="BB102"/>
  <c r="BJ102"/>
  <c r="BR102"/>
  <c r="E60" i="18"/>
  <c r="AE102" i="9"/>
  <c r="AM102"/>
  <c r="BD102"/>
  <c r="BL102"/>
  <c r="BH14" i="10"/>
  <c r="BJ32" i="13"/>
  <c r="E135" i="18"/>
  <c r="AW32" i="13"/>
  <c r="BD32"/>
  <c r="AQ32"/>
  <c r="AY32"/>
  <c r="BF32"/>
  <c r="AU32"/>
  <c r="AO32"/>
  <c r="AS32"/>
  <c r="BA32"/>
  <c r="C29" i="18"/>
  <c r="C55"/>
  <c r="C93"/>
  <c r="C107"/>
  <c r="C111"/>
  <c r="C113"/>
  <c r="C155"/>
  <c r="AN7" i="16"/>
  <c r="C23" i="5"/>
  <c r="C31" i="18"/>
  <c r="C41"/>
  <c r="C71"/>
  <c r="C81"/>
  <c r="C101"/>
  <c r="AY39" i="4"/>
  <c r="C55"/>
  <c r="BR7" i="6"/>
  <c r="G8" i="8"/>
  <c r="H116" i="6"/>
  <c r="C37" i="18"/>
  <c r="C69"/>
  <c r="C79"/>
  <c r="C103"/>
  <c r="C141"/>
  <c r="C149"/>
  <c r="B20" i="5"/>
  <c r="B24" s="1"/>
  <c r="C23" i="18"/>
  <c r="C39"/>
  <c r="C43"/>
  <c r="C57"/>
  <c r="C139"/>
  <c r="C147"/>
  <c r="C13"/>
  <c r="C20"/>
  <c r="C28"/>
  <c r="C33"/>
  <c r="C45"/>
  <c r="C51"/>
  <c r="C59"/>
  <c r="C61"/>
  <c r="C63"/>
  <c r="C105"/>
  <c r="C112"/>
  <c r="C117"/>
  <c r="C119"/>
  <c r="C121"/>
  <c r="C123"/>
  <c r="C125"/>
  <c r="C127"/>
  <c r="C129"/>
  <c r="C131"/>
  <c r="C135"/>
  <c r="C136"/>
  <c r="C137"/>
  <c r="C145"/>
  <c r="C151"/>
  <c r="C153"/>
  <c r="C19" i="19"/>
  <c r="C21"/>
  <c r="C29"/>
  <c r="C31"/>
  <c r="C33"/>
  <c r="C39"/>
  <c r="C41"/>
  <c r="C47"/>
  <c r="C49"/>
  <c r="C51"/>
  <c r="C57"/>
  <c r="C59"/>
  <c r="C61"/>
  <c r="AA10" i="6"/>
  <c r="BA9" i="10"/>
  <c r="E77" i="11"/>
  <c r="G7" i="13"/>
  <c r="B88" i="18"/>
  <c r="B4" i="19"/>
  <c r="H12" i="10"/>
  <c r="C64" i="18"/>
  <c r="H76" i="10"/>
  <c r="C72" i="18"/>
  <c r="H28" i="11"/>
  <c r="C80" i="18"/>
  <c r="C8"/>
  <c r="C10"/>
  <c r="C48"/>
  <c r="C50"/>
  <c r="C84"/>
  <c r="H76" i="9"/>
  <c r="C94" i="18"/>
  <c r="C110"/>
  <c r="C116"/>
  <c r="C134"/>
  <c r="C140"/>
  <c r="C144"/>
  <c r="C148"/>
  <c r="C158"/>
  <c r="H100" i="10"/>
  <c r="C75" i="18"/>
  <c r="C83"/>
  <c r="H52" i="11"/>
  <c r="H108" i="10"/>
  <c r="H12" i="11"/>
  <c r="H28" i="10"/>
  <c r="C66" i="18"/>
  <c r="H60" i="10"/>
  <c r="C70" i="18"/>
  <c r="F7"/>
  <c r="C30"/>
  <c r="C34"/>
  <c r="C38"/>
  <c r="C44"/>
  <c r="C54"/>
  <c r="C74"/>
  <c r="H44" i="10"/>
  <c r="G7" i="18"/>
  <c r="C12"/>
  <c r="C16"/>
  <c r="C22"/>
  <c r="C26"/>
  <c r="C92"/>
  <c r="C102"/>
  <c r="C108"/>
  <c r="C114"/>
  <c r="C132"/>
  <c r="C138"/>
  <c r="C142"/>
  <c r="C146"/>
  <c r="C156"/>
  <c r="H116" i="10"/>
  <c r="C77" i="18"/>
  <c r="H68" i="11"/>
  <c r="C85" i="18"/>
  <c r="H36" i="7"/>
  <c r="B22" i="5"/>
  <c r="C9" i="18"/>
  <c r="C11"/>
  <c r="C15"/>
  <c r="C18"/>
  <c r="C32"/>
  <c r="C36"/>
  <c r="C40"/>
  <c r="C42"/>
  <c r="C46"/>
  <c r="C49"/>
  <c r="C52"/>
  <c r="C56"/>
  <c r="C60"/>
  <c r="C62"/>
  <c r="C65"/>
  <c r="C73"/>
  <c r="H2" i="11"/>
  <c r="H2" i="10"/>
  <c r="H2" i="12"/>
  <c r="H2" i="9"/>
  <c r="H2" i="7"/>
  <c r="BL8" i="14"/>
  <c r="BL7" i="13"/>
  <c r="BR7" i="8"/>
  <c r="BL8" i="16"/>
  <c r="BL8" i="15"/>
  <c r="BL7" i="12"/>
  <c r="BS11" i="11"/>
  <c r="BR11" i="10"/>
  <c r="BR11" i="9"/>
  <c r="BR11" i="8"/>
  <c r="BR11" i="6"/>
  <c r="AK7" i="16"/>
  <c r="AK7" i="15"/>
  <c r="AK77" i="11"/>
  <c r="G7" i="14"/>
  <c r="G7" i="16"/>
  <c r="G7" i="15"/>
  <c r="BF20" i="4"/>
  <c r="F39"/>
  <c r="E7" i="6"/>
  <c r="BA9"/>
  <c r="BR7" i="7"/>
  <c r="E7" i="8"/>
  <c r="AA10" i="9"/>
  <c r="G8" i="10"/>
  <c r="AA10" i="11"/>
  <c r="AK7" i="12"/>
  <c r="H2" i="14"/>
  <c r="H2" i="16"/>
  <c r="E7" i="13"/>
  <c r="E7" i="7"/>
  <c r="E7" i="14"/>
  <c r="E7" i="12"/>
  <c r="E7" i="11"/>
  <c r="E7" i="10"/>
  <c r="AA9" i="7"/>
  <c r="AA9" i="11"/>
  <c r="AA9" i="10"/>
  <c r="AA9" i="9"/>
  <c r="AN77" i="11"/>
  <c r="AD7"/>
  <c r="AD7" i="10"/>
  <c r="AD7" i="9"/>
  <c r="AN8" i="14"/>
  <c r="AN7" i="13"/>
  <c r="AD7" i="8"/>
  <c r="AD7" i="6"/>
  <c r="AG9" i="11"/>
  <c r="AG9" i="10"/>
  <c r="AG9" i="9"/>
  <c r="AG9" i="8"/>
  <c r="AG9" i="6"/>
  <c r="AG11" i="7"/>
  <c r="AG11" i="11"/>
  <c r="AG11" i="10"/>
  <c r="AG11" i="9"/>
  <c r="G8" i="6"/>
  <c r="AG11"/>
  <c r="BA9" i="7"/>
  <c r="AA9" i="8"/>
  <c r="G8" i="9"/>
  <c r="AA10" i="10"/>
  <c r="G8" i="11"/>
  <c r="G77"/>
  <c r="H2" i="13"/>
  <c r="AK7"/>
  <c r="AN7" i="14"/>
  <c r="AN8" i="16"/>
  <c r="H2" i="6"/>
  <c r="AA9"/>
  <c r="AD7" i="7"/>
  <c r="BR11"/>
  <c r="H2" i="8"/>
  <c r="AA10"/>
  <c r="BA9" i="9"/>
  <c r="BR7" i="10"/>
  <c r="BA9" i="11"/>
  <c r="BL77"/>
  <c r="AN8" i="15"/>
  <c r="E87" i="22"/>
  <c r="E88" s="1"/>
  <c r="E92" s="1"/>
  <c r="B2" i="19"/>
  <c r="AK4" i="6"/>
  <c r="AS4" i="7"/>
  <c r="AK4" i="8"/>
  <c r="AS4" i="9"/>
  <c r="AE4" i="6"/>
  <c r="AU4"/>
  <c r="AM4" i="7"/>
  <c r="AM4" i="8"/>
  <c r="AE4" i="9"/>
  <c r="BD4" i="12"/>
  <c r="AG4" i="6"/>
  <c r="AO4"/>
  <c r="AW4"/>
  <c r="BJ4"/>
  <c r="BR4"/>
  <c r="AG4" i="7"/>
  <c r="AO4"/>
  <c r="AW4"/>
  <c r="BJ4"/>
  <c r="BR4"/>
  <c r="AG4" i="8"/>
  <c r="AO4"/>
  <c r="AW4"/>
  <c r="BJ4"/>
  <c r="BR4"/>
  <c r="AG4" i="9"/>
  <c r="AO4"/>
  <c r="AW4"/>
  <c r="BJ4"/>
  <c r="BR4"/>
  <c r="AI4" i="10"/>
  <c r="AQ4"/>
  <c r="BD4"/>
  <c r="BL4"/>
  <c r="AI4" i="11"/>
  <c r="AQ4"/>
  <c r="BD4"/>
  <c r="BM4"/>
  <c r="AK4" i="12"/>
  <c r="AS4"/>
  <c r="BF4"/>
  <c r="BO4"/>
  <c r="AI4" i="13"/>
  <c r="AQ4"/>
  <c r="BD4"/>
  <c r="BM4"/>
  <c r="AI4" i="15"/>
  <c r="AQ4"/>
  <c r="BD4"/>
  <c r="BM4"/>
  <c r="AK4" i="16"/>
  <c r="AS4"/>
  <c r="BF4"/>
  <c r="BO4"/>
  <c r="AS4" i="6"/>
  <c r="AK4" i="7"/>
  <c r="AS4" i="8"/>
  <c r="AK4" i="9"/>
  <c r="AK4" i="14"/>
  <c r="AS4"/>
  <c r="AM4" i="6"/>
  <c r="AE4" i="7"/>
  <c r="AU4"/>
  <c r="AE4" i="8"/>
  <c r="AU4"/>
  <c r="AM4" i="9"/>
  <c r="AU4"/>
  <c r="BM4" i="12"/>
  <c r="AE4" i="14"/>
  <c r="AM4"/>
  <c r="AU4"/>
  <c r="BD4" i="16"/>
  <c r="BM4"/>
  <c r="AI4" i="6"/>
  <c r="AQ4"/>
  <c r="BD4"/>
  <c r="BL4"/>
  <c r="AI4" i="7"/>
  <c r="AQ4"/>
  <c r="BD4"/>
  <c r="BL4"/>
  <c r="AI4" i="8"/>
  <c r="AQ4"/>
  <c r="BD4"/>
  <c r="BL4"/>
  <c r="AI4" i="9"/>
  <c r="AQ4"/>
  <c r="BD4"/>
  <c r="BL4"/>
  <c r="AK4" i="10"/>
  <c r="AS4"/>
  <c r="BF4"/>
  <c r="BN4"/>
  <c r="AK4" i="11"/>
  <c r="AS4"/>
  <c r="BF4"/>
  <c r="BO4"/>
  <c r="AE4" i="12"/>
  <c r="AM4"/>
  <c r="AU4"/>
  <c r="BH4"/>
  <c r="BQ4"/>
  <c r="AK4" i="13"/>
  <c r="AS4"/>
  <c r="BF4"/>
  <c r="BO4"/>
  <c r="AY114" i="8" l="1"/>
  <c r="AQ114"/>
  <c r="AI114"/>
  <c r="AS114"/>
  <c r="AK114"/>
  <c r="AU114"/>
  <c r="AM114"/>
  <c r="AE114"/>
  <c r="AW114"/>
  <c r="AO114"/>
  <c r="AG114"/>
  <c r="AW26" i="6"/>
  <c r="AO26"/>
  <c r="AG26"/>
  <c r="AY26"/>
  <c r="AQ26"/>
  <c r="AI26"/>
  <c r="AS26"/>
  <c r="AK26"/>
  <c r="AU26"/>
  <c r="AM26"/>
  <c r="AE26"/>
  <c r="BR30"/>
  <c r="BJ30"/>
  <c r="BB30"/>
  <c r="BT30"/>
  <c r="BL30"/>
  <c r="BD30"/>
  <c r="BV30"/>
  <c r="BN30"/>
  <c r="BF30"/>
  <c r="BP30"/>
  <c r="BH30"/>
  <c r="F40" i="18"/>
  <c r="F8" s="1"/>
  <c r="CC17" i="15"/>
  <c r="BU17"/>
  <c r="BM17"/>
  <c r="CE17"/>
  <c r="BW17"/>
  <c r="BO17"/>
  <c r="CG17"/>
  <c r="BY17"/>
  <c r="BQ17"/>
  <c r="CA17"/>
  <c r="BS17"/>
  <c r="F62" i="19"/>
  <c r="AW22" i="6"/>
  <c r="AI22"/>
  <c r="AQ22"/>
  <c r="AY22"/>
  <c r="CE49" i="14"/>
  <c r="BW49"/>
  <c r="BO49"/>
  <c r="CG49"/>
  <c r="BY49"/>
  <c r="BQ49"/>
  <c r="CA49"/>
  <c r="BS49"/>
  <c r="CC49"/>
  <c r="BU49"/>
  <c r="BM49"/>
  <c r="F34" i="19"/>
  <c r="BZ114" i="8"/>
  <c r="BR114"/>
  <c r="CB114"/>
  <c r="BT114"/>
  <c r="BL114"/>
  <c r="CD114"/>
  <c r="BV114"/>
  <c r="BN114"/>
  <c r="CF114"/>
  <c r="BX114"/>
  <c r="BP114"/>
  <c r="H40" i="18"/>
  <c r="BJ13" i="16"/>
  <c r="BA13"/>
  <c r="AS13"/>
  <c r="BD13"/>
  <c r="AU13"/>
  <c r="BF13"/>
  <c r="AW13"/>
  <c r="AO13"/>
  <c r="BH13"/>
  <c r="AY13"/>
  <c r="AQ13"/>
  <c r="D88" i="22"/>
  <c r="D92" s="1"/>
  <c r="BW14" i="11"/>
  <c r="BO14"/>
  <c r="BF14"/>
  <c r="BQ14"/>
  <c r="BH14"/>
  <c r="BS14"/>
  <c r="BJ14"/>
  <c r="BB14"/>
  <c r="BU14"/>
  <c r="BM14"/>
  <c r="BD14"/>
  <c r="BR62" i="7"/>
  <c r="BJ62"/>
  <c r="BV62"/>
  <c r="BN62"/>
  <c r="BF62"/>
  <c r="BH62"/>
  <c r="BL62"/>
  <c r="BP62"/>
  <c r="BB62"/>
  <c r="BT62"/>
  <c r="BD62"/>
  <c r="BT118" i="8"/>
  <c r="BL118"/>
  <c r="BD118"/>
  <c r="BV118"/>
  <c r="BN118"/>
  <c r="BF118"/>
  <c r="BP118"/>
  <c r="BH118"/>
  <c r="BR118"/>
  <c r="BJ118"/>
  <c r="BB118"/>
  <c r="G48" i="18"/>
  <c r="BF49" i="14"/>
  <c r="AW49"/>
  <c r="AO49"/>
  <c r="BH49"/>
  <c r="AY49"/>
  <c r="AQ49"/>
  <c r="BJ49"/>
  <c r="BA49"/>
  <c r="AS49"/>
  <c r="BD49"/>
  <c r="AU49"/>
  <c r="E34" i="19"/>
  <c r="CF26" i="6"/>
  <c r="BX26"/>
  <c r="BP26"/>
  <c r="BZ26"/>
  <c r="BR26"/>
  <c r="H8" i="18"/>
  <c r="CB26" i="6"/>
  <c r="BT26"/>
  <c r="BL26"/>
  <c r="CD26"/>
  <c r="BV26"/>
  <c r="BN26"/>
  <c r="BV22"/>
  <c r="BN22"/>
  <c r="BF22"/>
  <c r="BR22"/>
  <c r="BJ22"/>
  <c r="BP22"/>
  <c r="BH22"/>
  <c r="BT22"/>
  <c r="BL22"/>
  <c r="BD22"/>
  <c r="BB22"/>
  <c r="BT94" i="9"/>
  <c r="BL94"/>
  <c r="BD94"/>
  <c r="G40" i="18"/>
  <c r="BR94" i="9"/>
  <c r="BJ94"/>
  <c r="BB94"/>
  <c r="BP94"/>
  <c r="BH94"/>
  <c r="BV94"/>
  <c r="BN94"/>
  <c r="BF94"/>
  <c r="AU94"/>
  <c r="AM94"/>
  <c r="AE94"/>
  <c r="AS94"/>
  <c r="AK94"/>
  <c r="AY94"/>
  <c r="AQ94"/>
  <c r="AI94"/>
  <c r="E40" i="18"/>
  <c r="AW94" i="9"/>
  <c r="AO94"/>
  <c r="AG94"/>
  <c r="BF28" i="13"/>
  <c r="AY28"/>
  <c r="AQ28"/>
  <c r="E114" i="18"/>
  <c r="BJ28" i="13"/>
  <c r="AU28"/>
  <c r="BA28"/>
  <c r="BD28"/>
  <c r="AW28"/>
  <c r="AO28"/>
  <c r="BH28"/>
  <c r="AS28"/>
  <c r="AY18" i="6" l="1"/>
  <c r="AQ18"/>
  <c r="AI18"/>
  <c r="AS18"/>
  <c r="AK18"/>
  <c r="AU18"/>
  <c r="AM18"/>
  <c r="AE18"/>
  <c r="AW18"/>
  <c r="AO18"/>
  <c r="AG18"/>
  <c r="BJ117" i="14"/>
  <c r="BA117"/>
  <c r="AS117"/>
  <c r="BD117"/>
  <c r="AU117"/>
  <c r="BF117"/>
  <c r="AW117"/>
  <c r="AO117"/>
  <c r="BH117"/>
  <c r="AY117"/>
  <c r="AQ117"/>
  <c r="E63" i="19"/>
  <c r="BT110" i="8"/>
  <c r="BL110"/>
  <c r="BD110"/>
  <c r="BV110"/>
  <c r="BN110"/>
  <c r="BF110"/>
  <c r="BP110"/>
  <c r="BH110"/>
  <c r="BR110"/>
  <c r="BJ110"/>
  <c r="BB110"/>
  <c r="BZ18" i="6"/>
  <c r="BR18"/>
  <c r="G113" i="18"/>
  <c r="CB18" i="6"/>
  <c r="BT18"/>
  <c r="BL18"/>
  <c r="CD18"/>
  <c r="BV18"/>
  <c r="BN18"/>
  <c r="CF18"/>
  <c r="BX18"/>
  <c r="BP18"/>
  <c r="CB50" i="8"/>
  <c r="BT50"/>
  <c r="BL50"/>
  <c r="CF50"/>
  <c r="BX50"/>
  <c r="BP50"/>
  <c r="BZ50"/>
  <c r="CD50"/>
  <c r="BN50"/>
  <c r="BR50"/>
  <c r="BV50"/>
  <c r="CA117" i="14"/>
  <c r="BS117"/>
  <c r="CC117"/>
  <c r="BU117"/>
  <c r="BM117"/>
  <c r="CE117"/>
  <c r="BW117"/>
  <c r="BO117"/>
  <c r="CG117"/>
  <c r="BY117"/>
  <c r="BQ117"/>
  <c r="F63" i="19"/>
  <c r="CA13" i="16"/>
  <c r="BS13"/>
  <c r="CC13"/>
  <c r="BU13"/>
  <c r="BM13"/>
  <c r="CE13"/>
  <c r="BW13"/>
  <c r="BO13"/>
  <c r="CG13"/>
  <c r="BY13"/>
  <c r="BQ13"/>
  <c r="AS50" i="8"/>
  <c r="AK50"/>
  <c r="AW50"/>
  <c r="AO50"/>
  <c r="AG50"/>
  <c r="AY50"/>
  <c r="AI50"/>
  <c r="AM50"/>
  <c r="AQ50"/>
  <c r="AU50"/>
  <c r="AE50"/>
  <c r="BV46"/>
  <c r="BN46"/>
  <c r="BF46"/>
  <c r="G8" i="18"/>
  <c r="E113" s="1"/>
  <c r="BT46" i="8"/>
  <c r="BL46"/>
  <c r="BD46"/>
  <c r="BR46"/>
  <c r="BJ46"/>
  <c r="BB46"/>
  <c r="BP46"/>
  <c r="BH46"/>
  <c r="AW46"/>
  <c r="AO46"/>
  <c r="AG46"/>
  <c r="AM46"/>
  <c r="AE46"/>
  <c r="AU46"/>
  <c r="AS46"/>
  <c r="AK46"/>
  <c r="E8" i="18"/>
  <c r="AY46" i="8"/>
  <c r="AQ46"/>
  <c r="AI46"/>
  <c r="BH56" i="12"/>
  <c r="BA56"/>
  <c r="AS56"/>
  <c r="BD56"/>
  <c r="AW56"/>
  <c r="AU56"/>
  <c r="BF56"/>
  <c r="AY56"/>
  <c r="AQ56"/>
  <c r="AO56"/>
  <c r="BJ56"/>
  <c r="CE17" i="16" l="1"/>
  <c r="BW17"/>
  <c r="BO17"/>
  <c r="CG17"/>
  <c r="BY17"/>
  <c r="BQ17"/>
  <c r="CA17"/>
  <c r="BS17"/>
  <c r="CC17"/>
  <c r="BU17"/>
  <c r="BM17"/>
  <c r="F68" i="19"/>
  <c r="CA52" i="12"/>
  <c r="BS52"/>
  <c r="CC52"/>
  <c r="BU52"/>
  <c r="BM52"/>
  <c r="CE52"/>
  <c r="BW52"/>
  <c r="BO52"/>
  <c r="CG52"/>
  <c r="BY52"/>
  <c r="BQ52"/>
  <c r="G93" i="18"/>
  <c r="BF17" i="16"/>
  <c r="AW17"/>
  <c r="AO17"/>
  <c r="BH17"/>
  <c r="AY17"/>
  <c r="AQ17"/>
  <c r="BJ17"/>
  <c r="BA17"/>
  <c r="AS17"/>
  <c r="BD17"/>
  <c r="AU17"/>
  <c r="E68" i="19"/>
  <c r="BV14" i="6"/>
  <c r="BN14"/>
  <c r="BF14"/>
  <c r="BT14"/>
  <c r="BL14"/>
  <c r="BD14"/>
  <c r="BP14"/>
  <c r="BH14"/>
  <c r="BR14"/>
  <c r="BJ14"/>
  <c r="BB14"/>
  <c r="AW14"/>
  <c r="AO14"/>
  <c r="AG14"/>
  <c r="AM14"/>
  <c r="AE14"/>
  <c r="AQ14"/>
  <c r="AU14"/>
  <c r="AY14"/>
  <c r="AS14"/>
  <c r="AK14"/>
  <c r="AI14"/>
  <c r="BF52" i="12"/>
  <c r="AY52"/>
  <c r="AQ52"/>
  <c r="E93" i="18"/>
  <c r="BA52" i="12"/>
  <c r="BD52"/>
  <c r="AW52"/>
  <c r="AO52"/>
  <c r="BJ52"/>
  <c r="AU52"/>
  <c r="BH52"/>
  <c r="AS52"/>
  <c r="BJ37" i="16" l="1"/>
  <c r="BA37"/>
  <c r="AS37"/>
  <c r="BD37"/>
  <c r="AU37"/>
  <c r="BF37"/>
  <c r="AW37"/>
  <c r="AO37"/>
  <c r="BH37"/>
  <c r="AY37"/>
  <c r="AQ37"/>
  <c r="CC86" i="11"/>
  <c r="BU86"/>
  <c r="BM86"/>
  <c r="CE86"/>
  <c r="BW86"/>
  <c r="BO86"/>
  <c r="CG86"/>
  <c r="BY86"/>
  <c r="BQ86"/>
  <c r="CA86"/>
  <c r="BS86"/>
  <c r="G92" i="18"/>
  <c r="CA37" i="16"/>
  <c r="BS37"/>
  <c r="CC37"/>
  <c r="BU37"/>
  <c r="BM37"/>
  <c r="CE37"/>
  <c r="BW37"/>
  <c r="BO37"/>
  <c r="CG37"/>
  <c r="BY37"/>
  <c r="BQ37"/>
  <c r="BF86" i="11"/>
  <c r="AY86"/>
  <c r="AQ86"/>
  <c r="BJ86"/>
  <c r="BA86"/>
  <c r="E92" i="18"/>
  <c r="BD86" i="11"/>
  <c r="AW86"/>
  <c r="AO86"/>
  <c r="AU86"/>
  <c r="BH86"/>
  <c r="AS86"/>
  <c r="CC82" l="1"/>
  <c r="BU82"/>
  <c r="BM82"/>
  <c r="CE82"/>
  <c r="BW82"/>
  <c r="BO82"/>
  <c r="CG82"/>
  <c r="BY82"/>
  <c r="BQ82"/>
  <c r="CA82"/>
  <c r="BS82"/>
  <c r="BD82"/>
  <c r="AW82"/>
  <c r="AO82"/>
  <c r="BH82"/>
  <c r="BA82"/>
  <c r="AQ82"/>
  <c r="BJ82"/>
  <c r="AU82"/>
  <c r="AS82"/>
  <c r="BF82"/>
  <c r="AY82"/>
</calcChain>
</file>

<file path=xl/sharedStrings.xml><?xml version="1.0" encoding="utf-8"?>
<sst xmlns="http://schemas.openxmlformats.org/spreadsheetml/2006/main" count="3117" uniqueCount="1531">
  <si>
    <t>UZPODv14_1</t>
  </si>
  <si>
    <t>Úč POD</t>
  </si>
  <si>
    <t>.</t>
  </si>
  <si>
    <t>Á</t>
  </si>
  <si>
    <t>Ä</t>
  </si>
  <si>
    <t>B</t>
  </si>
  <si>
    <t>Č</t>
  </si>
  <si>
    <t>D</t>
  </si>
  <si>
    <t>É</t>
  </si>
  <si>
    <t>F</t>
  </si>
  <si>
    <t>G</t>
  </si>
  <si>
    <t>H</t>
  </si>
  <si>
    <t>Í</t>
  </si>
  <si>
    <t>J</t>
  </si>
  <si>
    <t>K</t>
  </si>
  <si>
    <t>L</t>
  </si>
  <si>
    <t>M</t>
  </si>
  <si>
    <t>N</t>
  </si>
  <si>
    <t>O</t>
  </si>
  <si>
    <t>P</t>
  </si>
  <si>
    <t>Q</t>
  </si>
  <si>
    <t>R</t>
  </si>
  <si>
    <t>Š</t>
  </si>
  <si>
    <t>T</t>
  </si>
  <si>
    <t>Ú</t>
  </si>
  <si>
    <t>V</t>
  </si>
  <si>
    <t>X</t>
  </si>
  <si>
    <t>Ý</t>
  </si>
  <si>
    <t>Ž</t>
  </si>
  <si>
    <t>9</t>
  </si>
  <si>
    <t>2</t>
  </si>
  <si>
    <t>0</t>
  </si>
  <si>
    <t>SK NACE</t>
  </si>
  <si>
    <t>(vyznačí sa x)</t>
  </si>
  <si>
    <t>x</t>
  </si>
  <si>
    <t>/</t>
  </si>
  <si>
    <t xml:space="preserve"> Zostavená dňa:</t>
  </si>
  <si>
    <t xml:space="preserve"> </t>
  </si>
  <si>
    <t>MF SR č. 18009/2014</t>
  </si>
  <si>
    <t>Vyber jazyk / Select Language / Wählen Sie eine Sprache</t>
  </si>
  <si>
    <t>English</t>
  </si>
  <si>
    <t>Slovenčina</t>
  </si>
  <si>
    <t>Deutsch</t>
  </si>
  <si>
    <t>Municipality</t>
  </si>
  <si>
    <t>01</t>
  </si>
  <si>
    <t>2014</t>
  </si>
  <si>
    <t>UZPODv14_2</t>
  </si>
  <si>
    <t>IČO</t>
  </si>
  <si>
    <t>DIČ</t>
  </si>
  <si>
    <t>1</t>
  </si>
  <si>
    <t>a</t>
  </si>
  <si>
    <t>b</t>
  </si>
  <si>
    <t>c</t>
  </si>
  <si>
    <t xml:space="preserve">  </t>
  </si>
  <si>
    <t>A.</t>
  </si>
  <si>
    <t>02</t>
  </si>
  <si>
    <t>A.I.</t>
  </si>
  <si>
    <t>03</t>
  </si>
  <si>
    <t>04</t>
  </si>
  <si>
    <t>2.</t>
  </si>
  <si>
    <t>05</t>
  </si>
  <si>
    <t>3.</t>
  </si>
  <si>
    <t>06</t>
  </si>
  <si>
    <t>4.</t>
  </si>
  <si>
    <t>07</t>
  </si>
  <si>
    <t>5.</t>
  </si>
  <si>
    <t>08</t>
  </si>
  <si>
    <t>6.</t>
  </si>
  <si>
    <t>09</t>
  </si>
  <si>
    <t>7.</t>
  </si>
  <si>
    <t>10</t>
  </si>
  <si>
    <t>A.II.</t>
  </si>
  <si>
    <t>11</t>
  </si>
  <si>
    <t>A.II.1.</t>
  </si>
  <si>
    <t>12</t>
  </si>
  <si>
    <t>13</t>
  </si>
  <si>
    <t>14</t>
  </si>
  <si>
    <t>UZPODv14_3</t>
  </si>
  <si>
    <t>15</t>
  </si>
  <si>
    <t>16</t>
  </si>
  <si>
    <t>17</t>
  </si>
  <si>
    <t>18</t>
  </si>
  <si>
    <t>8.</t>
  </si>
  <si>
    <t>19</t>
  </si>
  <si>
    <t>9.</t>
  </si>
  <si>
    <t>20</t>
  </si>
  <si>
    <t>A.III.</t>
  </si>
  <si>
    <t>21</t>
  </si>
  <si>
    <t>A.III.1.</t>
  </si>
  <si>
    <t>22</t>
  </si>
  <si>
    <t xml:space="preserve">     2.</t>
  </si>
  <si>
    <t>23</t>
  </si>
  <si>
    <t>24</t>
  </si>
  <si>
    <t>25</t>
  </si>
  <si>
    <t>26</t>
  </si>
  <si>
    <t>27</t>
  </si>
  <si>
    <t>28</t>
  </si>
  <si>
    <t>UZPODv14_4</t>
  </si>
  <si>
    <t>29</t>
  </si>
  <si>
    <t>30</t>
  </si>
  <si>
    <t>10.</t>
  </si>
  <si>
    <t>31</t>
  </si>
  <si>
    <t>11.</t>
  </si>
  <si>
    <t>32</t>
  </si>
  <si>
    <t>B.</t>
  </si>
  <si>
    <t>33</t>
  </si>
  <si>
    <t>B.I.</t>
  </si>
  <si>
    <t>34</t>
  </si>
  <si>
    <t>B.I.1.</t>
  </si>
  <si>
    <t>35</t>
  </si>
  <si>
    <t>36</t>
  </si>
  <si>
    <t>37</t>
  </si>
  <si>
    <t>38</t>
  </si>
  <si>
    <t>39</t>
  </si>
  <si>
    <t>40</t>
  </si>
  <si>
    <t>B.II.</t>
  </si>
  <si>
    <t>41</t>
  </si>
  <si>
    <t>B.II.1</t>
  </si>
  <si>
    <t>42</t>
  </si>
  <si>
    <t>UZPODv14_5</t>
  </si>
  <si>
    <t>Ozna-
čenie</t>
  </si>
  <si>
    <t>1.a.</t>
  </si>
  <si>
    <t>43</t>
  </si>
  <si>
    <t>1.b.</t>
  </si>
  <si>
    <t>44</t>
  </si>
  <si>
    <t>1.c.</t>
  </si>
  <si>
    <t>45</t>
  </si>
  <si>
    <t>46</t>
  </si>
  <si>
    <t>47</t>
  </si>
  <si>
    <t>48</t>
  </si>
  <si>
    <t>49</t>
  </si>
  <si>
    <t>50</t>
  </si>
  <si>
    <t>51</t>
  </si>
  <si>
    <t>52</t>
  </si>
  <si>
    <t>B.III.</t>
  </si>
  <si>
    <t>53</t>
  </si>
  <si>
    <t>B.III.1.</t>
  </si>
  <si>
    <t>54</t>
  </si>
  <si>
    <t>55</t>
  </si>
  <si>
    <t>56</t>
  </si>
  <si>
    <t>UZPODv14_6</t>
  </si>
  <si>
    <t>57</t>
  </si>
  <si>
    <t>58</t>
  </si>
  <si>
    <t>59</t>
  </si>
  <si>
    <t>60</t>
  </si>
  <si>
    <t>61</t>
  </si>
  <si>
    <t>62</t>
  </si>
  <si>
    <t>63</t>
  </si>
  <si>
    <t>64</t>
  </si>
  <si>
    <t>65</t>
  </si>
  <si>
    <t>B.IV.</t>
  </si>
  <si>
    <t>66</t>
  </si>
  <si>
    <t>B.IV.1.</t>
  </si>
  <si>
    <t>67</t>
  </si>
  <si>
    <t>68</t>
  </si>
  <si>
    <t>69</t>
  </si>
  <si>
    <t>70</t>
  </si>
  <si>
    <t>UZPODv14_7</t>
  </si>
  <si>
    <t>B.V.</t>
  </si>
  <si>
    <t>71</t>
  </si>
  <si>
    <t>B.V.1.</t>
  </si>
  <si>
    <t>72</t>
  </si>
  <si>
    <t>73</t>
  </si>
  <si>
    <t xml:space="preserve">C. </t>
  </si>
  <si>
    <t>74</t>
  </si>
  <si>
    <t>C.1.</t>
  </si>
  <si>
    <t>75</t>
  </si>
  <si>
    <t>76</t>
  </si>
  <si>
    <t>77</t>
  </si>
  <si>
    <t>78</t>
  </si>
  <si>
    <t>79</t>
  </si>
  <si>
    <t>80</t>
  </si>
  <si>
    <t>81</t>
  </si>
  <si>
    <t>A.I.1.</t>
  </si>
  <si>
    <t>82</t>
  </si>
  <si>
    <t>83</t>
  </si>
  <si>
    <t>84</t>
  </si>
  <si>
    <t>85</t>
  </si>
  <si>
    <t>86</t>
  </si>
  <si>
    <t>A.IV.</t>
  </si>
  <si>
    <t>87</t>
  </si>
  <si>
    <t>A.IV.1.</t>
  </si>
  <si>
    <t>88</t>
  </si>
  <si>
    <t>89</t>
  </si>
  <si>
    <t>UZPODv14_8</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</si>
  <si>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</si>
  <si>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</si>
  <si>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</si>
  <si>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</si>
  <si>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</si>
  <si>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</si>
  <si>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</si>
  <si>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</si>
  <si>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</si>
  <si>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</si>
  <si>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</si>
  <si>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</si>
  <si>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</si>
  <si>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</si>
  <si>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</si>
  <si>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</si>
  <si>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</si>
  <si>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</si>
  <si>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</si>
  <si>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</si>
  <si>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</si>
  <si>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</si>
  <si>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</si>
  <si>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</si>
  <si>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107</t>
  </si>
  <si>
    <t>108</t>
  </si>
  <si>
    <t>109</t>
  </si>
  <si>
    <t>110</t>
  </si>
  <si>
    <t>111</t>
  </si>
  <si>
    <t>112</t>
  </si>
  <si>
    <t>113</t>
  </si>
  <si>
    <t>114</t>
  </si>
  <si>
    <t>115</t>
  </si>
  <si>
    <t>116</t>
  </si>
  <si>
    <t>12.</t>
  </si>
  <si>
    <t>117</t>
  </si>
  <si>
    <t>UZPODv14_9</t>
  </si>
  <si>
    <t>118</t>
  </si>
  <si>
    <t>B.II.1.</t>
  </si>
  <si>
    <t>119</t>
  </si>
  <si>
    <t>120</t>
  </si>
  <si>
    <t>121</t>
  </si>
  <si>
    <t>122</t>
  </si>
  <si>
    <t>B.IV.1</t>
  </si>
  <si>
    <t>123</t>
  </si>
  <si>
    <t>124</t>
  </si>
  <si>
    <t>125</t>
  </si>
  <si>
    <t>126</t>
  </si>
  <si>
    <t>127</t>
  </si>
  <si>
    <t>128</t>
  </si>
  <si>
    <t>129</t>
  </si>
  <si>
    <t>130</t>
  </si>
  <si>
    <t>131</t>
  </si>
  <si>
    <t>132</t>
  </si>
  <si>
    <t>133</t>
  </si>
  <si>
    <t>134</t>
  </si>
  <si>
    <t>135</t>
  </si>
  <si>
    <t>136</t>
  </si>
  <si>
    <t>137</t>
  </si>
  <si>
    <t>138</t>
  </si>
  <si>
    <t>B.VI.</t>
  </si>
  <si>
    <t>139</t>
  </si>
  <si>
    <t>B.VII.</t>
  </si>
  <si>
    <t>140</t>
  </si>
  <si>
    <t>C.</t>
  </si>
  <si>
    <t>141</t>
  </si>
  <si>
    <t>142</t>
  </si>
  <si>
    <t>143</t>
  </si>
  <si>
    <t>144</t>
  </si>
  <si>
    <t>145</t>
  </si>
  <si>
    <t>UZPODv14_10</t>
  </si>
  <si>
    <t>*</t>
  </si>
  <si>
    <t>**</t>
  </si>
  <si>
    <t>I.</t>
  </si>
  <si>
    <t>II.</t>
  </si>
  <si>
    <t>III.</t>
  </si>
  <si>
    <t>IV.</t>
  </si>
  <si>
    <t>V.</t>
  </si>
  <si>
    <t>VI.</t>
  </si>
  <si>
    <t>VII.</t>
  </si>
  <si>
    <t>D.</t>
  </si>
  <si>
    <t>E.</t>
  </si>
  <si>
    <t>E.1.</t>
  </si>
  <si>
    <t>F.</t>
  </si>
  <si>
    <t>G.</t>
  </si>
  <si>
    <t>G.1.</t>
  </si>
  <si>
    <t>H.</t>
  </si>
  <si>
    <t>J.</t>
  </si>
  <si>
    <t>***</t>
  </si>
  <si>
    <t>UZPODv14_11</t>
  </si>
  <si>
    <t>VIII.</t>
  </si>
  <si>
    <t>IX.</t>
  </si>
  <si>
    <t>IX.1.</t>
  </si>
  <si>
    <t>X.</t>
  </si>
  <si>
    <t>X.1.</t>
  </si>
  <si>
    <t>XI.</t>
  </si>
  <si>
    <t>XI.1.</t>
  </si>
  <si>
    <t>XII.</t>
  </si>
  <si>
    <t>XIII.</t>
  </si>
  <si>
    <t>XIV.</t>
  </si>
  <si>
    <t>K.</t>
  </si>
  <si>
    <t>L.</t>
  </si>
  <si>
    <t>M.</t>
  </si>
  <si>
    <t>N.</t>
  </si>
  <si>
    <t>N.1.</t>
  </si>
  <si>
    <t>O.</t>
  </si>
  <si>
    <t>P.</t>
  </si>
  <si>
    <t>Q.</t>
  </si>
  <si>
    <t>UZPODv14_12</t>
  </si>
  <si>
    <t>****</t>
  </si>
  <si>
    <t>R.</t>
  </si>
  <si>
    <t>R.1.</t>
  </si>
  <si>
    <t>S.</t>
  </si>
  <si>
    <t>Strana 12</t>
  </si>
  <si>
    <t>INDEX</t>
  </si>
  <si>
    <t>#</t>
  </si>
  <si>
    <t>Popis</t>
  </si>
  <si>
    <t>Date</t>
  </si>
  <si>
    <t>1.1.2014</t>
  </si>
  <si>
    <t>1. 1. 2014</t>
  </si>
  <si>
    <t>1.1.2013</t>
  </si>
  <si>
    <t>1. 1. 2013</t>
  </si>
  <si>
    <t>Item</t>
  </si>
  <si>
    <t>(EUR)</t>
  </si>
  <si>
    <t>Line</t>
  </si>
  <si>
    <t>Number</t>
  </si>
  <si>
    <t>COVER</t>
  </si>
  <si>
    <t>Daňové identifikačné číslo</t>
  </si>
  <si>
    <t>Tax Registration Number</t>
  </si>
  <si>
    <t>Identification No.</t>
  </si>
  <si>
    <t>Identifikationsnummer</t>
  </si>
  <si>
    <t>Obchodné meno (názov) účtovnej jednotky</t>
  </si>
  <si>
    <t>Business Name of the Reporting Entity</t>
  </si>
  <si>
    <t>Ulica</t>
  </si>
  <si>
    <t>Street</t>
  </si>
  <si>
    <t>Číslo</t>
  </si>
  <si>
    <t>Nummer</t>
  </si>
  <si>
    <t>PSČ</t>
  </si>
  <si>
    <t>Postal Code</t>
  </si>
  <si>
    <t>PLZ</t>
  </si>
  <si>
    <t>Obec</t>
  </si>
  <si>
    <t>Ort</t>
  </si>
  <si>
    <t>Číslo telefónu</t>
  </si>
  <si>
    <t>Phone Number</t>
  </si>
  <si>
    <t>Telefonnummer</t>
  </si>
  <si>
    <t>Číslo faxu</t>
  </si>
  <si>
    <t>Fax Number</t>
  </si>
  <si>
    <t>Faxnummer</t>
  </si>
  <si>
    <t>E-mailová adresa</t>
  </si>
  <si>
    <t>E-mail Address</t>
  </si>
  <si>
    <t>E-mail</t>
  </si>
  <si>
    <t>Účtovná závierka</t>
  </si>
  <si>
    <t>Financial Statements</t>
  </si>
  <si>
    <t>Jahresabschluss</t>
  </si>
  <si>
    <t>Za obdobie:</t>
  </si>
  <si>
    <t xml:space="preserve">For the Period </t>
  </si>
  <si>
    <t>Für den Zeitraum</t>
  </si>
  <si>
    <t>od</t>
  </si>
  <si>
    <t>From</t>
  </si>
  <si>
    <t>vom</t>
  </si>
  <si>
    <t>do</t>
  </si>
  <si>
    <t>To</t>
  </si>
  <si>
    <t>bis</t>
  </si>
  <si>
    <t>Mesiac</t>
  </si>
  <si>
    <t>Month</t>
  </si>
  <si>
    <t>Monat</t>
  </si>
  <si>
    <t>Rok</t>
  </si>
  <si>
    <t>Year</t>
  </si>
  <si>
    <t>Jahr</t>
  </si>
  <si>
    <t>Bezprostredne predchádzajúce obdobie:</t>
  </si>
  <si>
    <t>Immediately Preceding Period</t>
  </si>
  <si>
    <t>Unmittelbare Vorperiode:</t>
  </si>
  <si>
    <t>Zostavená dňa:</t>
  </si>
  <si>
    <t>Prepared on:</t>
  </si>
  <si>
    <t>Erstellt am:</t>
  </si>
  <si>
    <t>Schválená dňa:</t>
  </si>
  <si>
    <t>Approved on:</t>
  </si>
  <si>
    <t>Genehmigt am:</t>
  </si>
  <si>
    <t>Ende der Periode (TT.MM.JJJJ)</t>
  </si>
  <si>
    <t>(vyznačí sa X)</t>
  </si>
  <si>
    <t>(Mark with X)</t>
  </si>
  <si>
    <t>(Kennzeichnung durch Ankreuzen X)</t>
  </si>
  <si>
    <t>zadaj bez medzier, lomítka, pomĺčky</t>
  </si>
  <si>
    <t>enter without space, slash, dash</t>
  </si>
  <si>
    <t>BS</t>
  </si>
  <si>
    <t xml:space="preserve">Názov spoločnosti, DIČ: </t>
  </si>
  <si>
    <t>Súvaha k 31. decembru 2014</t>
  </si>
  <si>
    <t>Balance Sheet as at 31 December 2014</t>
  </si>
  <si>
    <t>Bilanz zum 31. Dezember 2014</t>
  </si>
  <si>
    <t>Označenie</t>
  </si>
  <si>
    <t>Description</t>
  </si>
  <si>
    <t>Kennz.</t>
  </si>
  <si>
    <t>STRANA AKTÍV</t>
  </si>
  <si>
    <t>ASSETS</t>
  </si>
  <si>
    <t>AKTIVA</t>
  </si>
  <si>
    <t>č.r.</t>
  </si>
  <si>
    <t>Zl. Nr.</t>
  </si>
  <si>
    <t>Bežné účtovné obdobie</t>
  </si>
  <si>
    <t>Current Reporting Period</t>
  </si>
  <si>
    <t>Laufende Buchungsperiode</t>
  </si>
  <si>
    <t>Bezprostredne predchádzajúce účtovné obdobie</t>
  </si>
  <si>
    <t>Immediately Preceding Reporting Period</t>
  </si>
  <si>
    <t xml:space="preserve">Unmittelbare Vorperiode  </t>
  </si>
  <si>
    <t>Brutto</t>
  </si>
  <si>
    <t>Gross</t>
  </si>
  <si>
    <t>Korekcia</t>
  </si>
  <si>
    <t>Correction</t>
  </si>
  <si>
    <t>Korrektur</t>
  </si>
  <si>
    <t>Netto</t>
  </si>
  <si>
    <t>Net</t>
  </si>
  <si>
    <t>1 (časť 1)</t>
  </si>
  <si>
    <t>1 (part 1)</t>
  </si>
  <si>
    <t>1 (Teil 1)</t>
  </si>
  <si>
    <t>1 (časť 2)</t>
  </si>
  <si>
    <t>1 (part 2)</t>
  </si>
  <si>
    <t>1 (Teil 2)</t>
  </si>
  <si>
    <t>(v eurách)</t>
  </si>
  <si>
    <t>STRANA PASÍV</t>
  </si>
  <si>
    <t>LIABILITIES</t>
  </si>
  <si>
    <t>PASSIVA</t>
  </si>
  <si>
    <t>Spolu majetok (r. 02 + r. 33 + r. 74)</t>
  </si>
  <si>
    <t>Total assets (l. 02 + l. 33 + l. 74)</t>
  </si>
  <si>
    <t>Neobežný majetok (r. 03 + r. 11 + r. 21)</t>
  </si>
  <si>
    <t>Non-current assets  (l. 03 + l. 11 + l. 21)</t>
  </si>
  <si>
    <t>Dlhodobý nehmotný majetok súčet (r. 04 až r. 10)</t>
  </si>
  <si>
    <t>Total non-current intangible assets (l. 04 to l. 10)</t>
  </si>
  <si>
    <t>Aktivované náklady na vývoj (012) - /072, 091A/</t>
  </si>
  <si>
    <t>Capitalised development costs (012) - /072, 091A/</t>
  </si>
  <si>
    <t>Softvér (013) - /073, 091A/</t>
  </si>
  <si>
    <t>Software (013) - /073, 091A/</t>
  </si>
  <si>
    <t>Oceniteľné práva (014) - /074, 091A/</t>
  </si>
  <si>
    <t>Valuable rights (014) - /074, 091A/</t>
  </si>
  <si>
    <t>Goodwill (015) - /075, 091A/</t>
  </si>
  <si>
    <t>Ostatný dlhodobý nehmotný majetok (019, 01X) - /079, 07X, 091A/</t>
  </si>
  <si>
    <t>Other non-current intangible assets (019, 01X) - /079, 07X, 091A/</t>
  </si>
  <si>
    <t>Obstarávaný dlhodobý nehmotný majetok (041) - 093</t>
  </si>
  <si>
    <t>Non-current intangible assets in acquisition (041) - 093</t>
  </si>
  <si>
    <t>Dlhodobý hmotný majetok súčet (r. 12 až r. 20)</t>
  </si>
  <si>
    <t>Total non-current tangible assets (l. 012 tol. 020)</t>
  </si>
  <si>
    <t>Pozemky (031) - 092A</t>
  </si>
  <si>
    <t>Land (031) - 092A</t>
  </si>
  <si>
    <t>Stavby (021) - /081, 092A/</t>
  </si>
  <si>
    <t>Structures  (021) - /081, 092A/</t>
  </si>
  <si>
    <t>Samostatné hnuteľné veci a súbory hnuteľných vecí (022) - /082, 092A/</t>
  </si>
  <si>
    <t>Separate movable assets and sets of movables (022) - /082, 092A/</t>
  </si>
  <si>
    <t>Pestovateľské celky trvalých porastov (025) - /085, 092A/</t>
  </si>
  <si>
    <t>Perennial crops (025) - /085, 092A/</t>
  </si>
  <si>
    <t>Základné stádo a ťažné zvieratá (026) - /086, 092A/</t>
  </si>
  <si>
    <t>Livestock and draught animals (026) - /086, 092A/</t>
  </si>
  <si>
    <t>Ostatný dlhodobý hmotný majetok (029, 02X, 032) - /089, 08X, 092A/</t>
  </si>
  <si>
    <t>Other non-current tangible assets (029, 02X, 032) - /089, 08X, 092A/</t>
  </si>
  <si>
    <t>Obstarávaný dlhodobý hmotný majetok (042) - 094</t>
  </si>
  <si>
    <t>Non-current tangible assets in acquisition (042) - 094</t>
  </si>
  <si>
    <t>Opravná položka k nadobudnutému majetku (+/- 097) +/- 098</t>
  </si>
  <si>
    <t>Correction item to acquired assets (+/- 097) +/- 098</t>
  </si>
  <si>
    <t>Dlhodobý finančný majetok súčet (r. 22 až r. 32)</t>
  </si>
  <si>
    <t>Total non-current financial assets (l. 22 to l. 32)</t>
  </si>
  <si>
    <t>Ostatné realizovateľné cenné papiere a podiely (063A) - 096A</t>
  </si>
  <si>
    <t>Other held-for-sale securities and ownership interests (063A) - /096A/</t>
  </si>
  <si>
    <t>Pôžičky prepojeným účtovným jednotkám (066A) - 096A</t>
  </si>
  <si>
    <t>Pôžičky v rámci podielovej účasti okrem prepojeným účtovným jednotkám (066A) - 096A</t>
  </si>
  <si>
    <t>Dlhové cenné papiere a ostatný dlhodobý finančný majetok (065A, 069A, 06XA) - 096A</t>
  </si>
  <si>
    <t>Debt securities and other non-current financial assets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</si>
  <si>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</si>
  <si>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</si>
  <si>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Účty v bankách s dobou viazanosti dlhšou ako jeden rok (22XA)</t>
  </si>
  <si>
    <t>Bank accounts bound for period exceeding one year (22XA)</t>
  </si>
  <si>
    <t>Zásoby súčet (r. 35 až r. 40)</t>
  </si>
  <si>
    <t>Total inventory (l. 35 to  l. 40)</t>
  </si>
  <si>
    <t>Materiál (112, 119, 11X) - /191, 19X/</t>
  </si>
  <si>
    <t>Raw materials (112, 119, 11X) - /191, 19X/</t>
  </si>
  <si>
    <t>Nedokončená výroba a polotovary vlastnej výroby (121, 122, 12X) - /192, 193, 19X/</t>
  </si>
  <si>
    <t>Work-in-progress and semi-finished goods  (121, 122, 12X) - /192, 193, 19X/</t>
  </si>
  <si>
    <t>Výrobky (123) - 194</t>
  </si>
  <si>
    <t>Finished goods (123) - 194</t>
  </si>
  <si>
    <t>Zvieratá (124) - 195</t>
  </si>
  <si>
    <t>Livestock (124) - 195</t>
  </si>
  <si>
    <t>Tovar (132, 133, 13X, 139) - /196, 19X/</t>
  </si>
  <si>
    <t>Merchandise (132, 133, 13X, 139) - /196, 19X/</t>
  </si>
  <si>
    <t>Dlhodobé pohľadávky súčet (r. 42 + r. 46 až r. 52)</t>
  </si>
  <si>
    <t>Total non-current receivables (l. 42 + l. 46 to l. 52)</t>
  </si>
  <si>
    <t>Pohľadávky z obchodného styku súčet (r. 43 až r. 45)</t>
  </si>
  <si>
    <t>Total trade receivables (l. 43 to l. 45)</t>
  </si>
  <si>
    <t>Other trade receivables (311A, 312A, 313A, 314A, 315A, 31XA) - /391A/</t>
  </si>
  <si>
    <t>Čistá hodnota zákazky (316A)</t>
  </si>
  <si>
    <t>Pohľadávky z derivátových operácií (373A, 376A)</t>
  </si>
  <si>
    <t>Receivables from derivative transactions  (373A, 376A)</t>
  </si>
  <si>
    <t>Other receivables (335A, 336A, 33XA, 371A, 374A, 375A, 378A) - /391A/</t>
  </si>
  <si>
    <t>Odložená daňová pohľadávka (481A)</t>
  </si>
  <si>
    <t>Deferred tax asset (481A)</t>
  </si>
  <si>
    <t>Krátkodobé pohľadávky súčet (r. 54 + r. 58 až r. 65)</t>
  </si>
  <si>
    <t>Pohľadávky z obchodného styku súčet (r. 55 až r. 57)</t>
  </si>
  <si>
    <t>Total trade receivables (l. 55 to l. 57)</t>
  </si>
  <si>
    <t>Receivables from partners, members and participants in an association  (354A, 355A, 358A, 35XA, 398A) - /391A/</t>
  </si>
  <si>
    <t>Social security insurance (336A) - /391A/</t>
  </si>
  <si>
    <t>Tax assets and subsidies /341, 342, 343, 345, 346, 347) - /391A/</t>
  </si>
  <si>
    <t xml:space="preserve">Receivables from derivative transactions  (373A, 376A) </t>
  </si>
  <si>
    <t>Other receivables (335A, 33XA, 371A, 374A, 375A, 378A) - /391A/</t>
  </si>
  <si>
    <t>Krátkodobý finančný majetok súčet (r. 67 až r. 70)</t>
  </si>
  <si>
    <t>Total current financial assets (l. 67 to l.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</si>
  <si>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</si>
  <si>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</si>
  <si>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</si>
  <si>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Treasury stock and treasury shares (252)</t>
  </si>
  <si>
    <t>Obstarávaný krátkodobý finančný majetok (259, 314A) - 291A</t>
  </si>
  <si>
    <t>Current financial assets in acquisition (259, 314A) - /291A/</t>
  </si>
  <si>
    <t>Financial accounts l. 72 + l. 73</t>
  </si>
  <si>
    <t>Peniaze (211, 213, 21X)</t>
  </si>
  <si>
    <t>Cash on hand (211, 213, 21X)</t>
  </si>
  <si>
    <t>Účty v bankách (221A, 22X +/-261)</t>
  </si>
  <si>
    <t>Bank accounts (221A, 22X, +/- 261)</t>
  </si>
  <si>
    <t>Časové rozlíšenie súčet (r. 75 až r. 78)</t>
  </si>
  <si>
    <t>Total accruals and deferrals (l. 75 to l. 78)</t>
  </si>
  <si>
    <t>Náklady budúcich období dlhodobé (381A, 382A)</t>
  </si>
  <si>
    <t>Non-current deferred expenses (381A, 382A)</t>
  </si>
  <si>
    <t>Náklady budúcich období krátkodobé (381A, 382A)</t>
  </si>
  <si>
    <t>Current deferred expenses (381A, 382A)</t>
  </si>
  <si>
    <t>Príjmy budúcich období dlhodobé (385A)</t>
  </si>
  <si>
    <t>Non-current accrued income (385A)</t>
  </si>
  <si>
    <t>Príjmy budúcich období krátkodobé (385A)</t>
  </si>
  <si>
    <t>Current accrued income (385A)</t>
  </si>
  <si>
    <t>TOTAL EQUITY AND LIABILITIES  l. 80 + l. 101 + l. 141</t>
  </si>
  <si>
    <t>Vlastné imanie (r. 81 + r. 85 + r. 86 + r. 87 + r. 90 + r. 93 + r. 97 + r. 100)</t>
  </si>
  <si>
    <t xml:space="preserve">Equity l. 80 + l. 85 + l. 86 + l. 87 + l. 90 + l. 93 + l. 97 + l. 100 </t>
  </si>
  <si>
    <t>Základné imanie súčet (r. 82 až r. 84)</t>
  </si>
  <si>
    <t>Total registered capital  (l. 82 to l. 84)</t>
  </si>
  <si>
    <t>Základné imanie (411 alebo +/- 491)</t>
  </si>
  <si>
    <t>Registered capital (411 or +/- 491)</t>
  </si>
  <si>
    <t>Zmena základného imania +/- 419</t>
  </si>
  <si>
    <t>Changes in the registered capital  +/- 419</t>
  </si>
  <si>
    <t>Pohľadávky za upísané vlastné imanie (/-/353)</t>
  </si>
  <si>
    <t>Receivables for subscribed capital (/-/353)</t>
  </si>
  <si>
    <t>Emisné ážio (412)</t>
  </si>
  <si>
    <t>Share premium (412)</t>
  </si>
  <si>
    <t>Ostatné kapitálové fondy (413)</t>
  </si>
  <si>
    <t>Other capital funds (413)</t>
  </si>
  <si>
    <t>Zákonné rezervné fondy r. 88 + r. 89</t>
  </si>
  <si>
    <t>Legal reserve funds l. 88 + l. 89</t>
  </si>
  <si>
    <t>Zákonný rezervný fond a nedeliteľný fond (417A, 418, 421A, 422)</t>
  </si>
  <si>
    <t>Legal reserve fund and non-distributable fund (417A, 418, 421A, 422)</t>
  </si>
  <si>
    <t>Rezervný fond na vlastné akcie a vlastné podiely (417A, 421A)</t>
  </si>
  <si>
    <t>Reserve fund for treasury stock and treasury shares (417A, 421A)</t>
  </si>
  <si>
    <t>Other funds from profit l. 91 + l. 92</t>
  </si>
  <si>
    <t>Štatutárne fondy (423, 42X)</t>
  </si>
  <si>
    <t>Statutory funds (427, 42X)</t>
  </si>
  <si>
    <t>Ostatné fondy (427, 42X)</t>
  </si>
  <si>
    <t>Other funds (427, 42X)</t>
  </si>
  <si>
    <t>Oceňovacie rozdiely z precenenia súčet (r. 94 až r. 96)</t>
  </si>
  <si>
    <t>Total revaluation reserves (l. 94 to l. 96)</t>
  </si>
  <si>
    <t>Oceňovacie rozdiely z precenenia majetku a záväzkov (+/- 414)</t>
  </si>
  <si>
    <t>Asset and liability revaluation reserve (+/- 414)</t>
  </si>
  <si>
    <t>Oceňovacie rozdiely z kapitálových účastín (+/- 415)</t>
  </si>
  <si>
    <t>Financial investments revaluation reserve  (+/- 415)</t>
  </si>
  <si>
    <t>Oceňovacie rozdiely z precenenia pri zlúčení, splynutí a rozdelení (+/- 416)</t>
  </si>
  <si>
    <t>Revaluation reserve from fusions, mergers and separations  (+/- 416)</t>
  </si>
  <si>
    <t>Profit/loss from previous years l. 98 + l. 99</t>
  </si>
  <si>
    <t>Nerozdelený zisk minulých rokov (428)</t>
  </si>
  <si>
    <t>Retained earnings from previous years (428)</t>
  </si>
  <si>
    <t>Neuhradená strata minulých rokov (/-/429)</t>
  </si>
  <si>
    <t>Accumulated losses from previous years (/-/429)</t>
  </si>
  <si>
    <t>Výsledok hospodárenia za účtovné obdobie po zdanení /+-/ r. 01 - (r. 81 + r. 85 + r. 86 + r. 87 + r. 90 + r. 93 + r. 97 + r. 101 + r. 141)</t>
  </si>
  <si>
    <t>Záväzky (r. 102 + r. 118 + r. 121 + r. 122 + r. 136 + r. 139 + r. 140)</t>
  </si>
  <si>
    <t>Dlhodobé záväzky súčet (r. 103 + r. 107 až r. 117)</t>
  </si>
  <si>
    <t>Total non-current liabilities (l. 103 + l. 107 to l.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</si>
  <si>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</si>
  <si>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</si>
  <si>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</si>
  <si>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</si>
  <si>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Other trade payables (321A, 475A, 476A)</t>
  </si>
  <si>
    <t>Ostatné záväzky voči prepojeným účtovným jednotkám (471A, 47XA)</t>
  </si>
  <si>
    <t>Ostatné záväzky v rámci podielovej účasti okrem záväzkov voči prepojeným účtovným jednotkám (471A, 47XA)</t>
  </si>
  <si>
    <t>Ostatné dlhodobé záväzky (479A, 47XA)</t>
  </si>
  <si>
    <t>Dlhodobé prijaté preddavky (475A)</t>
  </si>
  <si>
    <t>Dlhodobé zmenky na úhradu (478A)</t>
  </si>
  <si>
    <t>Vydané dlhopisy (473A/-/255A)</t>
  </si>
  <si>
    <t>Bonds issued (473A/-/255A)</t>
  </si>
  <si>
    <t>Záväzky zo sociálneho fondu (472)</t>
  </si>
  <si>
    <t>Social fund payables (472)</t>
  </si>
  <si>
    <t>Iné dlhodobé záväzky (336A, 372A, 474A, 47XA)</t>
  </si>
  <si>
    <t>Dlhodobé záväzky z derivátových operácií (373A, 377A)</t>
  </si>
  <si>
    <t>Odložený daňový záväzok (481A)</t>
  </si>
  <si>
    <t>Deferred tax liability (481A)</t>
  </si>
  <si>
    <t>Zákonné rezervy (451A)</t>
  </si>
  <si>
    <t>Legal provisions for liabilities (451A)</t>
  </si>
  <si>
    <t>Ostatné rezervy (459A, 45XA)</t>
  </si>
  <si>
    <t>Other provisions for liabilities (459A, 45XA)</t>
  </si>
  <si>
    <t>Dlhodobé bankové úvery (461A, 46XA)</t>
  </si>
  <si>
    <t>Krátkodobé záväzky súčet (r. 123 + r. 127 až r. 135)</t>
  </si>
  <si>
    <t>Total current liabilities (l. 123 + l. 127 to l. 135)</t>
  </si>
  <si>
    <t>Záväzky z obchodného styku súčet (r. 124 až r. 126)</t>
  </si>
  <si>
    <t>Total trade payables (l. 124 to l.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</si>
  <si>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</si>
  <si>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</si>
  <si>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</si>
  <si>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Other trade payables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</si>
  <si>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</si>
  <si>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</si>
  <si>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</si>
  <si>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Payables to partners and participants in an association (364, 365, 366, 367, 368, 398A, 478A, 479A)</t>
  </si>
  <si>
    <t>Záväzky voči zamestnancom (331, 333, 33X, 479A)</t>
  </si>
  <si>
    <t>Payables to employees (331, 333, 33X, 479A)</t>
  </si>
  <si>
    <t>Záväzky zo sociálneho poistenia (336A)</t>
  </si>
  <si>
    <t>Social security insurance payables (336A)</t>
  </si>
  <si>
    <t>Daňové záväzky a dotácie (341, 342, 343, 345, 346, 347, 34X)</t>
  </si>
  <si>
    <t>Tax liabilities and subsidies  (341, 342, 343, 345, 346, 347, 34X)</t>
  </si>
  <si>
    <t>Záväzky z derivátových operácií (373A, 377A)</t>
  </si>
  <si>
    <t>Payables from derivative transactions (373A, 377A)</t>
  </si>
  <si>
    <t>Iné záväzky (372A, 379A, 474A, 475A, 479A, 47XA)</t>
  </si>
  <si>
    <t>Other payables (372A, 379A, 474A, 475A, 479A, 47XA)</t>
  </si>
  <si>
    <t>Zákonné rezervy (323A, 451A)</t>
  </si>
  <si>
    <t>Legal provisions for liabilities (323A, 451A)</t>
  </si>
  <si>
    <t>Ostatné rezervy (323A, 32X, 459A, 45XA)</t>
  </si>
  <si>
    <t>Other provisions for liabilities (323A, 32X, 459A, 45XA)</t>
  </si>
  <si>
    <t>Bežné bankové úvery (221A, 231, 232, 23X, 461A, 46XA)</t>
  </si>
  <si>
    <t>Current bank loans  (221A, 231, 232, 23X, 461A, 46XA)</t>
  </si>
  <si>
    <t>Krátkodobé finančné výpomoci (241, 249, 24X, 473A, /-/255A)</t>
  </si>
  <si>
    <t>Časové rozlíšenie súčet (r. 142 až r. 145)</t>
  </si>
  <si>
    <t>Total accruals and deferrals (l. 142 to l. 145)</t>
  </si>
  <si>
    <t>Výdavky budúcich období dlhodobé (383A)</t>
  </si>
  <si>
    <t>Non-current accrued expenses (383A)</t>
  </si>
  <si>
    <t>Výdavky budúcich období krátkodobé (383A)</t>
  </si>
  <si>
    <t>Current accrued expenses (383A)</t>
  </si>
  <si>
    <t>Výnosy budúcich období dlhodobé (384A)</t>
  </si>
  <si>
    <t>Non-current deferred income (384A)</t>
  </si>
  <si>
    <t>Výnosy budúcich období krátkodobé (384A)</t>
  </si>
  <si>
    <t>Current deferred income (384A)</t>
  </si>
  <si>
    <t>IS</t>
  </si>
  <si>
    <t>Výkaz ziskov a strát za rok končiaci sa 31. decembra 2014</t>
  </si>
  <si>
    <t>Income Statement for the year ended 31 December 2014</t>
  </si>
  <si>
    <t>TEXT</t>
  </si>
  <si>
    <t>ITEM</t>
  </si>
  <si>
    <t>Skutočnosť</t>
  </si>
  <si>
    <t>Actual</t>
  </si>
  <si>
    <t>Čistý obrat (časť účt. tr. 6 podľa zákona)</t>
  </si>
  <si>
    <t>Net turnover (a portion of Accounting Class 6 under the Act)</t>
  </si>
  <si>
    <t>Výnosy z hospodárskej činnosti spolu súčet (r. 03 až r. 09)</t>
  </si>
  <si>
    <t>Total operating revenues (l. 03 to l. 09)</t>
  </si>
  <si>
    <t>Tržby z predaja tovaru (604, 607)</t>
  </si>
  <si>
    <t>Revenues from the sale of merchandise (604, 607)</t>
  </si>
  <si>
    <t>Tržby z predaja vlastných výrobkov (601)</t>
  </si>
  <si>
    <t>Revenues from the sale of own products (601)</t>
  </si>
  <si>
    <t>Tržby z predaja služieb (602, 606)</t>
  </si>
  <si>
    <t>Revenues from the sale of services (602, 606)</t>
  </si>
  <si>
    <t>Zmeny stavu vnútroorganizačných zásob (+/- účtová skupina 61)</t>
  </si>
  <si>
    <t>Changes in inventories (+/- Accounting Group 61)</t>
  </si>
  <si>
    <t>Aktivácia (účtová skupina 62)</t>
  </si>
  <si>
    <t>Own work capitalised (Accounting Group 62)</t>
  </si>
  <si>
    <t>Tržby z predaja dlhodobého nehmotného majetku, dlhodobého hmotného majetku a materiálu (641, 642)</t>
  </si>
  <si>
    <t>Revenues from the sale of non-current intangible assets, non-current tangible assets and raw materials (641, 642)</t>
  </si>
  <si>
    <t>Ostatné  výnosy z hospodárskej činnosti (644, 645, 646, 648, 655, 657)</t>
  </si>
  <si>
    <t>Other operating revenues (644, 645, 646, 648, 655, 657)</t>
  </si>
  <si>
    <t>Náklady na hospodársku činnosť spolu (r. 11 + r. 12 + r. 13 + r.14 + r. 15 + r. 20 + r. 21 + r. 24 + r. 25 + r. 26)</t>
  </si>
  <si>
    <t>Total operating expenses (l. 11 + l. 12 + l. 13 + l. 14 + l. 15 + l. 20 + l. 21 + l. 24 + l. 25 + l. 26)</t>
  </si>
  <si>
    <t>Náklady vynaložené na obstaranie predaného tovaru (504, 507)</t>
  </si>
  <si>
    <t>Costs of the acquisition of merchandise sold (504, 507)</t>
  </si>
  <si>
    <t>Spotreba materiálu, energie a ostatných neskladovateľných dodávok (501, 502, 503)</t>
  </si>
  <si>
    <t>Consumed raw materials, energy and other non-inventory supplies (501, 502, 503)</t>
  </si>
  <si>
    <t>Opravné položky k zásobám (+/-) (505)</t>
  </si>
  <si>
    <t>Provisions for inventories (+/-) (505)</t>
  </si>
  <si>
    <t>Služby (účtová skupina 51)</t>
  </si>
  <si>
    <t>Services (Accounting Group 51)</t>
  </si>
  <si>
    <t>Osobné náklady súčet (r. 16 až r. 19)</t>
  </si>
  <si>
    <t>Total personnel expenses (l. 16 to l. 19)</t>
  </si>
  <si>
    <t>Mzdové náklady (521, 522)</t>
  </si>
  <si>
    <t>Wages and salaries (521, 522)</t>
  </si>
  <si>
    <t>Odmeny členom orgánov spoločnosti a družstva (523)</t>
  </si>
  <si>
    <t>Náklady na sociálne poistenie (524, 525, 526)</t>
  </si>
  <si>
    <t>Social insurance expenses (524, 525, 526)</t>
  </si>
  <si>
    <t>Sociálne náklady (527, 528)</t>
  </si>
  <si>
    <t>Social expenses (527, 528)</t>
  </si>
  <si>
    <t>Dane a poplatky (účtová skupina 53)</t>
  </si>
  <si>
    <t>Taxes and fees (Accounting Group 53)</t>
  </si>
  <si>
    <t>Odpisy a opravné položky k dlhodobému nehmotnému majetku a dlhodobému hmotnému majetku (r. 22 + r. 23)</t>
  </si>
  <si>
    <t>Amortisation and depreciation, and provisions for non-current intangible and non-current tangible assets (l. 22 + l. 23)</t>
  </si>
  <si>
    <t>Odpisy dlhodobého nehmotného majetku a dlhodobého hmotného majetku (551)</t>
  </si>
  <si>
    <t>Amortisation and depreciation of non-current intangible and non-current tangible assets (551)</t>
  </si>
  <si>
    <t>Opravné položky k dlhodobému nehmotnému majetku a dlhodobému hmotnému majetku (+/-) (553)</t>
  </si>
  <si>
    <t>Provisions for non-current intangible and non-current tangible assets (+/-) (553)</t>
  </si>
  <si>
    <t>Zostatková cena predaného dlhodobého majetku a predaného materiálu (541, 542)</t>
  </si>
  <si>
    <t>Net book value of non-current assets and raw materials sold (541, 542)</t>
  </si>
  <si>
    <t>Opravné položky k pohľadávkam (+/-) (547)</t>
  </si>
  <si>
    <t>Provisions for receivables (+/-) (547)</t>
  </si>
  <si>
    <t>Ostatné náklady na hospodársku činnosť (543, 544, 545, 546, 548, 549, 555, 557)</t>
  </si>
  <si>
    <t>Other operating expenses (543, 544, 545, 546,548, 549, 555, 557)</t>
  </si>
  <si>
    <t>Výsledok hospodárenia z hospodárskej činnosti (+/-) (r. 02 - r. 10)</t>
  </si>
  <si>
    <t>Operating profit or loss (+/-) (l. 02 - l. 10)</t>
  </si>
  <si>
    <t>Pridaná hodnota (r. 03 + r. 04 + r. 05 + r. 06 + r. 07) - (r. 11 + r. 12 + r. 13 + r. 14)</t>
  </si>
  <si>
    <t>Added value (l. 03 + l. 04 + l. 05 + l. 06 + l. 07) - (l. 11 + l. 12 + l. 13 + l. 14)</t>
  </si>
  <si>
    <t>Výnosy z finančnej činnosti spolu (r. 30 + r. 31 + r. 35 + r. 39 + r. 42 + r. 43 + r. 44)</t>
  </si>
  <si>
    <t>Total revenues from financing activities (l. 30 + l. 31 + l. 35 + l. 39 + l. 42 + l. 43 + l. 44)</t>
  </si>
  <si>
    <t>Tržby z predaja cenných papierov a podielov (661)</t>
  </si>
  <si>
    <t>Revenues from the sale of securities and ownership interests (661)</t>
  </si>
  <si>
    <t>Výnosy z dlhodobého finančného majetku súčet (r. 32 až r. 34)</t>
  </si>
  <si>
    <t>Total revenues from non-current financial assets (l. 32 to l.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</si>
  <si>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</si>
  <si>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</si>
  <si>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</si>
  <si>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Other revenues from securities and ownership interests (665A)</t>
  </si>
  <si>
    <t>Výnosy z krátkodobého finančného majetku súčet (r. 36 až r. 38)</t>
  </si>
  <si>
    <t xml:space="preserve">Total revenues from current financial assets (l. 36 to l. 38) </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</si>
  <si>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</si>
  <si>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</si>
  <si>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</si>
  <si>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Other revenues from current financial assets (666A)</t>
  </si>
  <si>
    <t>Výnosové úroky (r. 40 + r. 41)</t>
  </si>
  <si>
    <t>Interest income (l. 40 + l. 41)</t>
  </si>
  <si>
    <t>Výnosové úroky od prepojených účtovných jednotiek (662A)</t>
  </si>
  <si>
    <t>Ostatné výnosové úroky (662A)</t>
  </si>
  <si>
    <t>Other interest income (662A)</t>
  </si>
  <si>
    <t>Kurzové zisky (663)</t>
  </si>
  <si>
    <t>Foreign exchange gains (663)</t>
  </si>
  <si>
    <t>Výnosy z precenenia cenných papierov a výnosy z derivátových operácií (664, 667)</t>
  </si>
  <si>
    <t>Gains on revaluation of securities and revenues from derivative transactions (664, 667)</t>
  </si>
  <si>
    <t>Ostatné výnosy z finančnej činnosti (668)</t>
  </si>
  <si>
    <t>Other revenues from financing activities (668)</t>
  </si>
  <si>
    <t>Náklady na finančnú činnosť spolu (r. 46 + r. 47 + r. 48 + r. 49 + r. 52 + r. 53 + r. 54)</t>
  </si>
  <si>
    <t>Total costs of financing activities (l. 46 + l. 47 + l. 48 + l. 49 + l. 52 + l. 52 + l. 53 + l. 54)</t>
  </si>
  <si>
    <t>Predané cenné papiere a podiely (561)</t>
  </si>
  <si>
    <t>Securities and ownership interests sold (561)</t>
  </si>
  <si>
    <t>Náklady na krátkodobý finančný majetok (566)</t>
  </si>
  <si>
    <t>Expenses related to current financial assets (566)</t>
  </si>
  <si>
    <t>Opravné položky k finančnému majetku (+/-) (565)</t>
  </si>
  <si>
    <t>Provisions for financial assets (+/-) (565)</t>
  </si>
  <si>
    <t>Nákladové úroky (r. 50 + r. 51)</t>
  </si>
  <si>
    <t>Interest expense (l. 50 + l. 51)</t>
  </si>
  <si>
    <t>Nákladové úroky pre prepojené účtovné jednotky (562A)</t>
  </si>
  <si>
    <t>Ostatné nákladové úroky (562A)</t>
  </si>
  <si>
    <t>Other interest expense (562A)</t>
  </si>
  <si>
    <t>Kurzové straty (563)</t>
  </si>
  <si>
    <t>Foreign exchange losses (563)</t>
  </si>
  <si>
    <t>Náklady na precenenie cenných papierov a náklady na derivátové operácie (564, 567)</t>
  </si>
  <si>
    <t>Expenses for revaluation of securities and expenses related to derivative transactions (564, 567)</t>
  </si>
  <si>
    <t>Ostatné náklady na finančnú činnosť (568, 569)</t>
  </si>
  <si>
    <t>Other costs of financing activities (568, 569)</t>
  </si>
  <si>
    <t>Výsledok hospodárenia z finančnej činnosti (+/-) (r. 29 - r. 45)</t>
  </si>
  <si>
    <t>Profit/loss from financing activities (+/-) (l. 29 - l. 45)</t>
  </si>
  <si>
    <t>Výsledok hospodárenia za účtovné obdobie pred zdanením (+/-) (r. 27 + r. 55)</t>
  </si>
  <si>
    <t>Profit/loss for the reporting period before taxation (+/-) (l. 27 + l. 55)</t>
  </si>
  <si>
    <t>Daň z príjmov (r. 58 + r. 59)</t>
  </si>
  <si>
    <t>Income tax (l. 58 + l. 59)</t>
  </si>
  <si>
    <t>Daň z príjmov splatná (591, 595)</t>
  </si>
  <si>
    <t>Current income tax (591, 595)</t>
  </si>
  <si>
    <t>Daň z príjmov odložená (+/-) (592)</t>
  </si>
  <si>
    <t>Deferred income tax (+/-) (592)</t>
  </si>
  <si>
    <t>Prevod podielov na výsledku hospodárenia spoločníkom (+/- 596)</t>
  </si>
  <si>
    <t>Súvaha Úč POD 1 - 01</t>
  </si>
  <si>
    <t>Balance Sheet Úč POD 1 - 01</t>
  </si>
  <si>
    <t>(v celých eurách)</t>
  </si>
  <si>
    <t>Signature of a Member of the Statutory Body of the Reporting Entity or a Natural Person Acting as a Reporting Entity:</t>
  </si>
  <si>
    <t xml:space="preserve">Cover FS </t>
  </si>
  <si>
    <t>ÚČTOVNÁ ZÁVIERKA</t>
  </si>
  <si>
    <t>FINANCIAL STATEMENTS</t>
  </si>
  <si>
    <t>Príloha č.1 k opatreniu č. 4455/2003-92</t>
  </si>
  <si>
    <t>Annex No.1 do Decree No. 4455/2003-92</t>
  </si>
  <si>
    <t>podnikateľov v podvojnom účtovníctve</t>
  </si>
  <si>
    <t>of Enterprises in the Double-Entry Bookkeeping System)</t>
  </si>
  <si>
    <t>zostavená k</t>
  </si>
  <si>
    <t>Prepared as at</t>
  </si>
  <si>
    <t>Číselné údaje sa zarovnávajú vpravo, ostatné údaje sa píšu zľava.  Nevyplnené riadky sa ponechávajú prázdne.</t>
  </si>
  <si>
    <t>Figures are rounded on the right, other data are written from the left. Unfilled lines remain blank.</t>
  </si>
  <si>
    <t>Údaje sa vypĺňajú paličkovým písmom (podľa tohto vzoru), písacím strojom alebo tlačiarňou, a to čiernou alebo tmavomodrou farbou.</t>
  </si>
  <si>
    <t>Data are filled in using block letters (as shown below) by a typewriter or a printer machine in black or dark blue.</t>
  </si>
  <si>
    <t xml:space="preserve">Identification No. </t>
  </si>
  <si>
    <t xml:space="preserve"> Účtovná závierka</t>
  </si>
  <si>
    <t xml:space="preserve"> Financial Statements</t>
  </si>
  <si>
    <t>Účtovná jednotka</t>
  </si>
  <si>
    <t>Reporting Entity</t>
  </si>
  <si>
    <t xml:space="preserve">  riadna</t>
  </si>
  <si>
    <t xml:space="preserve"> Ordinary</t>
  </si>
  <si>
    <t xml:space="preserve">  mimoriadna</t>
  </si>
  <si>
    <t xml:space="preserve">  Extraordinary</t>
  </si>
  <si>
    <t>priebežná</t>
  </si>
  <si>
    <t xml:space="preserve"> Interim</t>
  </si>
  <si>
    <t>Za obdobie</t>
  </si>
  <si>
    <t>Bezprostredne
predchádzajúce
obdobie</t>
  </si>
  <si>
    <t>Immediately-Preceding Period</t>
  </si>
  <si>
    <t xml:space="preserve">od </t>
  </si>
  <si>
    <t>Priložené súčasti účtovnej závierky</t>
  </si>
  <si>
    <t xml:space="preserve">Accompanying Parts of Finacial Statements </t>
  </si>
  <si>
    <t>Súvaha (Úč POD 1-01)</t>
  </si>
  <si>
    <t>Balance Sheet (Úč POD 1-01)</t>
  </si>
  <si>
    <t>(in whole Euros)</t>
  </si>
  <si>
    <t>Výkaz ziskov a strát (Úč POD 2-01)</t>
  </si>
  <si>
    <t>Income Statement (Úč POD 2-01)</t>
  </si>
  <si>
    <t>Poznámky (Úč POD 3-01)</t>
  </si>
  <si>
    <t>Notes (Úč POD 3-01)</t>
  </si>
  <si>
    <t xml:space="preserve"> Obchodné meno (názov) účtovnej jednotky</t>
  </si>
  <si>
    <t xml:space="preserve">Business Name (Name) of the Reporting Entity </t>
  </si>
  <si>
    <t xml:space="preserve"> Sídlo účtovnej jednotky</t>
  </si>
  <si>
    <t xml:space="preserve"> Seat of the Reporting Entity</t>
  </si>
  <si>
    <t>Označenie obchodného registra a číslo zápisu obchodnej spoločnosti</t>
  </si>
  <si>
    <t xml:space="preserve">Commercial Register and Number of Entry of the Company </t>
  </si>
  <si>
    <t>Telefónne číslo</t>
  </si>
  <si>
    <t>Faxové číslo</t>
  </si>
  <si>
    <t>Podpisový záznam štatutárneho orgánu účtovnej jednotky alebo člena štatutárneho orgánu účtovnej jednotky alebo podpisový záznam fyzickej osoby, ktorá je účtovnou jednotkou:</t>
  </si>
  <si>
    <t>Záznamy daňového úradu</t>
  </si>
  <si>
    <t xml:space="preserve"> Records of the Tax Authority</t>
  </si>
  <si>
    <t>Miesto pre evidenčné číslo</t>
  </si>
  <si>
    <t>Place for Registration Number</t>
  </si>
  <si>
    <t>Odtlačok prezentačnej pečiatky daňového úradu</t>
  </si>
  <si>
    <t xml:space="preserve">Presentation Stamp of the Tax Authority </t>
  </si>
  <si>
    <t>Strana 1</t>
  </si>
  <si>
    <t>Page 1</t>
  </si>
  <si>
    <t>Príloha č. 1 k opatreniu č. MF/18009/2014-74</t>
  </si>
  <si>
    <t>Annex No. 1 to Decree No. MF/18009/2014-74</t>
  </si>
  <si>
    <t>(marked with x)</t>
  </si>
  <si>
    <t>Ozna-čenie</t>
  </si>
  <si>
    <t xml:space="preserve"> riadku</t>
  </si>
  <si>
    <t>Immediately-Preceding Reporting Period</t>
  </si>
  <si>
    <t>Brutto - časť 1</t>
  </si>
  <si>
    <t>Gross - Part 1</t>
  </si>
  <si>
    <t>Netto 2</t>
  </si>
  <si>
    <t>Net 2</t>
  </si>
  <si>
    <t>Korekcia - časť 2</t>
  </si>
  <si>
    <t>Correction - Part 2</t>
  </si>
  <si>
    <t>Netto   3</t>
  </si>
  <si>
    <t>Net   3</t>
  </si>
  <si>
    <t>Strana 2</t>
  </si>
  <si>
    <t>Page 2</t>
  </si>
  <si>
    <t>Strana 3</t>
  </si>
  <si>
    <t>Page 3</t>
  </si>
  <si>
    <t>Strana 4</t>
  </si>
  <si>
    <t>Page 4</t>
  </si>
  <si>
    <t>Strana 5</t>
  </si>
  <si>
    <t>Page 5</t>
  </si>
  <si>
    <t>Strana 6</t>
  </si>
  <si>
    <t>Page 6</t>
  </si>
  <si>
    <t>Strana 7</t>
  </si>
  <si>
    <t>Page 7</t>
  </si>
  <si>
    <t>Strana 8</t>
  </si>
  <si>
    <t>Page 8</t>
  </si>
  <si>
    <t>Strana 9</t>
  </si>
  <si>
    <t>Page 9</t>
  </si>
  <si>
    <t>Strana 10</t>
  </si>
  <si>
    <t>Page 10</t>
  </si>
  <si>
    <t>Strana 11</t>
  </si>
  <si>
    <t>Page 11</t>
  </si>
  <si>
    <t>Page 12</t>
  </si>
  <si>
    <t>Income Statement Úč POD 2 - 01</t>
  </si>
  <si>
    <t>EQUITY AND LIABILITIES</t>
  </si>
  <si>
    <t>Číslo riadku</t>
  </si>
  <si>
    <t>Text</t>
  </si>
  <si>
    <t>A.I.2.</t>
  </si>
  <si>
    <t>A.I.3.</t>
  </si>
  <si>
    <t>A.I.4.</t>
  </si>
  <si>
    <t>A.I.5.</t>
  </si>
  <si>
    <t>A.I.6.</t>
  </si>
  <si>
    <t>A.I.7.</t>
  </si>
  <si>
    <t>A.II.2.</t>
  </si>
  <si>
    <t>A.II.3.</t>
  </si>
  <si>
    <t>A.II.4.</t>
  </si>
  <si>
    <t>A.II.5.</t>
  </si>
  <si>
    <t>A.II.6.</t>
  </si>
  <si>
    <t>A.II.7.</t>
  </si>
  <si>
    <t>A.II.8.</t>
  </si>
  <si>
    <t>A.II.9.</t>
  </si>
  <si>
    <t>A.III.2.</t>
  </si>
  <si>
    <t>A.III.3.</t>
  </si>
  <si>
    <t>A.III.4.</t>
  </si>
  <si>
    <t>A.III.5.</t>
  </si>
  <si>
    <t>A.III.6.</t>
  </si>
  <si>
    <t>A.III.7.</t>
  </si>
  <si>
    <t>A.III.8.</t>
  </si>
  <si>
    <t>A.III.9.</t>
  </si>
  <si>
    <t>A.III.10.</t>
  </si>
  <si>
    <t>A.III.11.</t>
  </si>
  <si>
    <t>B.I.2.</t>
  </si>
  <si>
    <t>B.I.3.</t>
  </si>
  <si>
    <t>B.I.4.</t>
  </si>
  <si>
    <t>B.I.5.</t>
  </si>
  <si>
    <t>B.I.6.</t>
  </si>
  <si>
    <t>B.II.1.a.</t>
  </si>
  <si>
    <t>B.II.1.b.</t>
  </si>
  <si>
    <t>B.II.1.c.</t>
  </si>
  <si>
    <t>B.II.2.</t>
  </si>
  <si>
    <t>B.II.3.</t>
  </si>
  <si>
    <t>B.II.4.</t>
  </si>
  <si>
    <t>B.II.5.</t>
  </si>
  <si>
    <t>B.II.6.</t>
  </si>
  <si>
    <t>B.II.7.</t>
  </si>
  <si>
    <t>B.II.8.</t>
  </si>
  <si>
    <t>B.III.1.a.</t>
  </si>
  <si>
    <t>B.III.1.b.</t>
  </si>
  <si>
    <t>B.III.1.c.</t>
  </si>
  <si>
    <t>B.III.2.</t>
  </si>
  <si>
    <t>B.III.3.</t>
  </si>
  <si>
    <t>B.III.4.</t>
  </si>
  <si>
    <t>B.III.5.</t>
  </si>
  <si>
    <t>B.III.6.</t>
  </si>
  <si>
    <t>B.III.7.</t>
  </si>
  <si>
    <t>B.III.8.</t>
  </si>
  <si>
    <t>B.III.9.</t>
  </si>
  <si>
    <t>B.IV.2.</t>
  </si>
  <si>
    <t>B.IV.3.</t>
  </si>
  <si>
    <t>B.IV.4.</t>
  </si>
  <si>
    <t>B.V.2.</t>
  </si>
  <si>
    <t>C.2.</t>
  </si>
  <si>
    <t>C.3.</t>
  </si>
  <si>
    <t>C.4.</t>
  </si>
  <si>
    <t>A.IV.2.</t>
  </si>
  <si>
    <t>A.V.2.</t>
  </si>
  <si>
    <t>A.VI.1.</t>
  </si>
  <si>
    <t>A.VI.2.</t>
  </si>
  <si>
    <t>A.VI.3.</t>
  </si>
  <si>
    <t>A.VII.2.</t>
  </si>
  <si>
    <t xml:space="preserve">B. </t>
  </si>
  <si>
    <t>B.I.1.a.</t>
  </si>
  <si>
    <t>B.I.1.b.</t>
  </si>
  <si>
    <t>B.I.1.c.</t>
  </si>
  <si>
    <t>B.I.7.</t>
  </si>
  <si>
    <t>B.I.8.</t>
  </si>
  <si>
    <t>B.I.9.</t>
  </si>
  <si>
    <t>B.I.10.</t>
  </si>
  <si>
    <t>B.I.11.</t>
  </si>
  <si>
    <t>B.I.12\.</t>
  </si>
  <si>
    <t>B.IV.1.a.</t>
  </si>
  <si>
    <t>B.IV.1.b.</t>
  </si>
  <si>
    <t>B.IV.1.c.</t>
  </si>
  <si>
    <t>B.IV.5.</t>
  </si>
  <si>
    <t>B.IV.6.</t>
  </si>
  <si>
    <t>B.IV.7.</t>
  </si>
  <si>
    <t>B.IV.8.</t>
  </si>
  <si>
    <t>B.IV.9.</t>
  </si>
  <si>
    <t>B.IV.10.</t>
  </si>
  <si>
    <t>E.2.</t>
  </si>
  <si>
    <t>E.3.</t>
  </si>
  <si>
    <t>E.4.</t>
  </si>
  <si>
    <t>G.2.</t>
  </si>
  <si>
    <t>IX.2.</t>
  </si>
  <si>
    <t>IX.3.</t>
  </si>
  <si>
    <t>X.2.</t>
  </si>
  <si>
    <t>X.3.</t>
  </si>
  <si>
    <t>XI.2.</t>
  </si>
  <si>
    <t>N.2.</t>
  </si>
  <si>
    <t>R.2.</t>
  </si>
  <si>
    <t>malá</t>
  </si>
  <si>
    <t>veľká</t>
  </si>
  <si>
    <t>riadna</t>
  </si>
  <si>
    <t>mimoriadna</t>
  </si>
  <si>
    <t>zostavená</t>
  </si>
  <si>
    <t>schválená</t>
  </si>
  <si>
    <t>Ordinary</t>
  </si>
  <si>
    <t>Extraordinary</t>
  </si>
  <si>
    <t>Prepared</t>
  </si>
  <si>
    <t>Approved</t>
  </si>
  <si>
    <t>ordentlich</t>
  </si>
  <si>
    <t>außerordentlich</t>
  </si>
  <si>
    <t>erstellt</t>
  </si>
  <si>
    <t>genehmigt</t>
  </si>
  <si>
    <t>Day</t>
  </si>
  <si>
    <t>Koniec obdobia</t>
  </si>
  <si>
    <t>Period End</t>
  </si>
  <si>
    <t>Podielové cenné papiere a podiely v prepojených účtovných jednotkách (061A, 062A, 063A) - /096A/</t>
  </si>
  <si>
    <t>Podielové cenné papiere a podiely s podielovou účasťou okrem v prepojených účtovných jednotkách (062) - /096A/</t>
  </si>
  <si>
    <t>Non-current financial assets in acquisition (043) - /096A/</t>
  </si>
  <si>
    <t>Obstarávaný dlhodobý finančný majetok (043) - /096A/</t>
  </si>
  <si>
    <t>Poskytnuté preddavky na dlhodobý finančný majetok (053) - /095A/</t>
  </si>
  <si>
    <t>Advance payments for non-current financial assets (053) - /095A/</t>
  </si>
  <si>
    <t>Poskytnuté preddavky na dlhodobý nehmotný majetok (051) - /095A/</t>
  </si>
  <si>
    <t>Advance payments for non-current intangible assets (051) - /095A/</t>
  </si>
  <si>
    <t>Poskytnuté preddavky na dlhodobý hmotný majetok (052) - /095A/</t>
  </si>
  <si>
    <t>Advance payments for non-current tangible assets (052) - /095A/</t>
  </si>
  <si>
    <t>Other loans (067A) - /096A/</t>
  </si>
  <si>
    <t>Ostatné pôžičky (067A) - /096A/</t>
  </si>
  <si>
    <t>Obežný majetok (r. 34 + r. 41 + r. 53 + r. 66 + r. 71)</t>
  </si>
  <si>
    <t>Current assets (l. 34 + l. 41 + l. 53 + l. 66 + l. 71)</t>
  </si>
  <si>
    <t>Pohľadávky voči spoločníkom, členom a združeniu (354A, 355A, 358A, 35XA) - /391A/</t>
  </si>
  <si>
    <t>Receivables from partners, members and participants in an association (354A, 355A, 358A, 35XA) - /391A/</t>
  </si>
  <si>
    <t>Iné pohľadávky (335A, 336A, 33XA, 371A, 374A, 375A, 378A) - /391A/</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</si>
  <si>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</si>
  <si>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</si>
  <si>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</si>
  <si>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</si>
  <si>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</si>
  <si>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398A) - /391A/</t>
  </si>
  <si>
    <t>Sociálne poistenie (336) - /391A/</t>
  </si>
  <si>
    <t>Daňové pohľadávky a dotácie (341, 342, 343, 345 346, 347) - /391A/</t>
  </si>
  <si>
    <t>Iné pohľadávky (335A, 33XA, 371A, 374A, 375A, 378A) - /391A/</t>
  </si>
  <si>
    <t>Poskytnuté preddavky na zásoby (314A) - /391A/</t>
  </si>
  <si>
    <t>Advance payments for inventory (314A) - /391A/</t>
  </si>
  <si>
    <t>Total current receivables (l. 54 + l. 58 to l. 65)</t>
  </si>
  <si>
    <t>Finančné účty súčet r. 72 až r. 73</t>
  </si>
  <si>
    <t>Spolu vlastné imanie a záväzky r. 80 + r. 101 + r. 141</t>
  </si>
  <si>
    <t>Ostatné fondy zo zisku r. 91 + r. 92</t>
  </si>
  <si>
    <t>Výsledok hospodárenia minulých rokov r. 98 + r. 99</t>
  </si>
  <si>
    <t>Profit/loss for the current reporting period after taxation /+-/ l. 01 - (l. 81 + l. 85 + l.  86 + l. 87 + l. 90 + l. 93 + l. 97 + l. 101 + l. 141)</t>
  </si>
  <si>
    <t>Liabilities l. 102 + l. 118 + l. 121 + l. 122 + l. 136 + l. 139 + l. 140</t>
  </si>
  <si>
    <t>Dlhodobé rezervy r. 119 + r. 120</t>
  </si>
  <si>
    <t>Krátkodobé rezervy r. 137 + r. 138</t>
  </si>
  <si>
    <t>Výsledok hospodárenia za účtovné obdobie po zdanení (+/-) 
(r. 56 - r. 57 - r. 60)</t>
  </si>
  <si>
    <t>Profit/loss for the reporting period after taxation (+/-) 
(l. 56 - l. 57 - l. 60)</t>
  </si>
  <si>
    <t>Profit/loss of partnership transferred to partners 
(+/- 596)</t>
  </si>
  <si>
    <t>Remuneration of members of company bodies and co-operative (523)</t>
  </si>
  <si>
    <t>Výkaz ziskov a strát Úč POD 
2 - 01</t>
  </si>
  <si>
    <t>Tabuľka č. 1 - Prehľad peňažných tokov</t>
  </si>
  <si>
    <t>Table 1 - Cash Flow Statement</t>
  </si>
  <si>
    <t>Názov položky</t>
  </si>
  <si>
    <t>Skutočnosť v eurách</t>
  </si>
  <si>
    <t>Actual amount in EUR</t>
  </si>
  <si>
    <t>Minulé účtovné obdobie</t>
  </si>
  <si>
    <t>Previous Reporting Period</t>
  </si>
  <si>
    <t>Peňažné toky z prevádzkovej činnosti</t>
  </si>
  <si>
    <t>Cash flows from operating activities</t>
  </si>
  <si>
    <t>Profit/loss from ordinary activities before income tax (+/-)</t>
  </si>
  <si>
    <t>Nepeňažné operácie ovplyvňujúce výsledok hospodárenia z bežnej činnosti pred zdanením daňou z príjmov (+/-)</t>
  </si>
  <si>
    <t>Non-cash transactions affecting profit/loss from ordinary activities before income tax (+/-)</t>
  </si>
  <si>
    <t>Odpisy dlhodobého nehmotného majetku a dlhodobého hmotného majetku (+)</t>
  </si>
  <si>
    <t>Amortisation and depreciation of non-current intangible and tangible assets (+)</t>
  </si>
  <si>
    <t>Zostatková hodnota dlhodobého nehmotného majetku a dlhodobého hmotného majetku účtovaná pri vyradení tohto majetku do nákladov na bežnú činnosť, s výnimkou jeho predaja (+)</t>
  </si>
  <si>
    <t>Net book value of non-current intangible and tangible assets recorded after disposal of such assets and charged to expenses for ordinary activities except for the sale (+)</t>
  </si>
  <si>
    <t>Odpis opravnej položky k nadobudnutému majetku (+/-)</t>
  </si>
  <si>
    <t>Zmena stavu rezerv (+/-)</t>
  </si>
  <si>
    <t>Change in provisions for liabilities (+/-)</t>
  </si>
  <si>
    <t>Zmena stavu opravných položiek (+/-)</t>
  </si>
  <si>
    <t>Change in provisions for assets (+/-)</t>
  </si>
  <si>
    <t>Zmena stavu položiek časového rozlíšenia nákladov a výnosov (+/-)</t>
  </si>
  <si>
    <t>Change in expense and revenues accruals (+/-)</t>
  </si>
  <si>
    <t>Dividendy a iné podiely na zisku účtované do výnosov (-)</t>
  </si>
  <si>
    <t>Dividends and other profit sharing charged to revenues (-)</t>
  </si>
  <si>
    <t>Úroky účtované do nákladov (+)</t>
  </si>
  <si>
    <t>Interest charged to expenses (+)</t>
  </si>
  <si>
    <t>Úroky účtované do výnosov (-)</t>
  </si>
  <si>
    <t>Interest charged to income (-)</t>
  </si>
  <si>
    <t xml:space="preserve">Kurzový zisk/strata vyčíslený k peňažným prostriedkom a peňažným ekvivalentom ku dňu, ku ktorému sa zostavuje účtovná závierka (-/+) </t>
  </si>
  <si>
    <t xml:space="preserve">Foreign exchange gain/loss quantified to cash and cash equivalents as at the reporting date (-/+) </t>
  </si>
  <si>
    <t>Výsledok z predaja dlhodobého majetku, s výnimkou majetku, ktorý sa považuje za peňažný ekvivalent (+/-)</t>
  </si>
  <si>
    <t>Ostatné položky nepeňažného charakteru (+/-)</t>
  </si>
  <si>
    <t>Other non-cash items (+/-)</t>
  </si>
  <si>
    <t>Vplyv zmien stavu pracovného kapitálu na výsledok hospodárenia z bežnej činnosti</t>
  </si>
  <si>
    <t>Effect of changes in working capital on profit/loss from ordinary activities</t>
  </si>
  <si>
    <t>Zmena stavu pohľadávok z prevádzkovej činnosti (-/+)</t>
  </si>
  <si>
    <t>Change in receivables from operations (-/+)</t>
  </si>
  <si>
    <t>Zmena stavu záväzkov z prevádzkovej činnosti (+/-)</t>
  </si>
  <si>
    <t>Change in payables from operations (+/-)</t>
  </si>
  <si>
    <t>Zmena stavu zásob (-/+)</t>
  </si>
  <si>
    <t>Change in inventories (-/+)</t>
  </si>
  <si>
    <t xml:space="preserve">Zmena stavu krátkodobého finančného majetku, s výnimkou majetku, ktorý je súčasťou peňažných prostriedkov a peňažných ekvivalentov (-/+) </t>
  </si>
  <si>
    <t xml:space="preserve">Change in current financial assets except for those included in cash and cash equivalents (-/+) </t>
  </si>
  <si>
    <t>Peňažné toky z prevádzkovej činnosti s výnimkou príjmov a výdavkov, ktoré sa uvádzajú osobitne v iných častiach prehľadu peňažných tokov (+/-), (súčet Z/S+A.1.+A.2.)</t>
  </si>
  <si>
    <t>Cash flow from operating activities, except for income and expenditures listed separately in other sections of the cash flow statement  (+/-), (total Z/S+A.1.+A.2.)</t>
  </si>
  <si>
    <t>Prijaté úroky (+)</t>
  </si>
  <si>
    <t>Interest received (+)</t>
  </si>
  <si>
    <t>Výdavky na zaplatené úroky (-)</t>
  </si>
  <si>
    <t>Interest paid (-)</t>
  </si>
  <si>
    <t>Príjmy z dividend a iných podielov na zisku (+)</t>
  </si>
  <si>
    <t>Dividends and other profit sharing received (+)</t>
  </si>
  <si>
    <t>Výdavky na vyplatené dividendy a iné podiely na zisku (-)</t>
  </si>
  <si>
    <t>Dividends and other profit sharing paid (-)</t>
  </si>
  <si>
    <t>Výdavky na daň z príjmov účtovnej jednotky (-/+)</t>
  </si>
  <si>
    <t>Income tax paid (-/+)</t>
  </si>
  <si>
    <t>Čisté peňažné toky z prevádzkovej činnosti</t>
  </si>
  <si>
    <t>Net cash flow from operating activities</t>
  </si>
  <si>
    <t>Peňažné toky z investičnej činnosti</t>
  </si>
  <si>
    <t>Cash flow from investing activities</t>
  </si>
  <si>
    <t>Výdavky na obstaranie dlhodobého nehmotného majetku (-)</t>
  </si>
  <si>
    <t>Expenditures for acquisition of non-current intangible assets (-)</t>
  </si>
  <si>
    <t>Výdavky na obstaranie dlhodobého hmotného majetku (-)</t>
  </si>
  <si>
    <t>Expenditures for acquisition of non-current tangible assets (-)</t>
  </si>
  <si>
    <t>Výdavky na obstaranie dlhodobých cenných papierov a podielov v iných účtovných jednotkách, s výnimkou cenných papierov, ktoré sa považujú za peňažné ekvivalenty a cenných papierov určených na predaj alebo na obchodovanie (-)</t>
  </si>
  <si>
    <t>Expenditures for acquisition of long-term securities and shares in other entities except for securities considered cash equivalents and securities available for sale or trading securities (-)</t>
  </si>
  <si>
    <t>Príjmy z predaja dlhodobého nehmotného majetku (+)</t>
  </si>
  <si>
    <t>Income on sale of non-current intangible assets (+)</t>
  </si>
  <si>
    <t>Príjmy z predaja dlhodobého hmotného majetku (+)</t>
  </si>
  <si>
    <t>Income on sale of non-current tangible assets (+)</t>
  </si>
  <si>
    <t>Príjmy z predaja dlhodobých cenných papierov a podielov v iných účtovných jednotkách, s výnimkou cenných papierov, ktoré sa považujú za peňažné ekvivalenty a cenných papierov určených na predaj alebo na obchodovanie (+)</t>
  </si>
  <si>
    <t>Income on sale of long-term securities and shares in other entities except for securities considered cash equivalents and securities available for sale or trading securities (+)</t>
  </si>
  <si>
    <t>Výdavky na dlhodobé pôžičky poskytnuté účtovnou jednotkou inej účtovnej jednotke, ktorá je súčasťou konsolidovaného celku (-)</t>
  </si>
  <si>
    <t>Expenditures for non-current borrowings provided by the Company to another entity that is a member of the consolidation group (-)</t>
  </si>
  <si>
    <t>Príjmy zo splácania dlhodobých pôžičiek poskytnutých účtovnou jednotkou inej účtovnej jednotke, ktorá je súčasťou konsolidovaného celku (+)</t>
  </si>
  <si>
    <t>Income on repayment of non-current borrowings provided by the Company to another entity that is a member of the consolidation group (+)</t>
  </si>
  <si>
    <t>Výdavky na dlhodobé pôžičky poskytnuté účtovnou jednotkou tretím osobám s výnimkou dlhodobých pôžičiek poskytnutých účtovnej jednotke, ktorá je súčasťou konsolidovaného celku (-)</t>
  </si>
  <si>
    <t>Expenditures for non-current borrowings provided by the Company to third parties except for non-current borrowings provided to the entity which is included in the consolidation group (-)</t>
  </si>
  <si>
    <t>Príjmy zo splácania pôžičiek poskytnutých účtovnou jednotkou tretím osobám, s výnimkou pôžičiek poskytnutých účtovnej jednotke, ktorá je súčasťou konsolidovaného celku (+)</t>
  </si>
  <si>
    <t>Výdavky súvisiace s derivátmi s výnimkou, ak sú určené na predaj alebo na obchodovanie (-)</t>
  </si>
  <si>
    <t>Expenditures related to derivatives except for those which are available for sale or trading (-)</t>
  </si>
  <si>
    <t>Príjmy súvisiace s derivátmi s výnimkou, ak sú určené na predaj alebo na obchodovanie (-)</t>
  </si>
  <si>
    <t>Income related to derivatives except for those which are available for sale or trading (-)</t>
  </si>
  <si>
    <t>Výdavky na daň z príjmov účtovnej jednotky (-)</t>
  </si>
  <si>
    <t>Income tax paid (-)</t>
  </si>
  <si>
    <t>Ostatné príjmy vzťahujúce sa na investičnú činnosť (+)</t>
  </si>
  <si>
    <t>Other income related to investing activity (+)</t>
  </si>
  <si>
    <t>Ostatné výdavky vzťahujúce sa na investičnú činnosť (-)</t>
  </si>
  <si>
    <t>Other expenditures related to investing activity (-)</t>
  </si>
  <si>
    <t>Čisté peňažné toky z investičnej činnosti</t>
  </si>
  <si>
    <t>Net cash flow from investing activities</t>
  </si>
  <si>
    <t>Peňažné toky z finančnej činnosti</t>
  </si>
  <si>
    <t>Cash flows from financing activities</t>
  </si>
  <si>
    <t>Peňažné toky vo vlastnom imaní</t>
  </si>
  <si>
    <t>Cash flows in equity</t>
  </si>
  <si>
    <t>Príjmy z upísaných akcií a obchodných podielov (+)</t>
  </si>
  <si>
    <t>Income on subscribed shares and ownership interests (+)</t>
  </si>
  <si>
    <t>Príjmy z ďalších vkladov do vlastného imania spoločníkmi (+)</t>
  </si>
  <si>
    <t>Income on other capital stakes owned by the Company's partners (+)</t>
  </si>
  <si>
    <t>Prijaté peňažné dary (+)</t>
  </si>
  <si>
    <t>Monetary gifts received (+)</t>
  </si>
  <si>
    <t>Príjmy z úhrady straty spoločníkmi (+)</t>
  </si>
  <si>
    <t>Income on loss settlement by partners (+)</t>
  </si>
  <si>
    <t>Výdavky na obstaranie alebo spätné odkúpenie vlastných akcií a vlastných obchodných podielov (-)</t>
  </si>
  <si>
    <t>Expenditures for acquisition or repurchase of treasury shares and treasury stock (-)</t>
  </si>
  <si>
    <t>Výdavky spojené so znížením fondov vytvorených účtovnou jednotkou (-)</t>
  </si>
  <si>
    <t>Expenditures relating to decrease of funds created by the Company (-)</t>
  </si>
  <si>
    <t>Výdavky na vyplatenie podielu na vlastnom imaní spoločníkmi účtovnej jednotky (-)</t>
  </si>
  <si>
    <t>Expenditures for repayment of capital stake to the Company's partners (-)</t>
  </si>
  <si>
    <t>Výdavky z iných dôvodov, ktoré súvisia so znížením vlastného imania (-)</t>
  </si>
  <si>
    <t>Expenditures due to other reasons, which relate to a decrease of equity (-)</t>
  </si>
  <si>
    <t>Peňažné toky vznikajúce z dlhodobých záväzkov a krátkodobých záväzkov z finančnej činnosti</t>
  </si>
  <si>
    <t>Cash flows arising on non-current and current payables from financing activities</t>
  </si>
  <si>
    <t>Príjmy z emisie dlhových cenných papierov (+)</t>
  </si>
  <si>
    <t>Income on issue of debt securities (+)</t>
  </si>
  <si>
    <t>Výdavky na úhradu záväzkov z dlhových cenných papierov (-)</t>
  </si>
  <si>
    <t>Settlement of payables from debt securities (-)</t>
  </si>
  <si>
    <t>Príjmy z úverov (+)</t>
  </si>
  <si>
    <t>Income on loans (+)</t>
  </si>
  <si>
    <t>Výdavky na splácanie úverov (-)</t>
  </si>
  <si>
    <t>Repayment of loans (-)</t>
  </si>
  <si>
    <t>Príjmy z prijatých pôžičiek (+)</t>
  </si>
  <si>
    <t>Income on borrowings received (+)</t>
  </si>
  <si>
    <t>Výdavky na splácanie pôžičiek (-)</t>
  </si>
  <si>
    <t>Repayment of borrowings (-)</t>
  </si>
  <si>
    <t>Výdavky na úhradu záväzkov z finančného lízingu (-)</t>
  </si>
  <si>
    <t>Settlement of obligations under finance lease (-)</t>
  </si>
  <si>
    <t>Príjmy z ostatných dlhodobých záväzkov a krátkodobých záväzkov vyplývajúcich z finančnej činnosti účtovnej jednotky (+)</t>
  </si>
  <si>
    <t>Income on other non-current and current payables resulting from financing activities of the Company (+)</t>
  </si>
  <si>
    <t>Výdavky na splácanie ostatných dlhodobých záväzkov a krátkodobých záväzkov vyplývajúcich z finančnej činnosti účtovnej jednotky (-)</t>
  </si>
  <si>
    <t>Repayment of other non-current and current payables resulting from financing activities of the Company (-)</t>
  </si>
  <si>
    <t>Dividends paid and other profit sharing (-)</t>
  </si>
  <si>
    <t>Expenditures related to derivatives except for those available for sale or trading (-)</t>
  </si>
  <si>
    <t>Príjmy súvisiace s derivátmi, s výnimkou, ak sú určené na predaj alebo na obchodovanie (+)</t>
  </si>
  <si>
    <t>Income related to derivatives, except for those available for sale or trading (+)</t>
  </si>
  <si>
    <t>Čisté peňažné toky z finančnej činnosti</t>
  </si>
  <si>
    <t>Net cash flows from financing activities</t>
  </si>
  <si>
    <t>Čisté zvýšenie alebo čisté zníženie peňažných prostriedkov a peňažných ekvivalentov (+/-)                            (súčet A+B+C)</t>
  </si>
  <si>
    <t>Net increase or net decrease in cash and cash equivalents (+/-) (aggregate A+B+C)</t>
  </si>
  <si>
    <t>Stav peňažných prostriedkov a peňažných ekvivalentov na začiatku účtovného obdobia</t>
  </si>
  <si>
    <t>Cash and cash equivalents at the beginning of the reporting period</t>
  </si>
  <si>
    <t>Stav peňažných prostriedkov a peňažných ekvivalentov na konci účtovného obdobia pred zohľadnením kurzových rozdielov vyčíslených ku dňu, ku ktorému sa zostavuje účtovná závierka (+/-)</t>
  </si>
  <si>
    <t>Cash and cash equivalents at the end of the reporting period prior to reflecting foreign exchange gains/losses quantified as at the reporting date (+/-)</t>
  </si>
  <si>
    <t>Kurzové rozdiely vyčíslené k peňažným prostriedkom a peňažným ekvivalentom ku dňu, ku ktorému sa zostavuje účtovná závierka (+/-)</t>
  </si>
  <si>
    <t>Foreign exchange gains/losses quantified to cash and cash equivalents as at the reporting date (+/-)</t>
  </si>
  <si>
    <t>Zostatok peňažných prostriedkov a peňažných ekvivalentov na konci účtovného obdobia upravený o kurzové rozdiely vyčíslené ku dňu, ku ktorému sa zostavuje účtovná závierka 
(+/-) (súčet D + E + G)</t>
  </si>
  <si>
    <t>Cash and cash equivalents at the end of the reporting period adjusted for foreign exchange gains/losses quantified as at the reporting date (+/-) (total of D + E + G)</t>
  </si>
  <si>
    <t>Z/S</t>
  </si>
  <si>
    <t>A.1.</t>
  </si>
  <si>
    <t>A.2.</t>
  </si>
  <si>
    <t>Výdavky súvisiace s derivátmi, s výnimkou, ak sú určené na predaj alebo na obchodovanie (-)</t>
  </si>
  <si>
    <t>CF</t>
  </si>
  <si>
    <t>Výsledok hospodárenia z bežnej činnosti pred zdanením daňou z príjmov (+/</t>
  </si>
  <si>
    <t>Write-off of the provision for acquired assets (+/-)</t>
  </si>
  <si>
    <t>Profit/loss on sales of non-current assets except for those assets considered as cash equivalents (+/-)</t>
  </si>
  <si>
    <t>Shares and ownership interests in group companies (061A, 062A, 063A) - /096A/</t>
  </si>
  <si>
    <t>Shares and ownership interests with a participating interest except for group companies (062A) - /096A/</t>
  </si>
  <si>
    <t>Loans to group companies (066A) - /096A/</t>
  </si>
  <si>
    <t>Trade receivables from group companies  (311A, 312A, 313A, 314A, 315A, 31XA) - /391A/</t>
  </si>
  <si>
    <t>Trade receivables within a participating interest except for receivables from group companies (311A,312A,313A, 314A, 315A, 31XA) - /391A/</t>
  </si>
  <si>
    <t>Other receivables from group companies (351A) - /391A/</t>
  </si>
  <si>
    <t>Other receivables within a participating interest except for receivables from group companies (351A) - /391A/</t>
  </si>
  <si>
    <t>Trade receivables within a participating interest except for receivables from group companies (311A, 312A, 313A, 314A, 315A, 31XA) - /391A/</t>
  </si>
  <si>
    <t>Other receivables from group companies  (351A) - /391A/</t>
  </si>
  <si>
    <t>Current financial assets in group companies (251A, 253A, 256A, 257A, 25XA) - /291A, 29XA/</t>
  </si>
  <si>
    <t>Trade payables to group companies (321A, 475A, 476A)</t>
  </si>
  <si>
    <t>Trade payables within a participating interest except for payables to group companies (321A, 475A, 476A)</t>
  </si>
  <si>
    <t>Other payables to group companies (471A, 47XA)</t>
  </si>
  <si>
    <t>Other payables within a participating interest except for payables to group companies (471A, 47XA)</t>
  </si>
  <si>
    <t>Trade payables within a participating interest except for payables to group companies (321A, 322A, 324A, 325A, 32XA, 475A, 476A, 478A, 47XA)</t>
  </si>
  <si>
    <t>Trade payables to group companies (321A, 322A, 324A, 325A, 326A, 32XA, 475A, 476A, 478A, 47XA)</t>
  </si>
  <si>
    <t>Other payables within a participating interest except for payables to group companies (361A, 36XA, 471A, 47XA)</t>
  </si>
  <si>
    <t>Other payables  to group companies  (361A, 36XA, 471A, 47XA)</t>
  </si>
  <si>
    <t>Revenues from securities and ownership interests from group companies (665A)</t>
  </si>
  <si>
    <t>Revenues from securities and ownership interests within a participating interest except for revenues from group companies (665A)</t>
  </si>
  <si>
    <t>Revenues from current financial assets from group companies (666A)</t>
  </si>
  <si>
    <t>Revenues from current financial assets within a participating interest except for revenues from group companies (666A)</t>
  </si>
  <si>
    <t>Interest income from group companies (662A)</t>
  </si>
  <si>
    <t>Interest expense for group companies (562A)</t>
  </si>
  <si>
    <t>Other non-current payables (336A, 372A, 474A, 47XA)</t>
  </si>
  <si>
    <t>Total long-term trade payables (l. 104 to l. 106)</t>
  </si>
  <si>
    <t>Other long-term payables (479A, 47XA)</t>
  </si>
  <si>
    <t>Long-term advance payments received (475A)</t>
  </si>
  <si>
    <t>Long-term bills of exchange to be paid (478A)</t>
  </si>
  <si>
    <t>Long-term payables from  derivative transactions  (373A, 377A)</t>
  </si>
  <si>
    <t>Short-term provisions for liabilities l. 137 + l. 138</t>
  </si>
  <si>
    <t>Short-term financial assistance (241, 249, 24X, 473A, /-/255A)</t>
  </si>
  <si>
    <t>Long-term bank loans (461A, 46XA)</t>
  </si>
  <si>
    <t>Long-term provisions for liabilities l. 119 + l. 120</t>
  </si>
  <si>
    <t>Loans within a participating interest except to group companies  (066A) - /096A/</t>
  </si>
  <si>
    <t>Current financial assets excluding current financial assets in group companies (251A, 253A, 256A, 257A, 25XA) - /291A, 29XA/</t>
  </si>
  <si>
    <t>Viehbestand und Zuchttiere (026) - /086, 092A/</t>
  </si>
  <si>
    <t>Sonstiges materielles Anlagevermögen (029, 02X, 032) - /089, 08X, 092A/</t>
  </si>
  <si>
    <t>Anschaffung von materiellem Anlagevermögen (042) - 094</t>
  </si>
  <si>
    <t>Geleistete Anzahlungen für materielles Anlagevermögen (052) - 095A</t>
  </si>
  <si>
    <t>Wertberichtigung zum angeschafften Anlagevermögen (+/- 097) +/- 098</t>
  </si>
  <si>
    <t>Finanzanlagen gesamt (Zl. 22 bis Zl. 32)</t>
  </si>
  <si>
    <t>Beteiligungswertpapiere und Anteile an verbundenen Unternehmen (061A, 062A, 063A) - /096A/</t>
  </si>
  <si>
    <t>Sonstige realisierbare Wertpapiere und Anteile (063A) - 096A</t>
  </si>
  <si>
    <t>Darlehen an verbundene Unternehmen (066A) - /096A/</t>
  </si>
  <si>
    <t>Sonstige Darlehen (067A) - /096A/</t>
  </si>
  <si>
    <t>Schuldverschreibungen und sonstige Finanzanlagen (065A, 069A, 06XA) - /096A/</t>
  </si>
  <si>
    <t>Darlehen und sonstige Finanzanlagen mit Restfälligkeit bis zu einem Jahr (066A, 067A, 069A, 06XA) - 096A</t>
  </si>
  <si>
    <t>Bankkonten mit Bindungsfrist von über einem Jahr (22XA)</t>
  </si>
  <si>
    <t>Anschaffung von Finanzanlagen (043) - /096A/</t>
  </si>
  <si>
    <t>Geleistete Anzahlungen an Finanzanlagen (053) - 095A</t>
  </si>
  <si>
    <t>Umlaufvermögen (Zl. 34 + Zl. 41 + Zl. 53 + Zl. 66 + Zl. 71)</t>
  </si>
  <si>
    <t>Vorräte gesamt (Zl. 35 bis Zl. 40)</t>
  </si>
  <si>
    <t>Material (112, 119, 11X) - /191, 19X/</t>
  </si>
  <si>
    <t>Unfertige Produkte und Halbfabrikate (121, 122, 12X) - /192, 193, 19X/</t>
  </si>
  <si>
    <t>Produkte (123) - 194</t>
  </si>
  <si>
    <t>Tiere (124) - 195</t>
  </si>
  <si>
    <t>Waren (132, 133, 13X, 139) - /196, 19X/</t>
  </si>
  <si>
    <t>Geleistete Anzahlungen auf Vorräte (314A) - /391A/</t>
  </si>
  <si>
    <t>Langfristige Forderungen gesamt (Zl. 42 + Zl. 46 bis Zl. 52)</t>
  </si>
  <si>
    <t>Forderungen aus Lieferungen und Leistungen gesamt (Zl. 43 bis Zl. 45)</t>
  </si>
  <si>
    <t>Forderungen aus Lieferungen und Leistungen gegenüber verbundenen Unternehmen (311A, 312A, 313A, 314A, 315A, 31XA) - /391A/</t>
  </si>
  <si>
    <t>Sonstige Forderungen aus Lieferungen und Leistungen (311A, 312A, 313A, 314A, 315A, 31XA) - /391A/</t>
  </si>
  <si>
    <t>Netto-Auftragswert (316A)</t>
  </si>
  <si>
    <t>Sonstige Forderungen gegenüber verbundenen Unternehmen (351A) - /391A/</t>
  </si>
  <si>
    <t>Forderungen gegenüber Gesellschaftern, Mitgliedern von Gemeinschaften und Vereinen (354A, 355A, 358A, 35XA) - /391A/</t>
  </si>
  <si>
    <t>Forderungen aus Derivaten (373A, 376A)</t>
  </si>
  <si>
    <t>Sonstige Forderungen (335A, 336A, 33XA, 371A, 374A, 375A, 378A) - /391A/</t>
  </si>
  <si>
    <t>Latente Steuerforderung (481A)</t>
  </si>
  <si>
    <t>Kurzfristige Forderungen gesamt (Zl. 54 + Zl. 58 bis Zl. 65)</t>
  </si>
  <si>
    <t>Forderungen aus Lieferungen und Leistungen gesamt (Zl. 55 bis Zl. 57)</t>
  </si>
  <si>
    <t>Forderungen gegenüber Gesellschaftern, Mitgliedern von Gemeinschaften und Vereinen (354A, 355A, 358A, 35XA, 398A) - /391A/</t>
  </si>
  <si>
    <t>Sozialversicherung (336A) - /391A/</t>
  </si>
  <si>
    <t>Steuerforderungen und Zuschüsse (341, 342, 343, 345, 346, 347) - /391A/</t>
  </si>
  <si>
    <t>Sonstige Forderungen (335A, 33XA, 371A, 374A, 375A, 378A) - /391A/</t>
  </si>
  <si>
    <t>Kurzfristiges Finanzvermögen gesamt (Zl. 67 bis Zl. 70)</t>
  </si>
  <si>
    <t>Kurzfristiges Finanzvermögen in verbundenen Unternehmen (251A, 253A, 256A, 257A, 25XA) - /291A, 29XA/</t>
  </si>
  <si>
    <t xml:space="preserve">Kurzfristiges Finanzvermögen mit der Ausnahme von kurzfristigem Finanzvermögen in verbundenen Unternehmen (251A, 253A, 256A, 257A, 25XA) - /291A, 29XA/
</t>
  </si>
  <si>
    <t>Eigene Aktien und eigene Geschäftsanteile (252)</t>
  </si>
  <si>
    <t>Anschaffung von kurzfristigem Finanzvermögen (259, 314A) - 291A</t>
  </si>
  <si>
    <t>Finanzkonten gesamt (Zl. 72 bis Zl. 73)</t>
  </si>
  <si>
    <t>Kasse (211, 213, 21X)</t>
  </si>
  <si>
    <t>Bankkonten (221A, 22X +/-261)</t>
  </si>
  <si>
    <t>Rechnungsabgrenzungsposten gesamt (Zl. 75 bis Zl. 78)</t>
  </si>
  <si>
    <t>Langfristige Aufwendungen künftiger Perioden (381A, 382A)</t>
  </si>
  <si>
    <t>Kurzfristige Aufwendungen künftiger Perioden (381A, 382A)</t>
  </si>
  <si>
    <t>Langfristige Einnahmen künftiger Perioden (385A)</t>
  </si>
  <si>
    <t>Kurzfristige Einnahmen künftiger Perioden (385A)</t>
  </si>
  <si>
    <t>Eigenkapital und Verbindlichkeiten gesamt Zl. 80 + Zl. 101 + Zl. 141</t>
  </si>
  <si>
    <t>Eigenkapital (Zl. 81 + Zl. 85 + Zl. 86 + Zl. 87 + Zl. 90 + Zl. 93 + Zl. 97 + Zl. 100)</t>
  </si>
  <si>
    <t>Stammkapital gesamt (Zl. 82 bis Zl. 84)</t>
  </si>
  <si>
    <t>Stammkapital (411 oder +/- 491)</t>
  </si>
  <si>
    <t>Änderungen im Stammkapital +/- 419</t>
  </si>
  <si>
    <t>Forderungen aus ausstehenden Einlagen auf das Eigenkapital (/-/353)</t>
  </si>
  <si>
    <t>Emissionsagio (412)</t>
  </si>
  <si>
    <t>Sonstige Kapitalrücklagen (413)</t>
  </si>
  <si>
    <t>Gesetzliche Rücklage Zl. 88 + Zl. 89</t>
  </si>
  <si>
    <t>Gesetzliche Rücklage und unteilbare Rücklage (417A, 418, 421A, 422)</t>
  </si>
  <si>
    <t>Rücklage für eigene Aktien und eigene Geschäftsanteile (417A, 421A)</t>
  </si>
  <si>
    <t>Sonstige Gewinnrücklagen Zl. 91 + Zl. 92</t>
  </si>
  <si>
    <t>Satzungsmäßige Rücklagen (423, 42X)</t>
  </si>
  <si>
    <t>Sonstige Rücklagen (427, 42X)</t>
  </si>
  <si>
    <t>Bewertungsdifferenzen gesamt (Zl. 94 bis Zl. 96)</t>
  </si>
  <si>
    <t>Bewertungsdifferenzen aus der Neubewertung von Anlagevermögen und Verbindlichkeiten (+/- 414)</t>
  </si>
  <si>
    <t>Bewertungsdifferenzen aus Kapitalbeteiligungen (+/- 415)</t>
  </si>
  <si>
    <t>Bewertungsdifferenzen aus Neubewertung bei Fusion, Verschmelzung und Spaltung (+/- 416)</t>
  </si>
  <si>
    <t>Gewinn-/Verlustvortrag Zl. 98 + Zl. 99</t>
  </si>
  <si>
    <t>Gewinnvortrag der Vorjahre (428)</t>
  </si>
  <si>
    <t>Verlustvortrag der Vorjahre (/-/429)</t>
  </si>
  <si>
    <t>Ergebnis für die Buchungsperiode nach Steuern /+-/ Zl. 01 - (l. 81 + l. 85 + l. 86 + l. 87 + l. 90 + l. 93 + l. 97 + l. 101 + l. 141)</t>
  </si>
  <si>
    <t>Verbindlichkeiten (Zl. 102 + Zl. 118 + Zl. 121 + Zl. 122 + Zl. 136 + Zl. 139 + Zl. 140)</t>
  </si>
  <si>
    <t>Langfristige Verbindlichkeiten gesamt (Zl. 103 + Zl. 107 bis Zl. 117)</t>
  </si>
  <si>
    <t>Langfristige Verbindlichkeiten aus Lieferungen und Leistungen gesamt (Zl. 104 bis Zl. 106)</t>
  </si>
  <si>
    <t>Verbindlichkeiten aus Lieferungen und Leistungen gegenüber verbundenen Unternehmen (321A, 475A, 476A)</t>
  </si>
  <si>
    <t>Sonstige Verbindlichkeiten aus Lieferungen und Leistungen (321A, 475A, 476A)</t>
  </si>
  <si>
    <t>Sonstige Verbindlichkeiten gegenüber verbundenen Unternehmen (471A, 47XA)</t>
  </si>
  <si>
    <t>Sonstige langfristige Verbindlichkeiten (479A, 47XA)</t>
  </si>
  <si>
    <t>Langfristige erhaltene Anzahlungen (475A)</t>
  </si>
  <si>
    <t>Langfristige Wechselverbindlichkeiten (478A)</t>
  </si>
  <si>
    <t>Ausgegebene Schuldverschreibungen (473A/-/255A)</t>
  </si>
  <si>
    <t>Verbindlichkeiten aus der Sozialrücklage (472)</t>
  </si>
  <si>
    <t>Sonstige langfristige Verbindlichkeiten (336A, 372A, 474A, 47XA)</t>
  </si>
  <si>
    <t>Langfristige Verbindlichkeiten aus Derivatgeschäften (373A, 377A)</t>
  </si>
  <si>
    <t>Latente Steuerverbindlichkeit (481A)</t>
  </si>
  <si>
    <t>Langfristige Rückstellungen Zl. 119 + Zl. 120</t>
  </si>
  <si>
    <t>Gesetzliche Rückstellungen (451A)</t>
  </si>
  <si>
    <t>Sonstige Rückstellungen (459A, 45XA)</t>
  </si>
  <si>
    <t>Langfristige Bankkredite (461A, 46XA)</t>
  </si>
  <si>
    <t>Kurzfristige Verbindlichkeiten gesamt (Zl. 123 + Zl. 127 bis Zl. 135)</t>
  </si>
  <si>
    <t>Verbindlichkeiten aus Lieferungen und Leistungen gesamt (Zl. 124 bis Zl. 126)</t>
  </si>
  <si>
    <t>Verbindlichkeiten aus Lieferungen und Leistungen gegenüber verbundenen Unternehmen (321A, 322A, 324A, 325A, 326A, 32XA, 475A, 476A, 478A, 47XA)</t>
  </si>
  <si>
    <t>Sonstige Verbindlichkeiten aus Lieferungen und Leistungen (321A, 322A, 324A, 325A, 326A, 32XA, 475A, 476A, 478A, 47XA)</t>
  </si>
  <si>
    <t>Sonstige Verbindlichkeiten gegenüber verbundenen Unternehmen (361A, 36XA, 471A, 47XA)</t>
  </si>
  <si>
    <t>Verbindlichkeiten gegenüber Gesellschaftern und Vereinen (364, 365, 366, 367, 368, 398A, 478A, 479A)</t>
  </si>
  <si>
    <t>Verbindlichkeiten gegenüber Mitarbeitern (331, 333, 33X, 479A)</t>
  </si>
  <si>
    <t>Verbindlichkeiten aus der Sozialversicherung (336A)</t>
  </si>
  <si>
    <t>Steuerverbindlichkeiten und Zuschüsse (341, 342, 343, 345, 346, 347, 34X)</t>
  </si>
  <si>
    <t>Verbindlichkeiten aus Derivatgeschäften (373A, 377A)</t>
  </si>
  <si>
    <t>Sonstige Verbindlichkeiten (372A, 379A, 474A, 475A, 479A, 47XA)</t>
  </si>
  <si>
    <t>Kurzfristige Rückstellungen Zl. 137 + Zl. 138</t>
  </si>
  <si>
    <t>Gesetzliche Rückstellungen (323A, 451A)</t>
  </si>
  <si>
    <t>Sonstige Rückstellungen (323A, 32X, 459A, 45XA)</t>
  </si>
  <si>
    <t>Laufende Bankkredite (221A, 231, 232, 23X, 461A, 46XA)</t>
  </si>
  <si>
    <t>Kurzfristige Darlehen (241, 249, 24X, 473A, /-/255A)</t>
  </si>
  <si>
    <t>Rechnungsabgrenzungsposten gesamt (Zl. 142 bis Zl. 145)</t>
  </si>
  <si>
    <t>Langfristige Ausgaben künftiger Perioden (383A)</t>
  </si>
  <si>
    <t>Kurzfristige Ausgaben künftiger Perioden (383A)</t>
  </si>
  <si>
    <t>Langfristige Erträge künftiger Perioden (384A)</t>
  </si>
  <si>
    <t>Kurzfristige Erträge künftiger Perioden (384A)</t>
  </si>
  <si>
    <t xml:space="preserve">Gewinn- und Verlustrechnung für das Geschäftsjahr zum 31. Dezember 2014 </t>
  </si>
  <si>
    <t>Ist-Stand</t>
  </si>
  <si>
    <t>Unmittelbare Vorperiode</t>
  </si>
  <si>
    <t>(in EUR)</t>
  </si>
  <si>
    <t>Nettoumsatzerlöse (Teil der Kontengruppe 6 gemäß Gesetz)</t>
  </si>
  <si>
    <t>Erlöse aus der Geschäftstätigkeit gesamt (Zl. 03 bis Zl. 09)</t>
  </si>
  <si>
    <t>Umsatzerlöse aus dem Verkauf von Waren (604, 607)</t>
  </si>
  <si>
    <t>Erlöse aus dem Verkauf von Eigenprodukten (601)</t>
  </si>
  <si>
    <t>Erlöse aus dem Verkauf von Dienstleistungen (602, 606)</t>
  </si>
  <si>
    <t>Bestandsänderungen der innerbetrieblichen Vorräte (+/- Kontengruppe 61)</t>
  </si>
  <si>
    <t>Aktivierung (Kontengruppe 62)</t>
  </si>
  <si>
    <t>Erlöse aus dem Verkauf des materiellen und immateriellen Anlagevermögens und des Materials (641, 642)</t>
  </si>
  <si>
    <t>Sonstige Erlöse aus der Geschäftstätigkeit (644, 645, 646, 648, 655, 657)</t>
  </si>
  <si>
    <t>Aufwendungen für die Geschäftstätigkeit gesamt (Zl. 11 + Zl. 12 + Zl. 13 + Zl. 14 + Zl. 15 + Zl. 20 + Zl. 21 + Zl. 24 + Zl. 25 + Zl. 26)</t>
  </si>
  <si>
    <t>Wareneinsatz (504, 507)</t>
  </si>
  <si>
    <t>Verbrauch von Material, Energie und sonstigen nicht lagerfähigen Lieferungen (501, 502, 503)</t>
  </si>
  <si>
    <t>Wertberichtigungen auf Vorräte (+/-) (505)</t>
  </si>
  <si>
    <t>Dienstleistungen (Kontengruppe 51)</t>
  </si>
  <si>
    <t>Personalaufwendungen gesamt (Zl. 16 bis Zl. 19)</t>
  </si>
  <si>
    <t>Lohnkosten (521, 522)</t>
  </si>
  <si>
    <t>Vergütungen an Mitglieder der Gesellschaftsorgane und Mitglieder von Gemeinschaften (523)</t>
  </si>
  <si>
    <t>Sozialversicherungsaufwendungen (524, 525, 526)</t>
  </si>
  <si>
    <t>Sozialaufwendungen (527, 528)</t>
  </si>
  <si>
    <t>Steuern und Gebühren (Kontengruppe 53)</t>
  </si>
  <si>
    <t>Abschreibungen von und Wertberichtigungen auf das materielle und immaterielle Anlagevermögen (Zl. 22 + Zl. 23)</t>
  </si>
  <si>
    <t>Abschreibungen des materiellen und immateriellen Anlagevermögens (551)</t>
  </si>
  <si>
    <t>Wertberichtigungen auf das materielle und immaterielle Anlagevermögen (+/-) (553)</t>
  </si>
  <si>
    <t>Restbuchwert von verkauftem Anlagevermögen und Material (541, 542)</t>
  </si>
  <si>
    <t>Wertberichtigungen auf Forderungen (+/-) (547)</t>
  </si>
  <si>
    <t>Sonstige Aufwendungen für die Geschäftstätigkeit (543, 544, 545, 546, 548, 549, 555, 557)</t>
  </si>
  <si>
    <t>Wirtschaftsergebnis aus der Geschäftstätigkeit (+/-) (Zl. 02 - Zl. 10)</t>
  </si>
  <si>
    <t>Deckungsbeitrag (Zl. 03 + Zl. 04 + Zl. 05 + Zl. 06 + Zl. 07) - (Zl. 11 + Zl. 12 + Zl. 13 + Zl. 14)</t>
  </si>
  <si>
    <t>Erlöse aus der Finanzierungstätigkeit gesamt (Zl. 30 + Zl. 31 + Zl. 35 + Zl. 39 + Zl. 42 + Zl. 43 + Zl. 44)</t>
  </si>
  <si>
    <t>Erlöse aus dem Verkauf von Wertpapieren und Anteilen (661)</t>
  </si>
  <si>
    <t>Erlöse aus den Finanzanlagen gesamt (Zl. 32 bis Zl. 34)</t>
  </si>
  <si>
    <t>Erlöse aus Wertpapieren und Anteilen von verbundenen Unternehmen (665A)</t>
  </si>
  <si>
    <t>Sonstige Erlöse aus Wertpapieren und Anteilen (665A)</t>
  </si>
  <si>
    <t>Erlöse aus kurzfristigem Finanzvermögen gesamt (Zl. 36 bis Zl. 38)</t>
  </si>
  <si>
    <t>Erlöse aus kurzfristigem Finanzvermögen von verbundenen Unternehmen (666A)</t>
  </si>
  <si>
    <t>Sonstige Erlöse aus kurzfristigem Finanzvermögen (666A)</t>
  </si>
  <si>
    <t>Zinserlöse (Zl. 40 + Zl. 41)</t>
  </si>
  <si>
    <t>Zinserlöse von verbundenen Unternehmen (662A)</t>
  </si>
  <si>
    <t>Sonstige Zinserlöse (662A)</t>
  </si>
  <si>
    <t>Kursgewinne (663)</t>
  </si>
  <si>
    <t>Erlöse aus der Neubewertung von Wertpapieren und Erlöse aus Derivatgeschäften (664, 667)</t>
  </si>
  <si>
    <t>Sonstige Erlöse aus der Finanzierungstätigkeit (668)</t>
  </si>
  <si>
    <t>Aufwendungen für die Finanzierungstätigkeit gesamt (Zl. 46 + Zl. 47 + Zl. 48 + Zl. 49 + Zl. 52 + Zl. 52 + Zl. 53 + Zl. 54)</t>
  </si>
  <si>
    <t>Veräußerte Wertpapiere und Anteile (561)</t>
  </si>
  <si>
    <t>Aufwendungen auf kurzfristiges Finanzvermögen (566)</t>
  </si>
  <si>
    <t>Wertberichtigungen auf Finanzvermögen (+/-) (565)</t>
  </si>
  <si>
    <t>Zinsaufwendungen (Zl. 50 + Zl. 51)</t>
  </si>
  <si>
    <t>Zinsaufwendungen von verbundenen Unternehmen (562A)</t>
  </si>
  <si>
    <t>Sonstige Zinsaufwendungen (562A)</t>
  </si>
  <si>
    <t>Kursverluste (563)</t>
  </si>
  <si>
    <t>Aufwendungen für die Neubewertung von Wertpapieren und Aufwendungen für Derivatgeschäfte (564, 567)</t>
  </si>
  <si>
    <t>Sonstige Aufwendungen für die Finanzierungstätigkeit (568, 569)</t>
  </si>
  <si>
    <t>Ergebnis aus der Finanzierungstätigkeit (+/-) (Zl. 29 - Zl. 45)</t>
  </si>
  <si>
    <t>Jahresüberschuss/Jahresfehlbetrag vor Steuern (+/-) (Zl. 27 + Zl. 55)</t>
  </si>
  <si>
    <t>Körperschaftsteuer (Zl. 58 + Zl. 59)</t>
  </si>
  <si>
    <t>Fällige Körperschaftsteuer (591, 595)</t>
  </si>
  <si>
    <t>Latente Körperschaftsteuer (+/-) (592)</t>
  </si>
  <si>
    <t>Gewinn-/Verlustverteilung an die Gesellschafter (+/- 596)</t>
  </si>
  <si>
    <t xml:space="preserve">Jahresüberschuss/Jahresfehlbetrag nach Steuern (+/-) (Zl. 56 - Zl. 57 - Zl. 60)
</t>
  </si>
  <si>
    <t>JAHRESABSCHLUSS</t>
  </si>
  <si>
    <t>Anhang Nr. 1 zur Maßnahme Nr. 4455/2003-92</t>
  </si>
  <si>
    <t>von Unternehmen mit dem System der doppelten Buchführung</t>
  </si>
  <si>
    <t>erstellt zum</t>
  </si>
  <si>
    <t>Die Zahlenangaben sind rechts zu machen, sonstige Angaben sind von links an zu schreiben.  Nicht ausgefüllte Zeilen bleiben leer.</t>
  </si>
  <si>
    <t>Die Angaben sind in Blockschrift (siehe unten) mit einer Schreib- oder Druckmaschine in schwarzer oder dunkelblauer Farbe auszufüllen.</t>
  </si>
  <si>
    <t>Steuernummer</t>
  </si>
  <si>
    <t xml:space="preserve"> Jahresabschluss</t>
  </si>
  <si>
    <t>Wirtschaftseinheit</t>
  </si>
  <si>
    <t xml:space="preserve">  ordentlich</t>
  </si>
  <si>
    <t xml:space="preserve">  außerordentlich</t>
  </si>
  <si>
    <t>Zwischenabschluss</t>
  </si>
  <si>
    <t xml:space="preserve">von </t>
  </si>
  <si>
    <t>Beiliegende Bestandteile des Jahresabschlusses</t>
  </si>
  <si>
    <t>Bilanz (Úč POD 1-01)</t>
  </si>
  <si>
    <t>(in vollen Euro)</t>
  </si>
  <si>
    <t>Gewinn- und Verlustrechnung (Úč POD 2-01)</t>
  </si>
  <si>
    <t>Anhang (Úč POD 3-01)</t>
  </si>
  <si>
    <t xml:space="preserve"> Geschäftsname (Bezeichnung) der Wirtschaftseinheit</t>
  </si>
  <si>
    <t xml:space="preserve"> Sitz der Wirtschaftseinheit</t>
  </si>
  <si>
    <t>Straße</t>
  </si>
  <si>
    <t>Hausnummer</t>
  </si>
  <si>
    <t>Handelsregister und Nr. der Eintragung</t>
  </si>
  <si>
    <t>E-Mail-Adresse</t>
  </si>
  <si>
    <t xml:space="preserve">Unterschrift des satzungsmäßigen Organs der Wirtschaftseinheit oder eines Mitglieds des satzungsmäßigen Organs der Wirtschaftseinheit, bzw. Unterschrift natürlicher Person, die die Wirtschaftseinheit darstellt: </t>
  </si>
  <si>
    <t>Aufzeichnungen der Steuerbehörde</t>
  </si>
  <si>
    <t>Registernummer</t>
  </si>
  <si>
    <t>Datumstempel der Steuerbehörde</t>
  </si>
  <si>
    <t>Seite 1</t>
  </si>
  <si>
    <t>Anhang Nr. 1 zur Maßnahme Nr. MF/18009/2014-74</t>
  </si>
  <si>
    <t>(Ankreuzen: X)</t>
  </si>
  <si>
    <t>Bilanz Úč POD 1 - 01</t>
  </si>
  <si>
    <t>Zeile Nr.</t>
  </si>
  <si>
    <t>Zeile</t>
  </si>
  <si>
    <t>Brutto - Teil 1</t>
  </si>
  <si>
    <t>Korrektur - Teil 2</t>
  </si>
  <si>
    <t>Netto 3</t>
  </si>
  <si>
    <t>Seite 2</t>
  </si>
  <si>
    <t>Seite 3</t>
  </si>
  <si>
    <t>Seite 4</t>
  </si>
  <si>
    <t>Seite 5</t>
  </si>
  <si>
    <t>Seite 6</t>
  </si>
  <si>
    <t>Seite 7</t>
  </si>
  <si>
    <t>Seite 8</t>
  </si>
  <si>
    <t>Seite 9</t>
  </si>
  <si>
    <t>Seite 10</t>
  </si>
  <si>
    <t>Seite 11</t>
  </si>
  <si>
    <t>Seite 12</t>
  </si>
  <si>
    <t>Gewinn- und Verlustrechnung Úč POD 2 - 01</t>
  </si>
  <si>
    <t>Position</t>
  </si>
  <si>
    <t>Aktiva gesamt (Zl. 02 + Zl. 33 + Zl. 74)</t>
  </si>
  <si>
    <t>Anlagevermögen (Zl. 03 + Zl. 11 + Zl. 21)</t>
  </si>
  <si>
    <t>Immaterielles Anlagevermögen gesamt (Zl. 04 bis Zl. 10)</t>
  </si>
  <si>
    <t>Aktivierte Entwicklungskosten (012) - /072, 091A/</t>
  </si>
  <si>
    <t>Bewertbare Rechte (014) - /074, 091A/</t>
  </si>
  <si>
    <t>Sonstiges immaterielles Anlagevermögen (019, 01X) - /079, 07X, 091A/</t>
  </si>
  <si>
    <t>Anschaffung von immateriellem Anlagevermögen (041) - 093</t>
  </si>
  <si>
    <t>Geleistete Anzahlungen für immaterielles Anlagevermögen (051) - /095A/</t>
  </si>
  <si>
    <t>Materielles Anlagevermögen gesamt (Zl. 12 bis Zl. 20)</t>
  </si>
  <si>
    <t>Grundstücke (031) - 092A</t>
  </si>
  <si>
    <t>Bauten (021) - /081, 092A)</t>
  </si>
  <si>
    <t>Selbständige bewegliche Vermögensgegenstände und Gruppen von beweglichen Vermögensgegenständen (022) - /082, 092A/</t>
  </si>
  <si>
    <t>Außenanlagen (025) - /085, 092A/</t>
  </si>
  <si>
    <t>Beteiligungswertpapiere und Anteile mit einer Beteiligung mit der Ausnahme von Beteiligungen an verbundenen Unternehmen (062A) - /096A/</t>
  </si>
  <si>
    <t>Darlehen im Bezug auf Beteiligungen mit der Ausnahme von Darlehen an verbundene Unternehmen (066A) - /096A/</t>
  </si>
  <si>
    <t>Forderungen aus Lieferungen und Leistungen im Bezug auf Beteiligungen mit der Ausnahme von Forderungen gegenüber verbundenen Unternehmen (311A,312A,313A, 314A, 315A, 31XA) - /391A/</t>
  </si>
  <si>
    <t>Sonstige Forderungen im Bezug auf Beteiligungen mit der Ausnahme von Forderungen gegenüber verbundenen Unternehmen (351A) - /391A/</t>
  </si>
  <si>
    <t>Verbindlichkeiten aus Lieferungen und Leistungen im Bezug auf Beteiligungen mit der Ausnahme von Verbindlichkeiten gegenüber verbundenen Unternehmen (321A, 475A, 476A)</t>
  </si>
  <si>
    <t>Sonstige Verbindlichkeiten im Bezug auf Beteiligungen mit der Ausnahme von Verbindlichkeiten gegenüber verbundenen Unternehmen (471A, 47XA)</t>
  </si>
  <si>
    <t>Verbindlichkeiten aus Lieferungen und Leistungen im Bezug auf Beteiligungen mit der Ausnahme von Verbindlichkeiten gegenüber verbundenen Unternehmen (321A, 322A, 324A, 325A, 326A, 32XA, 475A, 476A, 478A, 47XA)</t>
  </si>
  <si>
    <t>Sonstige Verbindlichkeiten im Bezug auf Beteiligungen mit der Ausnahme von Verbindlichkeiten gegenüber verbundenen Unternehmen (361A, 36XA, 471A, 47XA)</t>
  </si>
  <si>
    <t>Erlöse aus Wertpapieren und Anteilen im Bezug auf Beteiligungen mit der Ausnahme von Erlösen der verbundenen Unternehmen (665A)</t>
  </si>
  <si>
    <t>Erlöse aus kurzfristigem Finanzvermögen im Bezug auf Beteiligungen mit der Ausnahme von Erlösen der verbundenen Unternehmen (666A)</t>
  </si>
  <si>
    <t>Transaktionen in Sachform mit Einfluss auf das Wirtschaftsergebnis der laufenden Geschäftstätigkeit vor Steuern (+/-)</t>
  </si>
  <si>
    <t>Abschreibungen auf Anlagevermögen  (+)</t>
  </si>
  <si>
    <t>Restbuchwert des Anlagevermögens, das beim Abgang in die Aufwendungen auf die laufende Geschäftstätigkeit verbucht wird, mit Ausnahme eines Verkaufs (+)</t>
  </si>
  <si>
    <t>Abschreibung der Wertberichtigung auf angeschafftes Anlagevermögen (+/-)</t>
  </si>
  <si>
    <t>Bestandsänderung der Rückstellungen  (+/-)</t>
  </si>
  <si>
    <t>Bestandsänderung der Wertberichtigungen (+/-)</t>
  </si>
  <si>
    <t>Dividenden und andere Gewinnanteile, die im Rahmen von Erträgen verbucht werden (-)</t>
  </si>
  <si>
    <t>Zinsen, die im Rahmen von Aufwendungen verbucht werden (+)</t>
  </si>
  <si>
    <t>Zinsen, die im Rahmen von Erträgen verbucht werden ( - )</t>
  </si>
  <si>
    <t xml:space="preserve">Kursgewinne/Kursverluste betreffend der Geldmittel und Geldäquivalente zum Stichtag des Jahresabschlusses (-/+) </t>
  </si>
  <si>
    <t>Sonstige Posten in Sachform (+/-)</t>
  </si>
  <si>
    <t>Auswirkung der Änderungen des Betriebskapitals auf das Wirtschaftsergebnis aus der laufenden Geschäftstätigkeit</t>
  </si>
  <si>
    <t>Bestandsänderung der Forderungen aus der  Betriebstätigkeit (-/+)</t>
  </si>
  <si>
    <t>Bestandsänderung der Verbindlichkeiten aus der Betriebstätigkeit (+/-)</t>
  </si>
  <si>
    <t>Bestandsänderung der Vorräte (-/+)</t>
  </si>
  <si>
    <t xml:space="preserve">Bestandsänderung  des kurzfristigen Finanzvermögens mit Ausnahme des Vermögens, das Bestandteil der Geldmittel und Geldäquivalente ist (-/+) </t>
  </si>
  <si>
    <t>Gledflüsse aus der Betriebstätigkeit  mit Ausnahme der Einnahmen und Ausgaben, welche separat in anderen Teilen der Kapitalflussrechnung angeführt werden (+/-), (Summe Z/S+A.1.+A.2.)</t>
  </si>
  <si>
    <t>Erhaltene Zinsen (+)</t>
  </si>
  <si>
    <t>Ausgaben für gezahlte Zinsen (-)</t>
  </si>
  <si>
    <t>Einnahmen aus Dividenden und anderen Gewinnbeteiligungen (+)</t>
  </si>
  <si>
    <t>Ausgaben für ausgezahlte Dividenden und sonstige Gewinnbeteiligungen (-)</t>
  </si>
  <si>
    <t>Ausserordentliche Einnahmen, die sich auf die Betriebstätigkeit beziehen (+)</t>
  </si>
  <si>
    <t>Ausserordentliche Ausgaben, die sich auf die Betriebstätigkeit beziehen (-)</t>
  </si>
  <si>
    <t>Ausgaben für die Anschaffung von immateriellem Anlagevermögen (-)</t>
  </si>
  <si>
    <t>Ausgaben für die Anschaffung von materiellem Anlagevermögen (-)</t>
  </si>
  <si>
    <t>Einnahmen aus dem Verkauf von immateriellem Anlagevermögen (+)</t>
  </si>
  <si>
    <t>Einnahmen aus dem Verkauf von materiellem Anlagevermögen (+)</t>
  </si>
  <si>
    <t>Einnahmen aus Dividenden und anderen Gewinnanteilen (+)</t>
  </si>
  <si>
    <t>Ausserordentliche Einnahmen, die sich auf die Investitionstätigkeit beziehen (+)</t>
  </si>
  <si>
    <t>Ausserordentliche Ausgaben, die sich auf die Investitionstätigkeit beziehen (-)</t>
  </si>
  <si>
    <t>Sonstige Einnahmen, die sich auf die Investitionstätigkeit beziehen (+)</t>
  </si>
  <si>
    <t>Sonstige Ausgaben, die sich  auf die Investitionstätigkeit beziehen (-)</t>
  </si>
  <si>
    <t>Geldflüsse im Rahmen des Eigenkapitals</t>
  </si>
  <si>
    <t>Einnahmen aus gezeichneten Aktien und Geschäftsanteilen (+)</t>
  </si>
  <si>
    <t>Eingenommene Geldspenden (+)</t>
  </si>
  <si>
    <t>Ausgaben für die Anschaffung oder den Rückkauf eigener Aktien und eigener Geschäftsanteile (-)</t>
  </si>
  <si>
    <t>Ausgaben aus anderen Gründen, die mit der Herabsetzung des Eigenkapitals zusammenhängen (-)</t>
  </si>
  <si>
    <t>Einnahmen aus der Emission von Schuldscheinen (+)</t>
  </si>
  <si>
    <t>Ausgaben für die Begleichung der Verbindlichkeiten aus Schuldscheinen (-)</t>
  </si>
  <si>
    <t>Krediteinnahmen (+)</t>
  </si>
  <si>
    <t>Einnahmen aus erhaltenen Darlehen (+)</t>
  </si>
  <si>
    <t>Ausgaben für die Rückzahlung von Darlehen (-)</t>
  </si>
  <si>
    <t>Ausgaben für die Begleichung der Verbindlichkeiten aus dem Finanzierungsleasing (-)</t>
  </si>
  <si>
    <t xml:space="preserve">Ausgaben für gezahlte Zinsen (-) </t>
  </si>
  <si>
    <t>Ausgaben für ausgezahlte Dividenden und andere Gewinnanteile (-)</t>
  </si>
  <si>
    <t>Ausserordentliche Einnahmen, die sich auf die Finanzierungstätigkeit beziehen (+)</t>
  </si>
  <si>
    <t>Ausserordentliche Ausgaben, die sich auf die Finanzierungstätigkeit beziehen (-)</t>
  </si>
  <si>
    <t>Saldo der Geldmittel und Geldäquivalente zum Beginn der Buchungsperiode</t>
  </si>
  <si>
    <t>Kursgewinne/Kursverluste betreffend der Geldmittel und Geldäquivalente zum Stichtag des Jahresabschlusses (+/-)</t>
  </si>
  <si>
    <t>Tabelle 1 - KAPITALFLUSSRECHNUNG</t>
  </si>
  <si>
    <t xml:space="preserve">Unmittelbare Vorperiode </t>
  </si>
  <si>
    <t>Geldflüsse aus der Betriebstätigkeit</t>
  </si>
  <si>
    <t>Geldflüsse aus der Investitionstätigkeit</t>
  </si>
  <si>
    <t>Geldflüsse aus der Finanzierungstätigkeit</t>
  </si>
  <si>
    <t>Príjmy výnimočného rozsahu alebo výskytu vzťahujúce sa na prevádzkovú činnosť (+)</t>
  </si>
  <si>
    <t>Výdavky výnimočného rozsahu alebo výskytu vzťahujúce sa na prevádzkovú činnosť (-)</t>
  </si>
  <si>
    <t>Príjmy výnimočného rozsahu alebo výskytu vzťahujúce sa na investičnú činnosť (+)</t>
  </si>
  <si>
    <t>Výdavky výnimočného rozsahu alebo výskytu vzťahujúce sa na investičnú činnosť (-)</t>
  </si>
  <si>
    <t>Príjmy výnimočného rozsahu alebo výskytu vzťahujúce sa na finančnú činnosť (+)</t>
  </si>
  <si>
    <t>Výdavky výnimočného rozsahu alebo výskytu vzťahujúce sa na finančnú činnosť (-)</t>
  </si>
  <si>
    <t>Income of extraordinary scope or occurrence related to operations (+)</t>
  </si>
  <si>
    <t>Expenditures of extraordinary scope or occurrence related to operations (-)</t>
  </si>
  <si>
    <t>Income of extraordinary scope or occurrence related to investing activity (+)</t>
  </si>
  <si>
    <t>Expenditures of extraordinary scope or occurrence related to investing activity (-)</t>
  </si>
  <si>
    <t>Income of extraordinary scope or occurrence related to financing activities (+)</t>
  </si>
  <si>
    <t>Expenditures of extraordinary scope or occurrence related to financing activities (-)</t>
  </si>
  <si>
    <t>Ergebnis aus der laufenden Geschäftstätigkeit vor Steuern (+/-)</t>
  </si>
  <si>
    <t>Bestandsänderung der Rechnungsabgrenzung von Aufwendungen und Erträgen (+/-)</t>
  </si>
  <si>
    <r>
      <t>Ergebnis aus dem Verkauf von Anlagevermögen, mit Ausnahme des Anlagevermögens, das als Geldäquivalente betrachtet wird</t>
    </r>
    <r>
      <rPr>
        <vertAlign val="superscript"/>
        <sz val="9.5"/>
        <rFont val="Verdana"/>
        <family val="2"/>
      </rPr>
      <t xml:space="preserve"> </t>
    </r>
    <r>
      <rPr>
        <sz val="9.5"/>
        <rFont val="Verdana"/>
        <family val="2"/>
      </rPr>
      <t>(+/-)</t>
    </r>
  </si>
  <si>
    <t>Ausgaben für die Körperschaftsteuer der Wirtschaftseinheit (-/+)</t>
  </si>
  <si>
    <t xml:space="preserve">Netto-Geldflüsse aus der Betriebstätigkeit </t>
  </si>
  <si>
    <t>Ausgaben für die Anschaffung von langfristigen Wertpapieren und Anteilen in anderen Wirtschaftseinheiten, mit Ausnahme von Wertpapieren, die für Geldäquivalente gehalten werden und Wertpapieren, die zum Verkauf oder zum Handel bestimmt sind (-)</t>
  </si>
  <si>
    <t>Einnahmen aus dem Verkauf von langfristigen Wertpapieren und Anteilen in anderen Wirtschaftseinheiten mit Ausnahme von Wertpapieren, die für Geldäquivalente gehalten werden und Wertpapieren, die zum Verkauf oder zum Handel bestimmt sind (+)</t>
  </si>
  <si>
    <t>Ausgaben für langfristige Darlehen, die von der Wirtschaftseinheit einer anderen Wirtschaftseinheit gewährt wurden, die Bestandteil des Konsolidierungskreises ist (-)</t>
  </si>
  <si>
    <t>Einnahmen aus der Rückzahlung langfristiger Darlehen, die von der Wirtschaftseinheit einer anderen Wirtschaftseinheit gewährt wurden, die Bestandteil des Konsolidierungskreises ist (+)</t>
  </si>
  <si>
    <t>Ausgaben für langfristige Darlehen, die von der Wirtschaftseinheit an Dritte gewährt wurden, mit Ausnahme von langfristigen Darlehen an Wirtschaftseinheiten, die Bestandteil des Konsolidierungskreises sind (-)</t>
  </si>
  <si>
    <t>Einnahmen aus der Rückzahlung von Darlehen, die von der Wirtschaftseinheit an Dritte gewährt wurden, mit Ausnahme von Darlehen an Wirtschaftseinheiten, die Bestandteil des Konsolidierungskreises sind  (+)</t>
  </si>
  <si>
    <t>Zinserträge (+)</t>
  </si>
  <si>
    <t>Ausgaben, die mit Derivaten zusammenhängen, mit Ausnahme von denen, die zum Verkauf oder zum Handel bestimmt sind (-)</t>
  </si>
  <si>
    <t>Einnahmen, die mit Derivaten zusammenhängen, mit Ausnahme von denen, die zum Verkauf oder zum Handel bestimmt sind (+)</t>
  </si>
  <si>
    <t>Ausgaben für die Körperschaftsteuer der Wirtschaftseinheit (-)</t>
  </si>
  <si>
    <t xml:space="preserve">Netto-Geldflüsse aus der Investitionstätigkeit </t>
  </si>
  <si>
    <t>Einnahmen aus weiteren Einlagen ins Eigenkapital durch die Gesellschafter (+)</t>
  </si>
  <si>
    <t>Einnahmen aus der Begleichung eines Velustes durch die Gesellschafter (+)</t>
  </si>
  <si>
    <t>Ausgaben im Zusammenhang mit der Herabsetzung der durch die Wirtschaftseinheit gebildeten Rücklagen (-)</t>
  </si>
  <si>
    <t>Ausgaben für die Auszahlung des Anteils am Eigenkapital durch die Gesellschafter der Wirtschaftseinheit (-)</t>
  </si>
  <si>
    <t xml:space="preserve">Geldflüsse aus langfristigen und kurzfristigen Verbindlichkeiten aus der Finanzierungstätigkeit </t>
  </si>
  <si>
    <t>Ausgaben für die Rückzahlung der Kredite (-)</t>
  </si>
  <si>
    <t>Einnahmen aus sonstigen langfristigen und kurzfristigen Verbindlichkeiten, die aus der Finanzierungstätigkeit der Wirtschaftseinheit hervorgehen (+)</t>
  </si>
  <si>
    <t>Ausgaben für die Rückzahlung sonstiger langfristiger und kurzfristiger Verbindlichkeiten, die aus der Finanzierungstätigkeit der Wirtschaftseinheit hervorgehen (-)</t>
  </si>
  <si>
    <r>
      <t xml:space="preserve">Mit Derivaten zusammenhängende Ausgaben, außer den zum Verkauf oder zum Handel bestimmten Derivaten </t>
    </r>
    <r>
      <rPr>
        <sz val="9.5"/>
        <rFont val="Verdana"/>
        <family val="2"/>
      </rPr>
      <t>(-)</t>
    </r>
  </si>
  <si>
    <t>Einnahmen, die mit Derivaten zusammenhängen, mit Ausnahme von Derivaten, die zum Verkauf oder Handel bestimmt sind (+)</t>
  </si>
  <si>
    <t>Netto-Geldflüsse aus der Finanzierungstätigkeit</t>
  </si>
  <si>
    <t>Netto-Zuwachs bzw. Netto-Rückgang der Geldmittel und Geldäquivalente (+/-) (Summe A+B+C)</t>
  </si>
  <si>
    <t>Saldo der Geldmittel und Geldäquivalente zum Jahresende vor Einbeziehung der Kursgewinne/Kursverluste zum Stichtag des Jahresabschlusses  (+/-)</t>
  </si>
  <si>
    <t>Saldo der Geldmittel und Geldäquivalente zum Jahresende, korrigiert um Kursverluste/Kursgewinne zum Stichtag des Jahresabschlusses (+/-) (Summe D + E + G)</t>
  </si>
  <si>
    <t>Ist-Stand in EUR</t>
  </si>
  <si>
    <t>Small</t>
  </si>
  <si>
    <t>Large</t>
  </si>
  <si>
    <t xml:space="preserve">Kleinunternehmen </t>
  </si>
  <si>
    <t>Großunternehmen</t>
  </si>
  <si>
    <r>
      <t xml:space="preserve">Geschäftsname (Bezeichnung) </t>
    </r>
    <r>
      <rPr>
        <sz val="7"/>
        <rFont val="Verdana"/>
        <family val="2"/>
      </rPr>
      <t>der Wirtschaftseinheit</t>
    </r>
  </si>
  <si>
    <t>Net construction contract value (316A)</t>
  </si>
  <si>
    <t>35839228</t>
  </si>
  <si>
    <t>81102</t>
  </si>
  <si>
    <t>Bratislava</t>
  </si>
  <si>
    <t>lubica.zemanova@lod.sk</t>
  </si>
  <si>
    <t xml:space="preserve">Okresný súd Bratislava, odd. Sa,     vl.č. 2978/B  
</t>
  </si>
  <si>
    <t>Fajnorovo nábrežie</t>
  </si>
  <si>
    <t>Slovenská plavba a prístavy - lodná  osobná doprava, a.s.</t>
  </si>
  <si>
    <t xml:space="preserve">  0252922280</t>
  </si>
  <si>
    <t xml:space="preserve">  0252963616</t>
  </si>
</sst>
</file>

<file path=xl/styles.xml><?xml version="1.0" encoding="utf-8"?>
<styleSheet xmlns="http://schemas.openxmlformats.org/spreadsheetml/2006/main">
  <numFmts count="5">
    <numFmt numFmtId="164" formatCode="dd/\ mm/\ yyyy"/>
    <numFmt numFmtId="165" formatCode="#,##0.00\ &quot;€&quot;"/>
    <numFmt numFmtId="166" formatCode="#,##0&quot; &quot;;\(#,##0\);\-&quot;  &quot;"/>
    <numFmt numFmtId="167" formatCode="_(* #,##0.00_);_(* \(#,##0.00\);_(* &quot;-&quot;??_);_(@_)"/>
    <numFmt numFmtId="168" formatCode="_ &quot;$&quot;\ * #,##0.00_ ;_ &quot;$&quot;\ * \-#,##0.00_ ;_ &quot;$&quot;\ * &quot;-&quot;??_ ;_ @_ "/>
  </numFmts>
  <fonts count="141">
    <font>
      <sz val="11"/>
      <color theme="1"/>
      <name val="Calibri"/>
      <family val="2"/>
      <scheme val="minor"/>
    </font>
    <font>
      <sz val="10"/>
      <name val="Arial CE"/>
      <family val="2"/>
      <charset val="238"/>
    </font>
    <font>
      <i/>
      <sz val="10"/>
      <name val="Arial CE"/>
      <family val="2"/>
      <charset val="238"/>
    </font>
    <font>
      <sz val="6"/>
      <name val="Arial CE"/>
      <family val="2"/>
      <charset val="238"/>
    </font>
    <font>
      <sz val="10"/>
      <name val="Arial CE"/>
      <charset val="238"/>
    </font>
    <font>
      <b/>
      <sz val="16"/>
      <name val="Arial"/>
      <family val="2"/>
    </font>
    <font>
      <b/>
      <sz val="14"/>
      <name val="Arial CE"/>
      <family val="2"/>
      <charset val="238"/>
    </font>
    <font>
      <b/>
      <sz val="16"/>
      <name val="Arial CE"/>
      <family val="2"/>
      <charset val="238"/>
    </font>
    <font>
      <b/>
      <sz val="11"/>
      <name val="Arial CE"/>
      <family val="2"/>
      <charset val="238"/>
    </font>
    <font>
      <sz val="11"/>
      <name val="Arial CE"/>
      <family val="2"/>
      <charset val="238"/>
    </font>
    <font>
      <sz val="9"/>
      <name val="Arial CE"/>
      <family val="2"/>
      <charset val="238"/>
    </font>
    <font>
      <b/>
      <sz val="9"/>
      <name val="Arial CE"/>
      <family val="2"/>
      <charset val="238"/>
    </font>
    <font>
      <b/>
      <i/>
      <sz val="10"/>
      <name val="Arial CE"/>
      <family val="2"/>
      <charset val="238"/>
    </font>
    <font>
      <sz val="8.75"/>
      <name val="Arial CE"/>
      <family val="2"/>
      <charset val="238"/>
    </font>
    <font>
      <sz val="8.5"/>
      <name val="Arial CE"/>
      <family val="2"/>
      <charset val="238"/>
    </font>
    <font>
      <b/>
      <sz val="10"/>
      <name val="Arial CE"/>
      <family val="2"/>
      <charset val="238"/>
    </font>
    <font>
      <i/>
      <sz val="8.5"/>
      <name val="Arial CE"/>
      <family val="2"/>
      <charset val="238"/>
    </font>
    <font>
      <b/>
      <sz val="8.5"/>
      <name val="Arial CE"/>
      <family val="2"/>
      <charset val="238"/>
    </font>
    <font>
      <i/>
      <sz val="8.5"/>
      <name val="Arial CE"/>
      <charset val="238"/>
    </font>
    <font>
      <i/>
      <sz val="10"/>
      <name val="Arial CE"/>
      <charset val="238"/>
    </font>
    <font>
      <b/>
      <i/>
      <sz val="18"/>
      <name val="Arial CE"/>
      <family val="2"/>
      <charset val="238"/>
    </font>
    <font>
      <sz val="8"/>
      <name val="Arial CE"/>
      <family val="2"/>
      <charset val="238"/>
    </font>
    <font>
      <b/>
      <sz val="10.5"/>
      <name val="Arial CE"/>
      <family val="2"/>
      <charset val="238"/>
    </font>
    <font>
      <b/>
      <i/>
      <sz val="12"/>
      <name val="Arial CE"/>
      <family val="2"/>
      <charset val="238"/>
    </font>
    <font>
      <b/>
      <sz val="6"/>
      <name val="Arial CE"/>
      <charset val="238"/>
    </font>
    <font>
      <sz val="10"/>
      <name val="Arial"/>
      <family val="2"/>
    </font>
    <font>
      <b/>
      <sz val="10"/>
      <color rgb="FFFF0000"/>
      <name val="Arial"/>
      <family val="2"/>
    </font>
    <font>
      <b/>
      <sz val="20"/>
      <color theme="0"/>
      <name val="Arial"/>
      <family val="2"/>
    </font>
    <font>
      <b/>
      <sz val="7.5"/>
      <color theme="0"/>
      <name val="Verdana"/>
      <family val="2"/>
    </font>
    <font>
      <b/>
      <sz val="10"/>
      <name val="Arial"/>
      <family val="2"/>
    </font>
    <font>
      <i/>
      <sz val="10"/>
      <color rgb="FFFF0000"/>
      <name val="Arial"/>
      <family val="2"/>
      <charset val="238"/>
    </font>
    <font>
      <u/>
      <sz val="10"/>
      <color theme="10"/>
      <name val="Arial"/>
      <family val="2"/>
    </font>
    <font>
      <b/>
      <i/>
      <sz val="10"/>
      <name val="Arial"/>
      <family val="2"/>
    </font>
    <font>
      <i/>
      <sz val="10"/>
      <name val="Arial"/>
      <family val="2"/>
    </font>
    <font>
      <b/>
      <sz val="10"/>
      <name val="Arial"/>
      <family val="2"/>
      <charset val="238"/>
    </font>
    <font>
      <sz val="10"/>
      <name val="Arial"/>
      <family val="2"/>
      <charset val="238"/>
    </font>
    <font>
      <sz val="7"/>
      <name val="Arial"/>
      <family val="2"/>
      <charset val="238"/>
    </font>
    <font>
      <sz val="9"/>
      <name val="Arial"/>
      <family val="2"/>
      <charset val="238"/>
    </font>
    <font>
      <sz val="9"/>
      <name val="Arial CE"/>
      <charset val="238"/>
    </font>
    <font>
      <b/>
      <sz val="8"/>
      <name val="Arial"/>
      <family val="2"/>
      <charset val="238"/>
    </font>
    <font>
      <b/>
      <sz val="10"/>
      <name val="Arial CE"/>
      <charset val="238"/>
    </font>
    <font>
      <b/>
      <sz val="7"/>
      <name val="Arial"/>
      <family val="2"/>
      <charset val="238"/>
    </font>
    <font>
      <b/>
      <sz val="5"/>
      <name val="Arial"/>
      <family val="2"/>
      <charset val="238"/>
    </font>
    <font>
      <sz val="6"/>
      <name val="Arial"/>
      <family val="2"/>
      <charset val="238"/>
    </font>
    <font>
      <b/>
      <sz val="5"/>
      <name val="Arial CE"/>
      <family val="2"/>
      <charset val="238"/>
    </font>
    <font>
      <b/>
      <sz val="7"/>
      <name val="Arial CE"/>
      <family val="2"/>
      <charset val="238"/>
    </font>
    <font>
      <sz val="7"/>
      <name val="Arial CE"/>
      <family val="2"/>
      <charset val="238"/>
    </font>
    <font>
      <sz val="8"/>
      <name val="Arial"/>
      <family val="2"/>
      <charset val="238"/>
    </font>
    <font>
      <sz val="10"/>
      <color indexed="9"/>
      <name val="Arial"/>
      <family val="2"/>
      <charset val="238"/>
    </font>
    <font>
      <b/>
      <sz val="6"/>
      <name val="Arial"/>
      <family val="2"/>
      <charset val="238"/>
    </font>
    <font>
      <sz val="7"/>
      <color indexed="9"/>
      <name val="Arial"/>
      <family val="2"/>
      <charset val="238"/>
    </font>
    <font>
      <sz val="10"/>
      <color indexed="9"/>
      <name val="Arial CE"/>
      <family val="2"/>
      <charset val="238"/>
    </font>
    <font>
      <sz val="5"/>
      <name val="Arial CE"/>
      <family val="2"/>
      <charset val="238"/>
    </font>
    <font>
      <sz val="6.5"/>
      <name val="Arial"/>
      <family val="2"/>
      <charset val="238"/>
    </font>
    <font>
      <sz val="5"/>
      <name val="Arial"/>
      <family val="2"/>
      <charset val="238"/>
    </font>
    <font>
      <sz val="5.5"/>
      <name val="Arial"/>
      <family val="2"/>
      <charset val="238"/>
    </font>
    <font>
      <sz val="10"/>
      <color indexed="60"/>
      <name val="Arial"/>
      <family val="2"/>
      <charset val="238"/>
    </font>
    <font>
      <sz val="7"/>
      <color indexed="60"/>
      <name val="Arial"/>
      <family val="2"/>
      <charset val="238"/>
    </font>
    <font>
      <sz val="10"/>
      <color indexed="60"/>
      <name val="Arial CE"/>
      <family val="2"/>
      <charset val="238"/>
    </font>
    <font>
      <b/>
      <sz val="6"/>
      <name val="Arial"/>
      <family val="2"/>
    </font>
    <font>
      <b/>
      <sz val="7"/>
      <name val="Arial"/>
      <family val="2"/>
    </font>
    <font>
      <b/>
      <sz val="9"/>
      <name val="Arial"/>
      <family val="2"/>
      <charset val="238"/>
    </font>
    <font>
      <sz val="6"/>
      <name val="Arial"/>
      <family val="2"/>
    </font>
    <font>
      <sz val="7"/>
      <name val="Arial"/>
      <family val="2"/>
    </font>
    <font>
      <b/>
      <sz val="6.5"/>
      <name val="Arial"/>
      <family val="2"/>
    </font>
    <font>
      <sz val="6.5"/>
      <name val="Arial"/>
      <family val="2"/>
    </font>
    <font>
      <sz val="7.5"/>
      <name val="Arial"/>
      <family val="2"/>
      <charset val="238"/>
    </font>
    <font>
      <sz val="7.5"/>
      <name val="Verdana"/>
      <family val="2"/>
    </font>
    <font>
      <b/>
      <sz val="7.5"/>
      <color theme="3"/>
      <name val="Verdana"/>
      <family val="2"/>
    </font>
    <font>
      <b/>
      <sz val="7.5"/>
      <name val="Verdana"/>
      <family val="2"/>
    </font>
    <font>
      <b/>
      <sz val="7.5"/>
      <name val="Verdana"/>
      <family val="2"/>
      <charset val="238"/>
    </font>
    <font>
      <sz val="7.5"/>
      <name val="Verdana"/>
      <family val="2"/>
      <charset val="238"/>
    </font>
    <font>
      <sz val="8.5"/>
      <name val="Verdana"/>
      <family val="2"/>
    </font>
    <font>
      <sz val="7"/>
      <name val="Verdana"/>
      <family val="2"/>
    </font>
    <font>
      <sz val="9.5"/>
      <name val="Verdana"/>
      <family val="2"/>
    </font>
    <font>
      <b/>
      <sz val="12"/>
      <name val="Verdana"/>
      <family val="2"/>
    </font>
    <font>
      <b/>
      <sz val="9.5"/>
      <name val="Verdana"/>
      <family val="2"/>
    </font>
    <font>
      <sz val="10"/>
      <name val="MS Sans Serif"/>
      <family val="2"/>
    </font>
    <font>
      <b/>
      <sz val="11"/>
      <name val="Verdana"/>
      <family val="2"/>
    </font>
    <font>
      <sz val="11"/>
      <name val="Verdana"/>
      <family val="2"/>
    </font>
    <font>
      <b/>
      <sz val="9"/>
      <name val="Verdana"/>
      <family val="2"/>
    </font>
    <font>
      <b/>
      <sz val="8.5"/>
      <name val="Verdana"/>
      <family val="2"/>
    </font>
    <font>
      <sz val="12"/>
      <name val="Verdana"/>
      <family val="2"/>
    </font>
    <font>
      <sz val="9"/>
      <name val="Verdana"/>
      <family val="2"/>
    </font>
    <font>
      <b/>
      <sz val="8"/>
      <name val="Arial"/>
      <family val="2"/>
    </font>
    <font>
      <sz val="11"/>
      <color indexed="8"/>
      <name val="Calibri"/>
      <family val="2"/>
      <charset val="238"/>
    </font>
    <font>
      <sz val="11"/>
      <color theme="1"/>
      <name val="Calibri"/>
      <family val="2"/>
      <charset val="238"/>
      <scheme val="minor"/>
    </font>
    <font>
      <sz val="10"/>
      <color theme="1"/>
      <name val="Calibri"/>
      <family val="2"/>
      <scheme val="minor"/>
    </font>
    <font>
      <sz val="11"/>
      <color indexed="9"/>
      <name val="Calibri"/>
      <family val="2"/>
      <charset val="238"/>
    </font>
    <font>
      <sz val="11"/>
      <color theme="0"/>
      <name val="Calibri"/>
      <family val="2"/>
      <charset val="238"/>
      <scheme val="minor"/>
    </font>
    <font>
      <sz val="10"/>
      <color theme="0"/>
      <name val="Calibri"/>
      <family val="2"/>
      <scheme val="minor"/>
    </font>
    <font>
      <sz val="11"/>
      <color rgb="FF9C0006"/>
      <name val="Calibri"/>
      <family val="2"/>
      <charset val="238"/>
      <scheme val="minor"/>
    </font>
    <font>
      <sz val="10"/>
      <color rgb="FF9C0006"/>
      <name val="Calibri"/>
      <family val="2"/>
      <scheme val="minor"/>
    </font>
    <font>
      <b/>
      <sz val="11"/>
      <color rgb="FFFA7D00"/>
      <name val="Calibri"/>
      <family val="2"/>
      <charset val="238"/>
      <scheme val="minor"/>
    </font>
    <font>
      <b/>
      <sz val="10"/>
      <color rgb="FFFA7D00"/>
      <name val="Calibri"/>
      <family val="2"/>
      <scheme val="minor"/>
    </font>
    <font>
      <sz val="11"/>
      <color indexed="17"/>
      <name val="Calibri"/>
      <family val="2"/>
      <charset val="238"/>
    </font>
    <font>
      <i/>
      <sz val="11"/>
      <color rgb="FF7F7F7F"/>
      <name val="Calibri"/>
      <family val="2"/>
      <charset val="238"/>
      <scheme val="minor"/>
    </font>
    <font>
      <i/>
      <sz val="10"/>
      <color rgb="FF7F7F7F"/>
      <name val="Calibri"/>
      <family val="2"/>
      <scheme val="minor"/>
    </font>
    <font>
      <sz val="11"/>
      <color rgb="FF006100"/>
      <name val="Calibri"/>
      <family val="2"/>
      <charset val="238"/>
      <scheme val="minor"/>
    </font>
    <font>
      <sz val="10"/>
      <color rgb="FF006100"/>
      <name val="Calibri"/>
      <family val="2"/>
      <scheme val="minor"/>
    </font>
    <font>
      <b/>
      <sz val="15"/>
      <color theme="3"/>
      <name val="Calibri"/>
      <family val="2"/>
      <charset val="238"/>
      <scheme val="minor"/>
    </font>
    <font>
      <b/>
      <sz val="15"/>
      <color theme="3"/>
      <name val="Calibri"/>
      <family val="2"/>
      <scheme val="minor"/>
    </font>
    <font>
      <b/>
      <sz val="13"/>
      <color theme="3"/>
      <name val="Calibri"/>
      <family val="2"/>
      <charset val="238"/>
      <scheme val="minor"/>
    </font>
    <font>
      <b/>
      <sz val="13"/>
      <color theme="3"/>
      <name val="Calibri"/>
      <family val="2"/>
      <scheme val="minor"/>
    </font>
    <font>
      <b/>
      <sz val="11"/>
      <color theme="3"/>
      <name val="Calibri"/>
      <family val="2"/>
      <charset val="238"/>
      <scheme val="minor"/>
    </font>
    <font>
      <b/>
      <sz val="11"/>
      <color theme="3"/>
      <name val="Calibri"/>
      <family val="2"/>
      <scheme val="minor"/>
    </font>
    <font>
      <b/>
      <sz val="11"/>
      <color theme="0"/>
      <name val="Calibri"/>
      <family val="2"/>
      <charset val="238"/>
      <scheme val="minor"/>
    </font>
    <font>
      <b/>
      <sz val="10"/>
      <color theme="0"/>
      <name val="Calibri"/>
      <family val="2"/>
      <scheme val="minor"/>
    </font>
    <font>
      <sz val="11"/>
      <color rgb="FF3F3F76"/>
      <name val="Calibri"/>
      <family val="2"/>
      <charset val="238"/>
      <scheme val="minor"/>
    </font>
    <font>
      <sz val="10"/>
      <color rgb="FF3F3F76"/>
      <name val="Calibri"/>
      <family val="2"/>
      <scheme val="minor"/>
    </font>
    <font>
      <b/>
      <sz val="11"/>
      <color indexed="9"/>
      <name val="Calibri"/>
      <family val="2"/>
      <charset val="238"/>
    </font>
    <font>
      <sz val="11"/>
      <color rgb="FFFA7D00"/>
      <name val="Calibri"/>
      <family val="2"/>
      <charset val="238"/>
      <scheme val="minor"/>
    </font>
    <font>
      <sz val="10"/>
      <color rgb="FFFA7D00"/>
      <name val="Calibri"/>
      <family val="2"/>
      <scheme val="minor"/>
    </font>
    <font>
      <sz val="10"/>
      <name val="Times New Roman"/>
      <family val="1"/>
    </font>
    <font>
      <b/>
      <sz val="15"/>
      <color indexed="56"/>
      <name val="Calibri"/>
      <family val="2"/>
      <charset val="238"/>
    </font>
    <font>
      <b/>
      <sz val="13"/>
      <color indexed="56"/>
      <name val="Calibri"/>
      <family val="2"/>
      <charset val="238"/>
    </font>
    <font>
      <b/>
      <sz val="11"/>
      <color indexed="56"/>
      <name val="Calibri"/>
      <family val="2"/>
      <charset val="238"/>
    </font>
    <font>
      <sz val="11"/>
      <color rgb="FF9C6500"/>
      <name val="Calibri"/>
      <family val="2"/>
      <charset val="238"/>
      <scheme val="minor"/>
    </font>
    <font>
      <sz val="10"/>
      <color rgb="FF9C6500"/>
      <name val="Calibri"/>
      <family val="2"/>
      <scheme val="minor"/>
    </font>
    <font>
      <sz val="11"/>
      <color indexed="60"/>
      <name val="Calibri"/>
      <family val="2"/>
      <charset val="238"/>
    </font>
    <font>
      <sz val="11"/>
      <color theme="1"/>
      <name val="Czcionka tekstu podstawowego"/>
      <family val="2"/>
      <charset val="238"/>
    </font>
    <font>
      <sz val="10"/>
      <name val="MS Sans Serif"/>
      <family val="2"/>
      <charset val="238"/>
    </font>
    <font>
      <sz val="12"/>
      <name val="RomanEES"/>
    </font>
    <font>
      <b/>
      <sz val="11"/>
      <color rgb="FF3F3F3F"/>
      <name val="Calibri"/>
      <family val="2"/>
      <charset val="238"/>
      <scheme val="minor"/>
    </font>
    <font>
      <b/>
      <sz val="10"/>
      <color rgb="FF3F3F3F"/>
      <name val="Calibri"/>
      <family val="2"/>
      <scheme val="minor"/>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b/>
      <sz val="11"/>
      <color theme="1"/>
      <name val="Calibri"/>
      <family val="2"/>
      <charset val="238"/>
      <scheme val="minor"/>
    </font>
    <font>
      <b/>
      <sz val="10"/>
      <color theme="1"/>
      <name val="Calibri"/>
      <family val="2"/>
      <scheme val="minor"/>
    </font>
    <font>
      <sz val="11"/>
      <color indexed="62"/>
      <name val="Calibri"/>
      <family val="2"/>
      <charset val="238"/>
    </font>
    <font>
      <b/>
      <sz val="11"/>
      <color indexed="52"/>
      <name val="Calibri"/>
      <family val="2"/>
      <charset val="238"/>
    </font>
    <font>
      <b/>
      <sz val="11"/>
      <color indexed="63"/>
      <name val="Calibri"/>
      <family val="2"/>
      <charset val="238"/>
    </font>
    <font>
      <i/>
      <sz val="11"/>
      <color indexed="23"/>
      <name val="Calibri"/>
      <family val="2"/>
      <charset val="238"/>
    </font>
    <font>
      <sz val="11"/>
      <color rgb="FFFF0000"/>
      <name val="Calibri"/>
      <family val="2"/>
      <charset val="238"/>
      <scheme val="minor"/>
    </font>
    <font>
      <sz val="10"/>
      <color rgb="FFFF0000"/>
      <name val="Calibri"/>
      <family val="2"/>
      <scheme val="minor"/>
    </font>
    <font>
      <sz val="11"/>
      <color indexed="20"/>
      <name val="Calibri"/>
      <family val="2"/>
      <charset val="238"/>
    </font>
    <font>
      <b/>
      <sz val="8"/>
      <name val="Verdana"/>
      <family val="2"/>
    </font>
    <font>
      <vertAlign val="superscript"/>
      <sz val="9.5"/>
      <name val="Verdana"/>
      <family val="2"/>
    </font>
    <font>
      <sz val="7.5"/>
      <color theme="1"/>
      <name val="Verdana"/>
      <family val="2"/>
      <charset val="238"/>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26"/>
      </patternFill>
    </fill>
    <fill>
      <patternFill patternType="solid">
        <fgColor indexed="42"/>
        <bgColor indexed="27"/>
      </patternFill>
    </fill>
    <fill>
      <patternFill patternType="solid">
        <fgColor theme="0" tint="-0.14999847407452621"/>
        <bgColor indexed="64"/>
      </patternFill>
    </fill>
    <fill>
      <patternFill patternType="solid">
        <fgColor theme="4"/>
        <bgColor indexed="64"/>
      </patternFill>
    </fill>
    <fill>
      <patternFill patternType="solid">
        <fgColor theme="3"/>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indexed="13"/>
        <bgColor indexed="64"/>
      </patternFill>
    </fill>
    <fill>
      <patternFill patternType="solid">
        <fgColor indexed="31"/>
        <bgColor indexed="22"/>
      </patternFill>
    </fill>
    <fill>
      <patternFill patternType="solid">
        <fgColor indexed="45"/>
        <bgColor indexed="29"/>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22"/>
        <bgColor indexed="3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s>
  <borders count="1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8"/>
      </left>
      <right/>
      <top style="thick">
        <color indexed="8"/>
      </top>
      <bottom/>
      <diagonal/>
    </border>
    <border>
      <left/>
      <right/>
      <top style="thick">
        <color indexed="8"/>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8"/>
      </right>
      <top style="thick">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diagonal/>
    </border>
    <border>
      <left style="thin">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medium">
        <color indexed="64"/>
      </top>
      <bottom style="thin">
        <color indexed="8"/>
      </bottom>
      <diagonal/>
    </border>
    <border>
      <left/>
      <right style="medium">
        <color indexed="8"/>
      </right>
      <top style="medium">
        <color indexed="64"/>
      </top>
      <bottom style="thin">
        <color indexed="8"/>
      </bottom>
      <diagonal/>
    </border>
    <border>
      <left style="thin">
        <color indexed="8"/>
      </left>
      <right style="medium">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64"/>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8"/>
      </top>
      <bottom style="thin">
        <color indexed="64"/>
      </bottom>
      <diagonal/>
    </border>
    <border>
      <left/>
      <right style="medium">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medium">
        <color indexed="64"/>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64"/>
      </right>
      <top style="thin">
        <color indexed="8"/>
      </top>
      <bottom/>
      <diagonal/>
    </border>
    <border>
      <left/>
      <right style="medium">
        <color indexed="64"/>
      </right>
      <top/>
      <bottom/>
      <diagonal/>
    </border>
    <border>
      <left/>
      <right style="medium">
        <color indexed="64"/>
      </right>
      <top/>
      <bottom style="thin">
        <color indexed="8"/>
      </bottom>
      <diagonal/>
    </border>
    <border>
      <left style="medium">
        <color indexed="64"/>
      </left>
      <right/>
      <top style="thin">
        <color indexed="8"/>
      </top>
      <bottom/>
      <diagonal/>
    </border>
    <border>
      <left style="medium">
        <color indexed="64"/>
      </left>
      <right/>
      <top/>
      <bottom style="thin">
        <color indexed="8"/>
      </bottom>
      <diagonal/>
    </border>
    <border>
      <left style="medium">
        <color indexed="64"/>
      </left>
      <right style="thin">
        <color indexed="8"/>
      </right>
      <top style="thin">
        <color indexed="8"/>
      </top>
      <bottom/>
      <diagonal/>
    </border>
    <border>
      <left style="medium">
        <color indexed="8"/>
      </left>
      <right style="thin">
        <color indexed="8"/>
      </right>
      <top style="thin">
        <color indexed="8"/>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medium">
        <color indexed="64"/>
      </left>
      <right style="thin">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64"/>
      </left>
      <right style="thin">
        <color indexed="8"/>
      </right>
      <top style="thin">
        <color indexed="8"/>
      </top>
      <bottom style="medium">
        <color indexed="64"/>
      </bottom>
      <diagonal/>
    </border>
    <border>
      <left style="medium">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medium">
        <color indexed="8"/>
      </left>
      <right/>
      <top/>
      <bottom/>
      <diagonal/>
    </border>
    <border>
      <left/>
      <right style="medium">
        <color indexed="8"/>
      </right>
      <top style="thin">
        <color indexed="8"/>
      </top>
      <bottom/>
      <diagonal/>
    </border>
    <border>
      <left/>
      <right style="medium">
        <color indexed="8"/>
      </right>
      <top/>
      <bottom/>
      <diagonal/>
    </border>
    <border>
      <left/>
      <right style="medium">
        <color indexed="8"/>
      </right>
      <top/>
      <bottom style="thin">
        <color indexed="8"/>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style="thin">
        <color indexed="8"/>
      </bottom>
      <diagonal/>
    </border>
    <border>
      <left style="medium">
        <color indexed="8"/>
      </left>
      <right/>
      <top style="thin">
        <color indexed="8"/>
      </top>
      <bottom/>
      <diagonal/>
    </border>
    <border>
      <left style="medium">
        <color indexed="8"/>
      </left>
      <right/>
      <top/>
      <bottom style="thin">
        <color indexed="8"/>
      </bottom>
      <diagonal/>
    </border>
    <border>
      <left style="medium">
        <color indexed="8"/>
      </left>
      <right/>
      <top style="thin">
        <color indexed="8"/>
      </top>
      <bottom style="thin">
        <color indexed="8"/>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8"/>
      </top>
      <bottom style="thin">
        <color indexed="64"/>
      </bottom>
      <diagonal/>
    </border>
    <border>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8"/>
      </left>
      <right/>
      <top style="thin">
        <color indexed="64"/>
      </top>
      <bottom/>
      <diagonal/>
    </border>
    <border>
      <left style="thin">
        <color indexed="8"/>
      </left>
      <right style="medium">
        <color indexed="8"/>
      </right>
      <top style="thin">
        <color indexed="64"/>
      </top>
      <bottom/>
      <diagonal/>
    </border>
    <border>
      <left/>
      <right/>
      <top style="thin">
        <color indexed="8"/>
      </top>
      <bottom style="thin">
        <color indexed="8"/>
      </bottom>
      <diagonal/>
    </border>
    <border>
      <left/>
      <right style="thin">
        <color indexed="64"/>
      </right>
      <top style="medium">
        <color indexed="8"/>
      </top>
      <bottom/>
      <diagonal/>
    </border>
    <border>
      <left/>
      <right/>
      <top/>
      <bottom style="medium">
        <color indexed="8"/>
      </bottom>
      <diagonal/>
    </border>
    <border>
      <left/>
      <right style="medium">
        <color indexed="8"/>
      </right>
      <top/>
      <bottom style="medium">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8"/>
      </top>
      <bottom/>
      <diagonal/>
    </border>
  </borders>
  <cellStyleXfs count="197">
    <xf numFmtId="0" fontId="0" fillId="0" borderId="0"/>
    <xf numFmtId="0" fontId="1" fillId="0" borderId="0"/>
    <xf numFmtId="0" fontId="1" fillId="0" borderId="0"/>
    <xf numFmtId="0" fontId="25" fillId="0" borderId="0"/>
    <xf numFmtId="0" fontId="25" fillId="0" borderId="0"/>
    <xf numFmtId="0" fontId="31" fillId="0" borderId="0" applyNumberFormat="0" applyFill="0" applyBorder="0" applyAlignment="0" applyProtection="0"/>
    <xf numFmtId="0" fontId="35" fillId="0" borderId="0"/>
    <xf numFmtId="0" fontId="77" fillId="0" borderId="0"/>
    <xf numFmtId="0" fontId="35" fillId="0" borderId="0"/>
    <xf numFmtId="167" fontId="25" fillId="0" borderId="0" applyFill="0" applyBorder="0" applyAlignment="0" applyProtection="0"/>
    <xf numFmtId="0" fontId="85" fillId="42" borderId="0" applyNumberFormat="0" applyBorder="0" applyAlignment="0" applyProtection="0"/>
    <xf numFmtId="0" fontId="85" fillId="43" borderId="0" applyNumberFormat="0" applyBorder="0" applyAlignment="0" applyProtection="0"/>
    <xf numFmtId="0" fontId="85" fillId="34"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85" fillId="46"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6" fillId="10" borderId="0" applyNumberFormat="0" applyBorder="0" applyAlignment="0" applyProtection="0"/>
    <xf numFmtId="0" fontId="87" fillId="10" borderId="0" applyNumberFormat="0" applyBorder="0" applyAlignment="0" applyProtection="0"/>
    <xf numFmtId="0" fontId="86" fillId="10"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7" fillId="14" borderId="0" applyNumberFormat="0" applyBorder="0" applyAlignment="0" applyProtection="0"/>
    <xf numFmtId="0" fontId="86" fillId="14"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7" fillId="18" borderId="0" applyNumberFormat="0" applyBorder="0" applyAlignment="0" applyProtection="0"/>
    <xf numFmtId="0" fontId="86" fillId="18"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7" fillId="22" borderId="0" applyNumberFormat="0" applyBorder="0" applyAlignment="0" applyProtection="0"/>
    <xf numFmtId="0" fontId="86" fillId="22"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7" fillId="26" borderId="0" applyNumberFormat="0" applyBorder="0" applyAlignment="0" applyProtection="0"/>
    <xf numFmtId="0" fontId="86" fillId="26"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6" fillId="30" borderId="0" applyNumberFormat="0" applyBorder="0" applyAlignment="0" applyProtection="0"/>
    <xf numFmtId="0" fontId="87" fillId="30" borderId="0" applyNumberFormat="0" applyBorder="0" applyAlignment="0" applyProtection="0"/>
    <xf numFmtId="0" fontId="86" fillId="30" borderId="0" applyNumberFormat="0" applyBorder="0" applyAlignment="0" applyProtection="0"/>
    <xf numFmtId="0" fontId="85"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85" fillId="44" borderId="0" applyNumberFormat="0" applyBorder="0" applyAlignment="0" applyProtection="0"/>
    <xf numFmtId="0" fontId="85" fillId="47" borderId="0" applyNumberFormat="0" applyBorder="0" applyAlignment="0" applyProtection="0"/>
    <xf numFmtId="0" fontId="85" fillId="50"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87" fillId="11" borderId="0" applyNumberFormat="0" applyBorder="0" applyAlignment="0" applyProtection="0"/>
    <xf numFmtId="0" fontId="86" fillId="11"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7" fillId="15" borderId="0" applyNumberFormat="0" applyBorder="0" applyAlignment="0" applyProtection="0"/>
    <xf numFmtId="0" fontId="86" fillId="15"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7" fillId="19" borderId="0" applyNumberFormat="0" applyBorder="0" applyAlignment="0" applyProtection="0"/>
    <xf numFmtId="0" fontId="86" fillId="19"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7" fillId="23" borderId="0" applyNumberFormat="0" applyBorder="0" applyAlignment="0" applyProtection="0"/>
    <xf numFmtId="0" fontId="86" fillId="23"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86" fillId="27" borderId="0" applyNumberFormat="0" applyBorder="0" applyAlignment="0" applyProtection="0"/>
    <xf numFmtId="0" fontId="87" fillId="27" borderId="0" applyNumberFormat="0" applyBorder="0" applyAlignment="0" applyProtection="0"/>
    <xf numFmtId="0" fontId="86" fillId="27"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7" fillId="31" borderId="0" applyNumberFormat="0" applyBorder="0" applyAlignment="0" applyProtection="0"/>
    <xf numFmtId="0" fontId="86" fillId="31" borderId="0" applyNumberFormat="0" applyBorder="0" applyAlignment="0" applyProtection="0"/>
    <xf numFmtId="0" fontId="88" fillId="51"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54" borderId="0" applyNumberFormat="0" applyBorder="0" applyAlignment="0" applyProtection="0"/>
    <xf numFmtId="0" fontId="89" fillId="12" borderId="0" applyNumberFormat="0" applyBorder="0" applyAlignment="0" applyProtection="0"/>
    <xf numFmtId="0" fontId="90" fillId="12" borderId="0" applyNumberFormat="0" applyBorder="0" applyAlignment="0" applyProtection="0"/>
    <xf numFmtId="0" fontId="89" fillId="16" borderId="0" applyNumberFormat="0" applyBorder="0" applyAlignment="0" applyProtection="0"/>
    <xf numFmtId="0" fontId="90" fillId="16" borderId="0" applyNumberFormat="0" applyBorder="0" applyAlignment="0" applyProtection="0"/>
    <xf numFmtId="0" fontId="89" fillId="20" borderId="0" applyNumberFormat="0" applyBorder="0" applyAlignment="0" applyProtection="0"/>
    <xf numFmtId="0" fontId="90" fillId="20" borderId="0" applyNumberFormat="0" applyBorder="0" applyAlignment="0" applyProtection="0"/>
    <xf numFmtId="0" fontId="89" fillId="24" borderId="0" applyNumberFormat="0" applyBorder="0" applyAlignment="0" applyProtection="0"/>
    <xf numFmtId="0" fontId="90" fillId="24" borderId="0" applyNumberFormat="0" applyBorder="0" applyAlignment="0" applyProtection="0"/>
    <xf numFmtId="0" fontId="89" fillId="28" borderId="0" applyNumberFormat="0" applyBorder="0" applyAlignment="0" applyProtection="0"/>
    <xf numFmtId="0" fontId="90" fillId="28" borderId="0" applyNumberFormat="0" applyBorder="0" applyAlignment="0" applyProtection="0"/>
    <xf numFmtId="0" fontId="89" fillId="32" borderId="0" applyNumberFormat="0" applyBorder="0" applyAlignment="0" applyProtection="0"/>
    <xf numFmtId="0" fontId="90" fillId="32" borderId="0" applyNumberFormat="0" applyBorder="0" applyAlignment="0" applyProtection="0"/>
    <xf numFmtId="0" fontId="89" fillId="9" borderId="0" applyNumberFormat="0" applyBorder="0" applyAlignment="0" applyProtection="0"/>
    <xf numFmtId="0" fontId="90" fillId="9" borderId="0" applyNumberFormat="0" applyBorder="0" applyAlignment="0" applyProtection="0"/>
    <xf numFmtId="0" fontId="89" fillId="13" borderId="0" applyNumberFormat="0" applyBorder="0" applyAlignment="0" applyProtection="0"/>
    <xf numFmtId="0" fontId="90" fillId="13" borderId="0" applyNumberFormat="0" applyBorder="0" applyAlignment="0" applyProtection="0"/>
    <xf numFmtId="0" fontId="89" fillId="17" borderId="0" applyNumberFormat="0" applyBorder="0" applyAlignment="0" applyProtection="0"/>
    <xf numFmtId="0" fontId="90" fillId="17" borderId="0" applyNumberFormat="0" applyBorder="0" applyAlignment="0" applyProtection="0"/>
    <xf numFmtId="0" fontId="89" fillId="21" borderId="0" applyNumberFormat="0" applyBorder="0" applyAlignment="0" applyProtection="0"/>
    <xf numFmtId="0" fontId="90" fillId="21" borderId="0" applyNumberFormat="0" applyBorder="0" applyAlignment="0" applyProtection="0"/>
    <xf numFmtId="0" fontId="89" fillId="25" borderId="0" applyNumberFormat="0" applyBorder="0" applyAlignment="0" applyProtection="0"/>
    <xf numFmtId="0" fontId="90" fillId="25" borderId="0" applyNumberFormat="0" applyBorder="0" applyAlignment="0" applyProtection="0"/>
    <xf numFmtId="0" fontId="89" fillId="29" borderId="0" applyNumberFormat="0" applyBorder="0" applyAlignment="0" applyProtection="0"/>
    <xf numFmtId="0" fontId="90" fillId="29" borderId="0" applyNumberFormat="0" applyBorder="0" applyAlignment="0" applyProtection="0"/>
    <xf numFmtId="0" fontId="91" fillId="3" borderId="0" applyNumberFormat="0" applyBorder="0" applyAlignment="0" applyProtection="0"/>
    <xf numFmtId="0" fontId="92" fillId="3" borderId="0" applyNumberFormat="0" applyBorder="0" applyAlignment="0" applyProtection="0"/>
    <xf numFmtId="0" fontId="93" fillId="6" borderId="4" applyNumberFormat="0" applyAlignment="0" applyProtection="0"/>
    <xf numFmtId="0" fontId="94" fillId="6" borderId="4" applyNumberFormat="0" applyAlignment="0" applyProtection="0"/>
    <xf numFmtId="0" fontId="95" fillId="34" borderId="0" applyNumberFormat="0" applyBorder="0" applyAlignment="0" applyProtection="0"/>
    <xf numFmtId="0" fontId="96" fillId="0" borderId="0" applyNumberFormat="0" applyFill="0" applyBorder="0" applyAlignment="0" applyProtection="0"/>
    <xf numFmtId="0" fontId="97" fillId="0" borderId="0" applyNumberFormat="0" applyFill="0" applyBorder="0" applyAlignment="0" applyProtection="0"/>
    <xf numFmtId="0" fontId="98" fillId="2" borderId="0" applyNumberFormat="0" applyBorder="0" applyAlignment="0" applyProtection="0"/>
    <xf numFmtId="0" fontId="99" fillId="2" borderId="0" applyNumberFormat="0" applyBorder="0" applyAlignment="0" applyProtection="0"/>
    <xf numFmtId="0" fontId="100" fillId="0" borderId="1" applyNumberFormat="0" applyFill="0" applyAlignment="0" applyProtection="0"/>
    <xf numFmtId="0" fontId="101" fillId="0" borderId="1" applyNumberFormat="0" applyFill="0" applyAlignment="0" applyProtection="0"/>
    <xf numFmtId="0" fontId="102" fillId="0" borderId="2" applyNumberFormat="0" applyFill="0" applyAlignment="0" applyProtection="0"/>
    <xf numFmtId="0" fontId="103" fillId="0" borderId="2" applyNumberFormat="0" applyFill="0" applyAlignment="0" applyProtection="0"/>
    <xf numFmtId="0" fontId="104" fillId="0" borderId="3" applyNumberFormat="0" applyFill="0" applyAlignment="0" applyProtection="0"/>
    <xf numFmtId="0" fontId="105" fillId="0" borderId="3" applyNumberFormat="0" applyFill="0" applyAlignment="0" applyProtection="0"/>
    <xf numFmtId="0" fontId="104" fillId="0" borderId="0" applyNumberFormat="0" applyFill="0" applyBorder="0" applyAlignment="0" applyProtection="0"/>
    <xf numFmtId="0" fontId="105" fillId="0" borderId="0" applyNumberFormat="0" applyFill="0" applyBorder="0" applyAlignment="0" applyProtection="0"/>
    <xf numFmtId="0" fontId="106" fillId="7" borderId="7" applyNumberFormat="0" applyAlignment="0" applyProtection="0"/>
    <xf numFmtId="0" fontId="107" fillId="7" borderId="7" applyNumberFormat="0" applyAlignment="0" applyProtection="0"/>
    <xf numFmtId="0" fontId="108" fillId="5" borderId="4" applyNumberFormat="0" applyAlignment="0" applyProtection="0"/>
    <xf numFmtId="0" fontId="109" fillId="5" borderId="4" applyNumberFormat="0" applyAlignment="0" applyProtection="0"/>
    <xf numFmtId="0" fontId="110" fillId="55" borderId="135" applyNumberFormat="0" applyAlignment="0" applyProtection="0"/>
    <xf numFmtId="0" fontId="111" fillId="0" borderId="6" applyNumberFormat="0" applyFill="0" applyAlignment="0" applyProtection="0"/>
    <xf numFmtId="0" fontId="112" fillId="0" borderId="6" applyNumberFormat="0" applyFill="0" applyAlignment="0" applyProtection="0"/>
    <xf numFmtId="168" fontId="113" fillId="0" borderId="0" applyFont="0" applyFill="0" applyBorder="0" applyAlignment="0" applyProtection="0"/>
    <xf numFmtId="0" fontId="114" fillId="0" borderId="136" applyNumberFormat="0" applyFill="0" applyAlignment="0" applyProtection="0"/>
    <xf numFmtId="0" fontId="115" fillId="0" borderId="137" applyNumberFormat="0" applyFill="0" applyAlignment="0" applyProtection="0"/>
    <xf numFmtId="0" fontId="116" fillId="0" borderId="138" applyNumberFormat="0" applyFill="0" applyAlignment="0" applyProtection="0"/>
    <xf numFmtId="0" fontId="116" fillId="0" borderId="0" applyNumberFormat="0" applyFill="0" applyBorder="0" applyAlignment="0" applyProtection="0"/>
    <xf numFmtId="0" fontId="117" fillId="4" borderId="0" applyNumberFormat="0" applyBorder="0" applyAlignment="0" applyProtection="0"/>
    <xf numFmtId="0" fontId="118" fillId="4" borderId="0" applyNumberFormat="0" applyBorder="0" applyAlignment="0" applyProtection="0"/>
    <xf numFmtId="0" fontId="119" fillId="56" borderId="0" applyNumberFormat="0" applyBorder="0" applyAlignment="0" applyProtection="0"/>
    <xf numFmtId="0" fontId="86" fillId="0" borderId="0"/>
    <xf numFmtId="0" fontId="120" fillId="0" borderId="0"/>
    <xf numFmtId="0" fontId="86" fillId="0" borderId="0"/>
    <xf numFmtId="0" fontId="86" fillId="0" borderId="0"/>
    <xf numFmtId="0" fontId="121" fillId="0" borderId="0"/>
    <xf numFmtId="0" fontId="86" fillId="0" borderId="0"/>
    <xf numFmtId="0" fontId="120" fillId="0" borderId="0"/>
    <xf numFmtId="0" fontId="77" fillId="0" borderId="0"/>
    <xf numFmtId="0" fontId="86" fillId="0" borderId="0"/>
    <xf numFmtId="0" fontId="120" fillId="0" borderId="0" applyFill="0" applyBorder="0"/>
    <xf numFmtId="0" fontId="86" fillId="0" borderId="0"/>
    <xf numFmtId="0" fontId="25" fillId="0" borderId="0"/>
    <xf numFmtId="0" fontId="122" fillId="0" borderId="0"/>
    <xf numFmtId="0" fontId="86" fillId="8" borderId="8" applyNumberFormat="0" applyFont="0" applyAlignment="0" applyProtection="0"/>
    <xf numFmtId="0" fontId="86" fillId="8" borderId="8" applyNumberFormat="0" applyFont="0" applyAlignment="0" applyProtection="0"/>
    <xf numFmtId="0" fontId="86" fillId="8" borderId="8" applyNumberFormat="0" applyFont="0" applyAlignment="0" applyProtection="0"/>
    <xf numFmtId="0" fontId="86" fillId="8" borderId="8" applyNumberFormat="0" applyFont="0" applyAlignment="0" applyProtection="0"/>
    <xf numFmtId="0" fontId="86" fillId="8" borderId="8" applyNumberFormat="0" applyFont="0" applyAlignment="0" applyProtection="0"/>
    <xf numFmtId="0" fontId="123" fillId="6" borderId="5" applyNumberFormat="0" applyAlignment="0" applyProtection="0"/>
    <xf numFmtId="0" fontId="124" fillId="6" borderId="5" applyNumberFormat="0" applyAlignment="0" applyProtection="0"/>
    <xf numFmtId="9" fontId="87" fillId="0" borderId="0" applyFont="0" applyFill="0" applyBorder="0" applyAlignment="0" applyProtection="0"/>
    <xf numFmtId="0" fontId="35" fillId="57" borderId="139" applyNumberFormat="0" applyAlignment="0" applyProtection="0"/>
    <xf numFmtId="0" fontId="125" fillId="0" borderId="140" applyNumberFormat="0" applyFill="0" applyAlignment="0" applyProtection="0"/>
    <xf numFmtId="0" fontId="126" fillId="0" borderId="141" applyNumberFormat="0" applyFill="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129" fillId="0" borderId="9" applyNumberFormat="0" applyFill="0" applyAlignment="0" applyProtection="0"/>
    <xf numFmtId="0" fontId="130" fillId="0" borderId="9" applyNumberFormat="0" applyFill="0" applyAlignment="0" applyProtection="0"/>
    <xf numFmtId="0" fontId="131" fillId="46" borderId="142" applyNumberFormat="0" applyAlignment="0" applyProtection="0"/>
    <xf numFmtId="0" fontId="132" fillId="58" borderId="142" applyNumberFormat="0" applyAlignment="0" applyProtection="0"/>
    <xf numFmtId="0" fontId="133" fillId="58" borderId="143" applyNumberFormat="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0" fontId="136" fillId="0" borderId="0" applyNumberFormat="0" applyFill="0" applyBorder="0" applyAlignment="0" applyProtection="0"/>
    <xf numFmtId="0" fontId="137" fillId="43" borderId="0" applyNumberFormat="0" applyBorder="0" applyAlignment="0" applyProtection="0"/>
    <xf numFmtId="0" fontId="88" fillId="59" borderId="0" applyNumberFormat="0" applyBorder="0" applyAlignment="0" applyProtection="0"/>
    <xf numFmtId="0" fontId="88" fillId="60" borderId="0" applyNumberFormat="0" applyBorder="0" applyAlignment="0" applyProtection="0"/>
    <xf numFmtId="0" fontId="88" fillId="61" borderId="0" applyNumberFormat="0" applyBorder="0" applyAlignment="0" applyProtection="0"/>
    <xf numFmtId="0" fontId="88" fillId="52" borderId="0" applyNumberFormat="0" applyBorder="0" applyAlignment="0" applyProtection="0"/>
    <xf numFmtId="0" fontId="88" fillId="53" borderId="0" applyNumberFormat="0" applyBorder="0" applyAlignment="0" applyProtection="0"/>
    <xf numFmtId="0" fontId="88" fillId="62" borderId="0" applyNumberFormat="0" applyBorder="0" applyAlignment="0" applyProtection="0"/>
  </cellStyleXfs>
  <cellXfs count="974">
    <xf numFmtId="0" fontId="0" fillId="0" borderId="0" xfId="0"/>
    <xf numFmtId="49" fontId="2" fillId="33" borderId="0" xfId="1" applyNumberFormat="1" applyFont="1" applyFill="1" applyBorder="1" applyAlignment="1" applyProtection="1">
      <alignment horizontal="center" vertical="center"/>
      <protection hidden="1"/>
    </xf>
    <xf numFmtId="49" fontId="3" fillId="33" borderId="0" xfId="1" applyNumberFormat="1" applyFont="1" applyFill="1" applyBorder="1" applyAlignment="1" applyProtection="1">
      <alignment horizontal="left"/>
      <protection hidden="1"/>
    </xf>
    <xf numFmtId="49" fontId="3" fillId="33" borderId="0" xfId="1" applyNumberFormat="1" applyFont="1" applyFill="1" applyBorder="1" applyAlignment="1" applyProtection="1">
      <alignment horizontal="center" vertical="center"/>
      <protection hidden="1"/>
    </xf>
    <xf numFmtId="49" fontId="4" fillId="33" borderId="0" xfId="1" applyNumberFormat="1" applyFont="1" applyFill="1" applyBorder="1" applyAlignment="1" applyProtection="1">
      <alignment horizontal="left" vertical="center"/>
      <protection hidden="1"/>
    </xf>
    <xf numFmtId="2" fontId="4" fillId="33" borderId="0" xfId="1" applyNumberFormat="1" applyFont="1" applyFill="1" applyBorder="1" applyAlignment="1" applyProtection="1">
      <alignment horizontal="left" vertical="center"/>
      <protection hidden="1"/>
    </xf>
    <xf numFmtId="49" fontId="2" fillId="33" borderId="10" xfId="1" applyNumberFormat="1" applyFont="1" applyFill="1" applyBorder="1" applyAlignment="1" applyProtection="1">
      <alignment vertical="center"/>
      <protection hidden="1"/>
    </xf>
    <xf numFmtId="49" fontId="2" fillId="33" borderId="11" xfId="1" applyNumberFormat="1" applyFont="1" applyFill="1" applyBorder="1" applyAlignment="1" applyProtection="1">
      <alignment vertical="center"/>
      <protection hidden="1"/>
    </xf>
    <xf numFmtId="49" fontId="2" fillId="0" borderId="0" xfId="1" applyNumberFormat="1" applyFont="1" applyBorder="1" applyAlignment="1" applyProtection="1">
      <alignment horizontal="center" vertical="center"/>
      <protection hidden="1"/>
    </xf>
    <xf numFmtId="0" fontId="0" fillId="33" borderId="0" xfId="2" applyFont="1" applyFill="1" applyBorder="1" applyAlignment="1" applyProtection="1">
      <alignment vertical="center"/>
      <protection hidden="1"/>
    </xf>
    <xf numFmtId="0" fontId="0" fillId="33" borderId="12" xfId="2" applyFont="1" applyFill="1" applyBorder="1" applyAlignment="1" applyProtection="1">
      <alignment horizontal="left" vertical="center"/>
      <protection hidden="1"/>
    </xf>
    <xf numFmtId="0" fontId="0" fillId="33" borderId="13" xfId="2" applyFont="1" applyFill="1" applyBorder="1" applyAlignment="1" applyProtection="1">
      <alignment horizontal="left" vertical="center"/>
      <protection hidden="1"/>
    </xf>
    <xf numFmtId="0" fontId="0" fillId="33" borderId="14" xfId="2" applyFont="1" applyFill="1" applyBorder="1" applyAlignment="1" applyProtection="1">
      <alignment horizontal="left" vertical="center"/>
      <protection hidden="1"/>
    </xf>
    <xf numFmtId="0" fontId="0" fillId="33" borderId="0" xfId="2" applyFont="1" applyFill="1" applyBorder="1" applyAlignment="1" applyProtection="1">
      <alignment horizontal="left" vertical="center"/>
      <protection hidden="1"/>
    </xf>
    <xf numFmtId="49" fontId="6" fillId="33" borderId="0" xfId="1" applyNumberFormat="1" applyFont="1" applyFill="1" applyBorder="1" applyAlignment="1" applyProtection="1">
      <alignment horizontal="left" vertical="center"/>
      <protection hidden="1"/>
    </xf>
    <xf numFmtId="49" fontId="2" fillId="33" borderId="15" xfId="1" applyNumberFormat="1" applyFont="1" applyFill="1" applyBorder="1" applyAlignment="1" applyProtection="1">
      <alignment vertical="center"/>
      <protection hidden="1"/>
    </xf>
    <xf numFmtId="49" fontId="2" fillId="33" borderId="0" xfId="1" applyNumberFormat="1" applyFont="1" applyFill="1" applyBorder="1" applyAlignment="1" applyProtection="1">
      <alignment vertical="center"/>
      <protection hidden="1"/>
    </xf>
    <xf numFmtId="49" fontId="6" fillId="33" borderId="0" xfId="1" applyNumberFormat="1" applyFont="1" applyFill="1" applyBorder="1" applyAlignment="1" applyProtection="1">
      <alignment vertical="center"/>
      <protection hidden="1"/>
    </xf>
    <xf numFmtId="49" fontId="7" fillId="33" borderId="0" xfId="1" applyNumberFormat="1" applyFont="1" applyFill="1" applyBorder="1" applyAlignment="1" applyProtection="1">
      <alignment vertical="center"/>
      <protection hidden="1"/>
    </xf>
    <xf numFmtId="49" fontId="1" fillId="33" borderId="0" xfId="1" applyNumberFormat="1" applyFont="1" applyFill="1" applyBorder="1" applyAlignment="1" applyProtection="1">
      <alignment vertical="center"/>
      <protection hidden="1"/>
    </xf>
    <xf numFmtId="2" fontId="1" fillId="33" borderId="0" xfId="1" applyNumberFormat="1" applyFont="1" applyFill="1" applyBorder="1" applyAlignment="1" applyProtection="1">
      <alignment vertical="center"/>
      <protection hidden="1"/>
    </xf>
    <xf numFmtId="49" fontId="2" fillId="0" borderId="0" xfId="1" applyNumberFormat="1" applyFont="1" applyBorder="1" applyAlignment="1" applyProtection="1">
      <alignment horizontal="center"/>
      <protection hidden="1"/>
    </xf>
    <xf numFmtId="49" fontId="2" fillId="34" borderId="16" xfId="1" applyNumberFormat="1" applyFont="1" applyFill="1" applyBorder="1" applyAlignment="1" applyProtection="1">
      <alignment vertical="center"/>
      <protection hidden="1"/>
    </xf>
    <xf numFmtId="49" fontId="2" fillId="34" borderId="17" xfId="1" applyNumberFormat="1" applyFont="1" applyFill="1" applyBorder="1" applyAlignment="1" applyProtection="1">
      <alignment vertical="center"/>
      <protection hidden="1"/>
    </xf>
    <xf numFmtId="49" fontId="2" fillId="34" borderId="18" xfId="1" applyNumberFormat="1" applyFont="1" applyFill="1" applyBorder="1" applyAlignment="1" applyProtection="1">
      <alignment vertical="center"/>
      <protection hidden="1"/>
    </xf>
    <xf numFmtId="49" fontId="2" fillId="34" borderId="19" xfId="1" applyNumberFormat="1" applyFont="1" applyFill="1" applyBorder="1" applyAlignment="1" applyProtection="1">
      <alignment vertical="center"/>
      <protection hidden="1"/>
    </xf>
    <xf numFmtId="49" fontId="2" fillId="34" borderId="0" xfId="1" applyNumberFormat="1" applyFont="1" applyFill="1" applyBorder="1" applyAlignment="1" applyProtection="1">
      <alignment vertical="center"/>
      <protection hidden="1"/>
    </xf>
    <xf numFmtId="49" fontId="2" fillId="34" borderId="20" xfId="1" applyNumberFormat="1" applyFont="1" applyFill="1" applyBorder="1" applyAlignment="1" applyProtection="1">
      <alignment horizontal="center" vertical="center"/>
      <protection hidden="1"/>
    </xf>
    <xf numFmtId="49" fontId="1" fillId="34" borderId="19" xfId="1" applyNumberFormat="1" applyFont="1" applyFill="1" applyBorder="1" applyAlignment="1" applyProtection="1">
      <alignment vertical="center"/>
      <protection hidden="1"/>
    </xf>
    <xf numFmtId="49" fontId="1" fillId="34" borderId="0" xfId="1" applyNumberFormat="1" applyFont="1" applyFill="1" applyBorder="1" applyAlignment="1" applyProtection="1">
      <alignment vertical="center"/>
      <protection hidden="1"/>
    </xf>
    <xf numFmtId="2" fontId="1" fillId="34" borderId="0" xfId="1" applyNumberFormat="1" applyFont="1" applyFill="1" applyBorder="1" applyAlignment="1" applyProtection="1">
      <alignment vertical="center"/>
      <protection hidden="1"/>
    </xf>
    <xf numFmtId="49" fontId="2" fillId="34" borderId="21" xfId="1" applyNumberFormat="1" applyFont="1" applyFill="1" applyBorder="1" applyAlignment="1" applyProtection="1">
      <alignment vertical="center"/>
      <protection hidden="1"/>
    </xf>
    <xf numFmtId="49" fontId="2" fillId="34" borderId="22" xfId="1" applyNumberFormat="1" applyFont="1" applyFill="1" applyBorder="1" applyAlignment="1" applyProtection="1">
      <alignment vertical="center"/>
      <protection hidden="1"/>
    </xf>
    <xf numFmtId="49" fontId="2" fillId="34" borderId="23" xfId="1" applyNumberFormat="1" applyFont="1" applyFill="1" applyBorder="1" applyAlignment="1" applyProtection="1">
      <alignment vertical="center"/>
      <protection hidden="1"/>
    </xf>
    <xf numFmtId="2" fontId="11" fillId="34" borderId="0" xfId="1" applyNumberFormat="1" applyFont="1" applyFill="1" applyBorder="1" applyAlignment="1" applyProtection="1">
      <alignment horizontal="left"/>
      <protection hidden="1"/>
    </xf>
    <xf numFmtId="49" fontId="11" fillId="34" borderId="0" xfId="1" applyNumberFormat="1" applyFont="1" applyFill="1" applyBorder="1" applyAlignment="1" applyProtection="1">
      <alignment horizontal="left"/>
      <protection hidden="1"/>
    </xf>
    <xf numFmtId="49" fontId="12" fillId="0" borderId="0" xfId="1" applyNumberFormat="1" applyFont="1" applyBorder="1" applyAlignment="1" applyProtection="1">
      <alignment horizontal="center" vertical="center"/>
      <protection hidden="1"/>
    </xf>
    <xf numFmtId="49" fontId="14" fillId="34" borderId="28" xfId="1" applyNumberFormat="1" applyFont="1" applyFill="1" applyBorder="1" applyAlignment="1" applyProtection="1">
      <alignment vertical="center"/>
      <protection hidden="1"/>
    </xf>
    <xf numFmtId="49" fontId="14" fillId="34" borderId="25" xfId="1" applyNumberFormat="1" applyFont="1" applyFill="1" applyBorder="1" applyAlignment="1" applyProtection="1">
      <alignment vertical="center"/>
      <protection hidden="1"/>
    </xf>
    <xf numFmtId="49" fontId="14" fillId="34" borderId="26" xfId="1" applyNumberFormat="1" applyFont="1" applyFill="1" applyBorder="1" applyAlignment="1" applyProtection="1">
      <alignment vertical="center"/>
      <protection hidden="1"/>
    </xf>
    <xf numFmtId="49" fontId="10" fillId="34" borderId="29" xfId="1" applyNumberFormat="1" applyFont="1" applyFill="1" applyBorder="1" applyAlignment="1" applyProtection="1">
      <alignment horizontal="left" vertical="center"/>
      <protection hidden="1"/>
    </xf>
    <xf numFmtId="49" fontId="14" fillId="34" borderId="0" xfId="1" applyNumberFormat="1" applyFont="1" applyFill="1" applyBorder="1" applyAlignment="1" applyProtection="1">
      <alignment vertical="center"/>
      <protection hidden="1"/>
    </xf>
    <xf numFmtId="49" fontId="14" fillId="34" borderId="29" xfId="1" applyNumberFormat="1" applyFont="1" applyFill="1" applyBorder="1" applyAlignment="1" applyProtection="1">
      <alignment vertical="center"/>
      <protection hidden="1"/>
    </xf>
    <xf numFmtId="49" fontId="14" fillId="34" borderId="30" xfId="1" applyNumberFormat="1" applyFont="1" applyFill="1" applyBorder="1" applyAlignment="1" applyProtection="1">
      <alignment vertical="center"/>
      <protection hidden="1"/>
    </xf>
    <xf numFmtId="0" fontId="12" fillId="33" borderId="0" xfId="1" applyNumberFormat="1" applyFont="1" applyFill="1" applyBorder="1" applyAlignment="1" applyProtection="1">
      <alignment vertical="center"/>
      <protection locked="0"/>
    </xf>
    <xf numFmtId="0" fontId="12" fillId="34" borderId="0" xfId="1" applyNumberFormat="1" applyFont="1" applyFill="1" applyBorder="1" applyAlignment="1" applyProtection="1">
      <alignment vertical="center"/>
      <protection hidden="1"/>
    </xf>
    <xf numFmtId="49" fontId="14" fillId="34" borderId="29" xfId="1" applyNumberFormat="1" applyFont="1" applyFill="1" applyBorder="1" applyAlignment="1" applyProtection="1">
      <alignment horizontal="left" vertical="center"/>
      <protection hidden="1"/>
    </xf>
    <xf numFmtId="49" fontId="1" fillId="34" borderId="0" xfId="1" applyNumberFormat="1" applyFont="1" applyFill="1" applyBorder="1" applyAlignment="1" applyProtection="1">
      <alignment horizontal="right" vertical="center"/>
      <protection hidden="1"/>
    </xf>
    <xf numFmtId="49" fontId="2" fillId="34" borderId="29" xfId="1" applyNumberFormat="1" applyFont="1" applyFill="1" applyBorder="1" applyAlignment="1" applyProtection="1">
      <alignment horizontal="center" vertical="center"/>
      <protection hidden="1"/>
    </xf>
    <xf numFmtId="49" fontId="14" fillId="34" borderId="31" xfId="1" applyNumberFormat="1" applyFont="1" applyFill="1" applyBorder="1" applyAlignment="1" applyProtection="1">
      <alignment vertical="center"/>
      <protection hidden="1"/>
    </xf>
    <xf numFmtId="49" fontId="14" fillId="34" borderId="24" xfId="1" applyNumberFormat="1" applyFont="1" applyFill="1" applyBorder="1" applyAlignment="1" applyProtection="1">
      <alignment vertical="center"/>
      <protection hidden="1"/>
    </xf>
    <xf numFmtId="49" fontId="2" fillId="34" borderId="24" xfId="1" applyNumberFormat="1" applyFont="1" applyFill="1" applyBorder="1" applyAlignment="1" applyProtection="1">
      <alignment vertical="center"/>
      <protection hidden="1"/>
    </xf>
    <xf numFmtId="49" fontId="12" fillId="34" borderId="24" xfId="1" applyNumberFormat="1" applyFont="1" applyFill="1" applyBorder="1" applyAlignment="1" applyProtection="1">
      <alignment horizontal="center" vertical="center"/>
      <protection hidden="1"/>
    </xf>
    <xf numFmtId="49" fontId="8" fillId="34" borderId="32" xfId="1" applyNumberFormat="1" applyFont="1" applyFill="1" applyBorder="1" applyAlignment="1" applyProtection="1">
      <alignment horizontal="center" vertical="center"/>
      <protection hidden="1"/>
    </xf>
    <xf numFmtId="49" fontId="2" fillId="34" borderId="29" xfId="1" applyNumberFormat="1" applyFont="1" applyFill="1" applyBorder="1" applyAlignment="1" applyProtection="1">
      <alignment vertical="center"/>
      <protection hidden="1"/>
    </xf>
    <xf numFmtId="49" fontId="2" fillId="34" borderId="28" xfId="1" applyNumberFormat="1" applyFont="1" applyFill="1" applyBorder="1" applyAlignment="1" applyProtection="1">
      <alignment vertical="center"/>
      <protection hidden="1"/>
    </xf>
    <xf numFmtId="49" fontId="2" fillId="34" borderId="30" xfId="1" applyNumberFormat="1" applyFont="1" applyFill="1" applyBorder="1" applyAlignment="1" applyProtection="1">
      <alignment vertical="center"/>
      <protection hidden="1"/>
    </xf>
    <xf numFmtId="49" fontId="14" fillId="34" borderId="30" xfId="1" applyNumberFormat="1" applyFont="1" applyFill="1" applyBorder="1" applyAlignment="1" applyProtection="1">
      <alignment horizontal="left" vertical="center"/>
      <protection hidden="1"/>
    </xf>
    <xf numFmtId="49" fontId="16" fillId="34" borderId="0" xfId="1" applyNumberFormat="1" applyFont="1" applyFill="1" applyBorder="1" applyAlignment="1" applyProtection="1">
      <alignment vertical="center" wrapText="1"/>
      <protection hidden="1"/>
    </xf>
    <xf numFmtId="49" fontId="16" fillId="34" borderId="30" xfId="1" applyNumberFormat="1" applyFont="1" applyFill="1" applyBorder="1" applyAlignment="1" applyProtection="1">
      <alignment vertical="center" wrapText="1"/>
      <protection hidden="1"/>
    </xf>
    <xf numFmtId="49" fontId="16" fillId="34" borderId="29" xfId="1" applyNumberFormat="1" applyFont="1" applyFill="1" applyBorder="1" applyAlignment="1" applyProtection="1">
      <alignment vertical="center" wrapText="1"/>
      <protection hidden="1"/>
    </xf>
    <xf numFmtId="49" fontId="16" fillId="34" borderId="0" xfId="1" applyNumberFormat="1" applyFont="1" applyFill="1" applyBorder="1" applyAlignment="1" applyProtection="1">
      <alignment horizontal="left" vertical="center"/>
      <protection hidden="1"/>
    </xf>
    <xf numFmtId="49" fontId="14" fillId="33" borderId="0" xfId="1" applyNumberFormat="1" applyFont="1" applyFill="1" applyBorder="1" applyAlignment="1" applyProtection="1">
      <alignment vertical="center"/>
      <protection hidden="1"/>
    </xf>
    <xf numFmtId="49" fontId="17" fillId="34" borderId="0" xfId="1" applyNumberFormat="1" applyFont="1" applyFill="1" applyBorder="1" applyAlignment="1" applyProtection="1">
      <alignment vertical="center"/>
      <protection hidden="1"/>
    </xf>
    <xf numFmtId="49" fontId="2" fillId="34" borderId="32" xfId="1" applyNumberFormat="1" applyFont="1" applyFill="1" applyBorder="1" applyAlignment="1" applyProtection="1">
      <alignment vertical="center"/>
      <protection hidden="1"/>
    </xf>
    <xf numFmtId="49" fontId="2" fillId="34" borderId="31" xfId="1" applyNumberFormat="1" applyFont="1" applyFill="1" applyBorder="1" applyAlignment="1" applyProtection="1">
      <alignment vertical="center"/>
      <protection hidden="1"/>
    </xf>
    <xf numFmtId="49" fontId="14" fillId="34" borderId="19" xfId="1" applyNumberFormat="1" applyFont="1" applyFill="1" applyBorder="1" applyAlignment="1" applyProtection="1">
      <alignment vertical="center"/>
      <protection hidden="1"/>
    </xf>
    <xf numFmtId="49" fontId="14" fillId="34" borderId="20" xfId="1" applyNumberFormat="1" applyFont="1" applyFill="1" applyBorder="1" applyAlignment="1" applyProtection="1">
      <alignment vertical="center"/>
      <protection hidden="1"/>
    </xf>
    <xf numFmtId="49" fontId="18" fillId="34" borderId="21" xfId="1" applyNumberFormat="1" applyFont="1" applyFill="1" applyBorder="1" applyAlignment="1" applyProtection="1">
      <alignment vertical="center"/>
      <protection hidden="1"/>
    </xf>
    <xf numFmtId="49" fontId="18" fillId="34" borderId="22" xfId="1" applyNumberFormat="1" applyFont="1" applyFill="1" applyBorder="1" applyAlignment="1" applyProtection="1">
      <alignment vertical="center"/>
      <protection hidden="1"/>
    </xf>
    <xf numFmtId="49" fontId="18" fillId="34" borderId="23" xfId="1" applyNumberFormat="1" applyFont="1" applyFill="1" applyBorder="1" applyAlignment="1" applyProtection="1">
      <alignment vertical="center"/>
      <protection hidden="1"/>
    </xf>
    <xf numFmtId="49" fontId="19" fillId="0" borderId="0" xfId="1" applyNumberFormat="1" applyFont="1" applyBorder="1" applyAlignment="1" applyProtection="1">
      <alignment horizontal="center" vertical="center"/>
      <protection hidden="1"/>
    </xf>
    <xf numFmtId="49" fontId="12" fillId="34" borderId="31" xfId="1" applyNumberFormat="1" applyFont="1" applyFill="1" applyBorder="1" applyAlignment="1" applyProtection="1">
      <alignment horizontal="center" vertical="center"/>
      <protection hidden="1"/>
    </xf>
    <xf numFmtId="49" fontId="14" fillId="34" borderId="24" xfId="1" applyNumberFormat="1" applyFont="1" applyFill="1" applyBorder="1" applyAlignment="1" applyProtection="1">
      <alignment horizontal="left" vertical="center"/>
      <protection hidden="1"/>
    </xf>
    <xf numFmtId="49" fontId="12" fillId="34" borderId="32" xfId="1" applyNumberFormat="1" applyFont="1" applyFill="1" applyBorder="1" applyAlignment="1" applyProtection="1">
      <alignment horizontal="center" vertical="center"/>
      <protection hidden="1"/>
    </xf>
    <xf numFmtId="2" fontId="11" fillId="34" borderId="34" xfId="1" applyNumberFormat="1" applyFont="1" applyFill="1" applyBorder="1" applyAlignment="1" applyProtection="1">
      <alignment horizontal="left" vertical="center"/>
      <protection hidden="1"/>
    </xf>
    <xf numFmtId="49" fontId="11" fillId="34" borderId="24" xfId="1" applyNumberFormat="1" applyFont="1" applyFill="1" applyBorder="1" applyAlignment="1" applyProtection="1">
      <alignment horizontal="left" vertical="center"/>
      <protection hidden="1"/>
    </xf>
    <xf numFmtId="49" fontId="14" fillId="34" borderId="32" xfId="1" applyNumberFormat="1" applyFont="1" applyFill="1" applyBorder="1" applyAlignment="1" applyProtection="1">
      <alignment horizontal="left" vertical="center"/>
      <protection hidden="1"/>
    </xf>
    <xf numFmtId="49" fontId="11" fillId="34" borderId="25" xfId="1" applyNumberFormat="1" applyFont="1" applyFill="1" applyBorder="1" applyAlignment="1" applyProtection="1">
      <alignment horizontal="left" vertical="center"/>
      <protection hidden="1"/>
    </xf>
    <xf numFmtId="49" fontId="14" fillId="34" borderId="28" xfId="1" applyNumberFormat="1" applyFont="1" applyFill="1" applyBorder="1" applyAlignment="1" applyProtection="1">
      <alignment horizontal="left" vertical="center"/>
      <protection hidden="1"/>
    </xf>
    <xf numFmtId="49" fontId="11" fillId="34" borderId="26" xfId="1" applyNumberFormat="1" applyFont="1" applyFill="1" applyBorder="1" applyAlignment="1" applyProtection="1">
      <alignment horizontal="left" vertical="center"/>
      <protection hidden="1"/>
    </xf>
    <xf numFmtId="49" fontId="12" fillId="0" borderId="0" xfId="1" applyNumberFormat="1" applyFont="1" applyBorder="1" applyAlignment="1" applyProtection="1">
      <alignment horizontal="center"/>
      <protection hidden="1"/>
    </xf>
    <xf numFmtId="49" fontId="11" fillId="34" borderId="29" xfId="1" applyNumberFormat="1" applyFont="1" applyFill="1" applyBorder="1" applyAlignment="1" applyProtection="1">
      <alignment horizontal="left" vertical="center"/>
      <protection hidden="1"/>
    </xf>
    <xf numFmtId="49" fontId="11" fillId="34" borderId="30" xfId="1" applyNumberFormat="1" applyFont="1" applyFill="1" applyBorder="1" applyAlignment="1" applyProtection="1">
      <alignment horizontal="left" vertical="center"/>
      <protection hidden="1"/>
    </xf>
    <xf numFmtId="4" fontId="14" fillId="34" borderId="0" xfId="1" applyNumberFormat="1" applyFont="1" applyFill="1" applyBorder="1" applyAlignment="1" applyProtection="1">
      <alignment horizontal="left" vertical="center"/>
      <protection hidden="1"/>
    </xf>
    <xf numFmtId="49" fontId="21" fillId="33" borderId="0" xfId="1" applyNumberFormat="1" applyFont="1" applyFill="1" applyBorder="1" applyAlignment="1" applyProtection="1">
      <alignment horizontal="center" vertical="center"/>
      <protection hidden="1"/>
    </xf>
    <xf numFmtId="49" fontId="10" fillId="33" borderId="0" xfId="1" applyNumberFormat="1" applyFont="1" applyFill="1" applyBorder="1" applyAlignment="1" applyProtection="1">
      <alignment horizontal="left" vertical="center"/>
      <protection hidden="1"/>
    </xf>
    <xf numFmtId="49" fontId="14" fillId="34" borderId="18" xfId="1" applyNumberFormat="1" applyFont="1" applyFill="1" applyBorder="1" applyAlignment="1" applyProtection="1">
      <alignment vertical="center" wrapText="1"/>
      <protection hidden="1"/>
    </xf>
    <xf numFmtId="49" fontId="14" fillId="34" borderId="16" xfId="1" applyNumberFormat="1" applyFont="1" applyFill="1" applyBorder="1" applyAlignment="1" applyProtection="1">
      <alignment vertical="center" wrapText="1"/>
      <protection hidden="1"/>
    </xf>
    <xf numFmtId="49" fontId="14" fillId="34" borderId="17" xfId="1" applyNumberFormat="1" applyFont="1" applyFill="1" applyBorder="1" applyAlignment="1" applyProtection="1">
      <alignment vertical="center" wrapText="1"/>
      <protection hidden="1"/>
    </xf>
    <xf numFmtId="49" fontId="10" fillId="34" borderId="19" xfId="1" applyNumberFormat="1" applyFont="1" applyFill="1" applyBorder="1" applyAlignment="1" applyProtection="1">
      <alignment horizontal="left" vertical="center"/>
      <protection hidden="1"/>
    </xf>
    <xf numFmtId="2" fontId="10" fillId="34" borderId="0" xfId="1" applyNumberFormat="1" applyFont="1" applyFill="1" applyBorder="1" applyAlignment="1" applyProtection="1">
      <alignment horizontal="left" vertical="center"/>
      <protection hidden="1"/>
    </xf>
    <xf numFmtId="49" fontId="10" fillId="34" borderId="0" xfId="1" applyNumberFormat="1" applyFont="1" applyFill="1" applyBorder="1" applyAlignment="1" applyProtection="1">
      <alignment horizontal="left" vertical="center"/>
      <protection hidden="1"/>
    </xf>
    <xf numFmtId="49" fontId="14" fillId="34" borderId="20" xfId="1" applyNumberFormat="1" applyFont="1" applyFill="1" applyBorder="1" applyAlignment="1" applyProtection="1">
      <alignment vertical="center" wrapText="1"/>
      <protection hidden="1"/>
    </xf>
    <xf numFmtId="2" fontId="10" fillId="34" borderId="19" xfId="1" applyNumberFormat="1" applyFont="1" applyFill="1" applyBorder="1" applyAlignment="1" applyProtection="1">
      <alignment horizontal="left" vertical="center"/>
      <protection hidden="1"/>
    </xf>
    <xf numFmtId="49" fontId="14" fillId="34" borderId="0" xfId="1" applyNumberFormat="1" applyFont="1" applyFill="1" applyBorder="1" applyAlignment="1" applyProtection="1">
      <alignment vertical="center" wrapText="1"/>
      <protection hidden="1"/>
    </xf>
    <xf numFmtId="49" fontId="14" fillId="34" borderId="19" xfId="1" applyNumberFormat="1" applyFont="1" applyFill="1" applyBorder="1" applyAlignment="1" applyProtection="1">
      <alignment vertical="center" wrapText="1"/>
      <protection hidden="1"/>
    </xf>
    <xf numFmtId="49" fontId="10" fillId="33" borderId="0" xfId="1" applyNumberFormat="1" applyFont="1" applyFill="1" applyBorder="1" applyAlignment="1" applyProtection="1">
      <alignment vertical="center"/>
      <protection hidden="1"/>
    </xf>
    <xf numFmtId="49" fontId="15" fillId="34" borderId="0" xfId="1" applyNumberFormat="1" applyFont="1" applyFill="1" applyBorder="1" applyAlignment="1" applyProtection="1">
      <protection hidden="1"/>
    </xf>
    <xf numFmtId="49" fontId="21" fillId="34" borderId="0" xfId="1" applyNumberFormat="1" applyFont="1" applyFill="1" applyBorder="1" applyAlignment="1" applyProtection="1">
      <alignment vertical="center"/>
      <protection hidden="1"/>
    </xf>
    <xf numFmtId="49" fontId="21" fillId="34" borderId="22" xfId="1" applyNumberFormat="1" applyFont="1" applyFill="1" applyBorder="1" applyAlignment="1" applyProtection="1">
      <alignment horizontal="center" vertical="center"/>
      <protection hidden="1"/>
    </xf>
    <xf numFmtId="49" fontId="14" fillId="34" borderId="23" xfId="1" applyNumberFormat="1" applyFont="1" applyFill="1" applyBorder="1" applyAlignment="1" applyProtection="1">
      <alignment vertical="center" wrapText="1"/>
      <protection hidden="1"/>
    </xf>
    <xf numFmtId="49" fontId="14" fillId="34" borderId="21" xfId="1" applyNumberFormat="1" applyFont="1" applyFill="1" applyBorder="1" applyAlignment="1" applyProtection="1">
      <alignment vertical="center" wrapText="1"/>
      <protection hidden="1"/>
    </xf>
    <xf numFmtId="49" fontId="14" fillId="34" borderId="22" xfId="1" applyNumberFormat="1" applyFont="1" applyFill="1" applyBorder="1" applyAlignment="1" applyProtection="1">
      <alignment vertical="center" wrapText="1"/>
      <protection hidden="1"/>
    </xf>
    <xf numFmtId="49" fontId="23" fillId="0" borderId="0" xfId="1" applyNumberFormat="1" applyFont="1" applyBorder="1" applyAlignment="1" applyProtection="1">
      <alignment horizontal="center" vertical="center"/>
      <protection hidden="1"/>
    </xf>
    <xf numFmtId="2" fontId="11" fillId="34" borderId="28" xfId="1" applyNumberFormat="1" applyFont="1" applyFill="1" applyBorder="1" applyAlignment="1" applyProtection="1">
      <alignment horizontal="left" vertical="center"/>
      <protection hidden="1"/>
    </xf>
    <xf numFmtId="49" fontId="10" fillId="34" borderId="28" xfId="1" applyNumberFormat="1" applyFont="1" applyFill="1" applyBorder="1" applyAlignment="1" applyProtection="1">
      <alignment horizontal="left" vertical="center"/>
      <protection hidden="1"/>
    </xf>
    <xf numFmtId="49" fontId="22" fillId="34" borderId="28" xfId="1" applyNumberFormat="1" applyFont="1" applyFill="1" applyBorder="1" applyAlignment="1" applyProtection="1">
      <alignment horizontal="center" vertical="center"/>
      <protection hidden="1"/>
    </xf>
    <xf numFmtId="49" fontId="22" fillId="34" borderId="26" xfId="1" applyNumberFormat="1" applyFont="1" applyFill="1" applyBorder="1" applyAlignment="1" applyProtection="1">
      <alignment horizontal="center" vertical="center"/>
      <protection hidden="1"/>
    </xf>
    <xf numFmtId="49" fontId="22" fillId="34" borderId="0" xfId="1" applyNumberFormat="1" applyFont="1" applyFill="1" applyBorder="1" applyAlignment="1" applyProtection="1">
      <alignment horizontal="center" vertical="center"/>
      <protection hidden="1"/>
    </xf>
    <xf numFmtId="49" fontId="22" fillId="34" borderId="30" xfId="1" applyNumberFormat="1" applyFont="1" applyFill="1" applyBorder="1" applyAlignment="1" applyProtection="1">
      <alignment horizontal="center" vertical="center"/>
      <protection hidden="1"/>
    </xf>
    <xf numFmtId="49" fontId="14" fillId="34" borderId="31" xfId="1" applyNumberFormat="1" applyFont="1" applyFill="1" applyBorder="1" applyAlignment="1" applyProtection="1">
      <alignment horizontal="center" vertical="center"/>
      <protection hidden="1"/>
    </xf>
    <xf numFmtId="49" fontId="14" fillId="34" borderId="24" xfId="1" applyNumberFormat="1" applyFont="1" applyFill="1" applyBorder="1" applyAlignment="1" applyProtection="1">
      <alignment horizontal="center" vertical="center"/>
      <protection hidden="1"/>
    </xf>
    <xf numFmtId="2" fontId="14" fillId="34" borderId="24" xfId="1" applyNumberFormat="1" applyFont="1" applyFill="1" applyBorder="1" applyAlignment="1" applyProtection="1">
      <alignment horizontal="left" vertical="center"/>
      <protection hidden="1"/>
    </xf>
    <xf numFmtId="49" fontId="14" fillId="34" borderId="32" xfId="1" applyNumberFormat="1" applyFont="1" applyFill="1" applyBorder="1" applyAlignment="1" applyProtection="1">
      <alignment horizontal="center" vertical="center"/>
      <protection hidden="1"/>
    </xf>
    <xf numFmtId="49" fontId="2" fillId="33" borderId="36" xfId="1" applyNumberFormat="1" applyFont="1" applyFill="1" applyBorder="1" applyAlignment="1" applyProtection="1">
      <alignment horizontal="center" vertical="center"/>
      <protection hidden="1"/>
    </xf>
    <xf numFmtId="49" fontId="14" fillId="0" borderId="0" xfId="1" applyNumberFormat="1" applyFont="1" applyBorder="1" applyAlignment="1" applyProtection="1">
      <alignment horizontal="center" vertical="center"/>
      <protection hidden="1"/>
    </xf>
    <xf numFmtId="49" fontId="2" fillId="33" borderId="37" xfId="1" applyNumberFormat="1" applyFont="1" applyFill="1" applyBorder="1" applyAlignment="1" applyProtection="1">
      <alignment horizontal="center" vertical="center"/>
      <protection hidden="1"/>
    </xf>
    <xf numFmtId="49" fontId="2" fillId="33" borderId="38" xfId="1" applyNumberFormat="1" applyFont="1" applyFill="1" applyBorder="1" applyAlignment="1" applyProtection="1">
      <alignment horizontal="center" vertical="center"/>
      <protection hidden="1"/>
    </xf>
    <xf numFmtId="49" fontId="2" fillId="33" borderId="39" xfId="1" applyNumberFormat="1" applyFont="1" applyFill="1" applyBorder="1" applyAlignment="1" applyProtection="1">
      <alignment horizontal="center" vertical="center"/>
      <protection hidden="1"/>
    </xf>
    <xf numFmtId="49" fontId="2" fillId="33" borderId="40" xfId="1" applyNumberFormat="1" applyFont="1" applyFill="1" applyBorder="1" applyAlignment="1" applyProtection="1">
      <alignment horizontal="center" vertical="center"/>
      <protection hidden="1"/>
    </xf>
    <xf numFmtId="0" fontId="25" fillId="35" borderId="0" xfId="3" applyFont="1" applyFill="1" applyProtection="1"/>
    <xf numFmtId="0" fontId="28" fillId="37" borderId="0" xfId="3" applyFont="1" applyFill="1" applyAlignment="1" applyProtection="1">
      <alignment horizontal="center"/>
    </xf>
    <xf numFmtId="0" fontId="29" fillId="38" borderId="41" xfId="4" applyFont="1" applyFill="1" applyBorder="1" applyProtection="1"/>
    <xf numFmtId="0" fontId="29" fillId="38" borderId="42" xfId="4" applyFont="1" applyFill="1" applyBorder="1" applyProtection="1"/>
    <xf numFmtId="0" fontId="25" fillId="35" borderId="0" xfId="3" applyFont="1" applyFill="1" applyBorder="1" applyProtection="1"/>
    <xf numFmtId="0" fontId="30" fillId="35" borderId="0" xfId="3" applyFont="1" applyFill="1" applyBorder="1" applyProtection="1"/>
    <xf numFmtId="3" fontId="29" fillId="38" borderId="42" xfId="4" applyNumberFormat="1" applyFont="1" applyFill="1" applyBorder="1" applyAlignment="1" applyProtection="1">
      <alignment vertical="center"/>
    </xf>
    <xf numFmtId="3" fontId="32" fillId="38" borderId="44" xfId="4" applyNumberFormat="1" applyFont="1" applyFill="1" applyBorder="1" applyAlignment="1" applyProtection="1">
      <alignment horizontal="center"/>
    </xf>
    <xf numFmtId="3" fontId="33" fillId="38" borderId="42" xfId="4" applyNumberFormat="1" applyFont="1" applyFill="1" applyBorder="1" applyAlignment="1" applyProtection="1">
      <alignment vertical="center"/>
    </xf>
    <xf numFmtId="3" fontId="25" fillId="38" borderId="44" xfId="4" applyNumberFormat="1" applyFont="1" applyFill="1" applyBorder="1" applyAlignment="1" applyProtection="1">
      <alignment horizontal="center"/>
      <protection locked="0"/>
    </xf>
    <xf numFmtId="0" fontId="25" fillId="38" borderId="44" xfId="4" applyFont="1" applyFill="1" applyBorder="1" applyAlignment="1" applyProtection="1">
      <alignment horizontal="center"/>
      <protection locked="0"/>
    </xf>
    <xf numFmtId="0" fontId="29" fillId="38" borderId="42" xfId="4" applyFont="1" applyFill="1" applyBorder="1" applyAlignment="1" applyProtection="1">
      <alignment horizontal="left"/>
    </xf>
    <xf numFmtId="0" fontId="32" fillId="38" borderId="43" xfId="4" applyFont="1" applyFill="1" applyBorder="1" applyAlignment="1" applyProtection="1">
      <alignment horizontal="center"/>
    </xf>
    <xf numFmtId="49" fontId="25" fillId="38" borderId="43" xfId="4" applyNumberFormat="1" applyFont="1" applyFill="1" applyBorder="1" applyAlignment="1" applyProtection="1">
      <alignment horizontal="center"/>
      <protection locked="0"/>
    </xf>
    <xf numFmtId="164" fontId="29" fillId="38" borderId="47" xfId="4" applyNumberFormat="1" applyFont="1" applyFill="1" applyBorder="1" applyAlignment="1" applyProtection="1">
      <alignment horizontal="left"/>
    </xf>
    <xf numFmtId="0" fontId="25" fillId="35" borderId="0" xfId="4" applyFont="1" applyFill="1" applyBorder="1" applyAlignment="1" applyProtection="1">
      <alignment vertical="top" wrapText="1"/>
    </xf>
    <xf numFmtId="49" fontId="3" fillId="33" borderId="0" xfId="1" applyNumberFormat="1" applyFont="1" applyFill="1" applyBorder="1" applyAlignment="1" applyProtection="1">
      <alignment horizontal="left" vertical="center"/>
      <protection hidden="1"/>
    </xf>
    <xf numFmtId="0" fontId="0" fillId="33" borderId="0" xfId="6" applyFont="1" applyFill="1" applyBorder="1" applyAlignment="1" applyProtection="1">
      <protection hidden="1"/>
    </xf>
    <xf numFmtId="0" fontId="0" fillId="33" borderId="0" xfId="6" applyFont="1" applyFill="1" applyAlignment="1" applyProtection="1">
      <protection hidden="1"/>
    </xf>
    <xf numFmtId="0" fontId="0" fillId="0" borderId="0" xfId="6" applyFont="1" applyBorder="1" applyProtection="1">
      <protection hidden="1"/>
    </xf>
    <xf numFmtId="0" fontId="36" fillId="33" borderId="10" xfId="6" applyFont="1" applyFill="1" applyBorder="1" applyAlignment="1" applyProtection="1">
      <alignment vertical="center"/>
      <protection hidden="1"/>
    </xf>
    <xf numFmtId="0" fontId="37" fillId="33" borderId="0" xfId="6" applyFont="1" applyFill="1" applyBorder="1" applyAlignment="1" applyProtection="1">
      <alignment wrapText="1"/>
      <protection hidden="1"/>
    </xf>
    <xf numFmtId="0" fontId="0" fillId="0" borderId="0" xfId="6" applyFont="1" applyProtection="1">
      <protection hidden="1"/>
    </xf>
    <xf numFmtId="0" fontId="36" fillId="33" borderId="0" xfId="6" applyFont="1" applyFill="1" applyBorder="1" applyAlignment="1" applyProtection="1">
      <alignment vertical="center"/>
      <protection hidden="1"/>
    </xf>
    <xf numFmtId="0" fontId="36" fillId="0" borderId="36" xfId="6" applyFont="1" applyBorder="1" applyAlignment="1" applyProtection="1">
      <alignment horizontal="center" vertical="center"/>
      <protection hidden="1"/>
    </xf>
    <xf numFmtId="49" fontId="10" fillId="34" borderId="20" xfId="1" applyNumberFormat="1" applyFont="1" applyFill="1" applyBorder="1" applyAlignment="1" applyProtection="1">
      <alignment horizontal="left" vertical="center"/>
      <protection hidden="1"/>
    </xf>
    <xf numFmtId="49" fontId="10" fillId="34" borderId="20" xfId="1" applyNumberFormat="1" applyFont="1" applyFill="1" applyBorder="1" applyAlignment="1" applyProtection="1">
      <alignment vertical="center"/>
      <protection hidden="1"/>
    </xf>
    <xf numFmtId="0" fontId="36" fillId="33" borderId="36" xfId="6" applyFont="1" applyFill="1" applyBorder="1" applyAlignment="1" applyProtection="1">
      <alignment vertical="center"/>
      <protection hidden="1"/>
    </xf>
    <xf numFmtId="0" fontId="39" fillId="34" borderId="0" xfId="6" applyFont="1" applyFill="1" applyBorder="1" applyAlignment="1" applyProtection="1">
      <alignment vertical="center" wrapText="1"/>
      <protection hidden="1"/>
    </xf>
    <xf numFmtId="0" fontId="39" fillId="34" borderId="20" xfId="6" applyFont="1" applyFill="1" applyBorder="1" applyAlignment="1" applyProtection="1">
      <alignment vertical="center" wrapText="1"/>
      <protection hidden="1"/>
    </xf>
    <xf numFmtId="49" fontId="12" fillId="34" borderId="0" xfId="1" applyNumberFormat="1" applyFont="1" applyFill="1" applyBorder="1" applyAlignment="1" applyProtection="1">
      <alignment vertical="center"/>
      <protection hidden="1"/>
    </xf>
    <xf numFmtId="0" fontId="0" fillId="33" borderId="11" xfId="6" applyFont="1" applyFill="1" applyBorder="1" applyAlignment="1" applyProtection="1">
      <protection hidden="1"/>
    </xf>
    <xf numFmtId="0" fontId="0" fillId="33" borderId="15" xfId="6" applyFont="1" applyFill="1" applyBorder="1" applyAlignment="1" applyProtection="1">
      <protection hidden="1"/>
    </xf>
    <xf numFmtId="0" fontId="0" fillId="33" borderId="0" xfId="6" applyFont="1" applyFill="1" applyProtection="1">
      <protection hidden="1"/>
    </xf>
    <xf numFmtId="49" fontId="14" fillId="34" borderId="22" xfId="1" applyNumberFormat="1" applyFont="1" applyFill="1" applyBorder="1" applyAlignment="1" applyProtection="1">
      <alignment vertical="center"/>
      <protection hidden="1"/>
    </xf>
    <xf numFmtId="49" fontId="14" fillId="34" borderId="23" xfId="1" applyNumberFormat="1" applyFont="1" applyFill="1" applyBorder="1" applyAlignment="1" applyProtection="1">
      <alignment vertical="center"/>
      <protection hidden="1"/>
    </xf>
    <xf numFmtId="49" fontId="40" fillId="34" borderId="21" xfId="1" applyNumberFormat="1" applyFont="1" applyFill="1" applyBorder="1" applyAlignment="1" applyProtection="1">
      <alignment vertical="center"/>
      <protection hidden="1"/>
    </xf>
    <xf numFmtId="49" fontId="12" fillId="34" borderId="22" xfId="1" applyNumberFormat="1" applyFont="1" applyFill="1" applyBorder="1" applyAlignment="1" applyProtection="1">
      <alignment vertical="center"/>
      <protection hidden="1"/>
    </xf>
    <xf numFmtId="0" fontId="0" fillId="33" borderId="37" xfId="6" applyFont="1" applyFill="1" applyBorder="1" applyAlignment="1" applyProtection="1">
      <protection hidden="1"/>
    </xf>
    <xf numFmtId="0" fontId="39" fillId="33" borderId="0" xfId="6" applyFont="1" applyFill="1" applyBorder="1" applyAlignment="1" applyProtection="1">
      <alignment horizontal="center" vertical="center" wrapText="1"/>
      <protection hidden="1"/>
    </xf>
    <xf numFmtId="49" fontId="1" fillId="33" borderId="0" xfId="1" applyNumberFormat="1" applyFont="1" applyFill="1" applyBorder="1" applyAlignment="1" applyProtection="1">
      <alignment horizontal="center" vertical="center"/>
      <protection hidden="1"/>
    </xf>
    <xf numFmtId="49" fontId="0" fillId="33" borderId="0" xfId="1" applyNumberFormat="1" applyFont="1" applyFill="1" applyBorder="1" applyAlignment="1" applyProtection="1">
      <alignment horizontal="center" vertical="center"/>
      <protection hidden="1"/>
    </xf>
    <xf numFmtId="49" fontId="39" fillId="33" borderId="0" xfId="1" applyNumberFormat="1" applyFont="1" applyFill="1" applyBorder="1" applyAlignment="1" applyProtection="1">
      <alignment horizontal="center" vertical="center"/>
      <protection hidden="1"/>
    </xf>
    <xf numFmtId="49" fontId="41" fillId="33" borderId="0" xfId="1" applyNumberFormat="1" applyFont="1" applyFill="1" applyBorder="1" applyAlignment="1" applyProtection="1">
      <alignment horizontal="center" vertical="center" wrapText="1"/>
      <protection hidden="1"/>
    </xf>
    <xf numFmtId="0" fontId="39" fillId="34" borderId="50" xfId="6" applyFont="1" applyFill="1" applyBorder="1" applyAlignment="1" applyProtection="1">
      <alignment horizontal="center" vertical="center" wrapText="1"/>
      <protection hidden="1"/>
    </xf>
    <xf numFmtId="0" fontId="39" fillId="34" borderId="51" xfId="6" applyFont="1" applyFill="1" applyBorder="1" applyAlignment="1" applyProtection="1">
      <alignment horizontal="center" vertical="center" wrapText="1"/>
      <protection hidden="1"/>
    </xf>
    <xf numFmtId="49" fontId="1" fillId="34" borderId="51" xfId="1" applyNumberFormat="1" applyFont="1" applyFill="1" applyBorder="1" applyAlignment="1" applyProtection="1">
      <alignment horizontal="center" vertical="center"/>
      <protection hidden="1"/>
    </xf>
    <xf numFmtId="49" fontId="1" fillId="34" borderId="49" xfId="1" applyNumberFormat="1" applyFont="1" applyFill="1" applyBorder="1" applyAlignment="1" applyProtection="1">
      <alignment horizontal="center" vertical="center"/>
      <protection hidden="1"/>
    </xf>
    <xf numFmtId="49" fontId="1" fillId="34" borderId="0" xfId="1" applyNumberFormat="1" applyFont="1" applyFill="1" applyBorder="1" applyAlignment="1" applyProtection="1">
      <alignment horizontal="center" vertical="center"/>
      <protection hidden="1"/>
    </xf>
    <xf numFmtId="0" fontId="37" fillId="33" borderId="0" xfId="2" applyFont="1" applyFill="1" applyBorder="1" applyAlignment="1" applyProtection="1">
      <alignment vertical="center" textRotation="180"/>
      <protection hidden="1"/>
    </xf>
    <xf numFmtId="0" fontId="0" fillId="0" borderId="0" xfId="6" applyFont="1" applyAlignment="1" applyProtection="1">
      <protection hidden="1"/>
    </xf>
    <xf numFmtId="0" fontId="39" fillId="34" borderId="29" xfId="6" applyFont="1" applyFill="1" applyBorder="1" applyAlignment="1" applyProtection="1">
      <alignment vertical="center" wrapText="1"/>
      <protection hidden="1"/>
    </xf>
    <xf numFmtId="0" fontId="39" fillId="34" borderId="30" xfId="6" applyFont="1" applyFill="1" applyBorder="1" applyAlignment="1" applyProtection="1">
      <alignment vertical="center" wrapText="1"/>
      <protection hidden="1"/>
    </xf>
    <xf numFmtId="0" fontId="37" fillId="0" borderId="0" xfId="6" applyFont="1" applyAlignment="1" applyProtection="1">
      <protection hidden="1"/>
    </xf>
    <xf numFmtId="49" fontId="46" fillId="34" borderId="28" xfId="1" applyNumberFormat="1" applyFont="1" applyFill="1" applyBorder="1" applyAlignment="1" applyProtection="1">
      <alignment vertical="center"/>
      <protection hidden="1"/>
    </xf>
    <xf numFmtId="49" fontId="46" fillId="34" borderId="26" xfId="1" applyNumberFormat="1" applyFont="1" applyFill="1" applyBorder="1" applyAlignment="1" applyProtection="1">
      <alignment vertical="center"/>
      <protection hidden="1"/>
    </xf>
    <xf numFmtId="49" fontId="46" fillId="34" borderId="73" xfId="1" applyNumberFormat="1" applyFont="1" applyFill="1" applyBorder="1" applyAlignment="1" applyProtection="1">
      <alignment vertical="center"/>
      <protection hidden="1"/>
    </xf>
    <xf numFmtId="49" fontId="46" fillId="34" borderId="30" xfId="1" applyNumberFormat="1" applyFont="1" applyFill="1" applyBorder="1" applyAlignment="1" applyProtection="1">
      <alignment vertical="center"/>
      <protection hidden="1"/>
    </xf>
    <xf numFmtId="49" fontId="46" fillId="34" borderId="0" xfId="1" applyNumberFormat="1" applyFont="1" applyFill="1" applyBorder="1" applyAlignment="1" applyProtection="1">
      <alignment vertical="center"/>
      <protection hidden="1"/>
    </xf>
    <xf numFmtId="49" fontId="46" fillId="34" borderId="74" xfId="1" applyNumberFormat="1" applyFont="1" applyFill="1" applyBorder="1" applyAlignment="1" applyProtection="1">
      <alignment vertical="center"/>
      <protection hidden="1"/>
    </xf>
    <xf numFmtId="0" fontId="34" fillId="34" borderId="0" xfId="1" applyNumberFormat="1" applyFont="1" applyFill="1" applyBorder="1" applyAlignment="1" applyProtection="1">
      <alignment horizontal="center" vertical="top"/>
      <protection hidden="1"/>
    </xf>
    <xf numFmtId="49" fontId="46" fillId="34" borderId="24" xfId="1" applyNumberFormat="1" applyFont="1" applyFill="1" applyBorder="1" applyAlignment="1" applyProtection="1">
      <alignment vertical="center"/>
      <protection hidden="1"/>
    </xf>
    <xf numFmtId="49" fontId="46" fillId="34" borderId="32" xfId="1" applyNumberFormat="1" applyFont="1" applyFill="1" applyBorder="1" applyAlignment="1" applyProtection="1">
      <alignment vertical="center"/>
      <protection hidden="1"/>
    </xf>
    <xf numFmtId="49" fontId="46" fillId="34" borderId="75" xfId="1" applyNumberFormat="1" applyFont="1" applyFill="1" applyBorder="1" applyAlignment="1" applyProtection="1">
      <alignment vertical="center"/>
      <protection hidden="1"/>
    </xf>
    <xf numFmtId="49" fontId="46" fillId="34" borderId="25" xfId="1" applyNumberFormat="1" applyFont="1" applyFill="1" applyBorder="1" applyAlignment="1" applyProtection="1">
      <alignment vertical="center"/>
      <protection hidden="1"/>
    </xf>
    <xf numFmtId="49" fontId="46" fillId="34" borderId="29" xfId="1" applyNumberFormat="1" applyFont="1" applyFill="1" applyBorder="1" applyAlignment="1" applyProtection="1">
      <alignment vertical="center"/>
      <protection hidden="1"/>
    </xf>
    <xf numFmtId="0" fontId="0" fillId="34" borderId="74" xfId="6" applyFont="1" applyFill="1" applyBorder="1" applyAlignment="1" applyProtection="1">
      <protection hidden="1"/>
    </xf>
    <xf numFmtId="0" fontId="34" fillId="0" borderId="0" xfId="1" applyNumberFormat="1" applyFont="1" applyFill="1" applyBorder="1" applyAlignment="1" applyProtection="1">
      <alignment horizontal="center" vertical="top"/>
      <protection hidden="1"/>
    </xf>
    <xf numFmtId="49" fontId="46" fillId="34" borderId="31" xfId="1" applyNumberFormat="1" applyFont="1" applyFill="1" applyBorder="1" applyAlignment="1" applyProtection="1">
      <alignment vertical="center"/>
      <protection hidden="1"/>
    </xf>
    <xf numFmtId="49" fontId="0" fillId="33" borderId="0" xfId="1" applyNumberFormat="1" applyFont="1" applyFill="1" applyBorder="1" applyAlignment="1" applyProtection="1">
      <alignment vertical="top"/>
      <protection hidden="1"/>
    </xf>
    <xf numFmtId="49" fontId="0" fillId="34" borderId="0" xfId="1" applyNumberFormat="1" applyFont="1" applyFill="1" applyBorder="1" applyAlignment="1" applyProtection="1">
      <alignment vertical="top"/>
      <protection hidden="1"/>
    </xf>
    <xf numFmtId="0" fontId="37" fillId="33" borderId="0" xfId="2" applyFont="1" applyFill="1" applyBorder="1" applyAlignment="1" applyProtection="1">
      <alignment horizontal="center" vertical="center" textRotation="180"/>
      <protection hidden="1"/>
    </xf>
    <xf numFmtId="49" fontId="46" fillId="34" borderId="98" xfId="1" applyNumberFormat="1" applyFont="1" applyFill="1" applyBorder="1" applyAlignment="1" applyProtection="1">
      <alignment vertical="center"/>
      <protection hidden="1"/>
    </xf>
    <xf numFmtId="49" fontId="46" fillId="34" borderId="99" xfId="1" applyNumberFormat="1" applyFont="1" applyFill="1" applyBorder="1" applyAlignment="1" applyProtection="1">
      <alignment vertical="center"/>
      <protection hidden="1"/>
    </xf>
    <xf numFmtId="49" fontId="46" fillId="34" borderId="100" xfId="1" applyNumberFormat="1" applyFont="1" applyFill="1" applyBorder="1" applyAlignment="1" applyProtection="1">
      <alignment vertical="center"/>
      <protection hidden="1"/>
    </xf>
    <xf numFmtId="49" fontId="46" fillId="34" borderId="101" xfId="1" applyNumberFormat="1" applyFont="1" applyFill="1" applyBorder="1" applyAlignment="1" applyProtection="1">
      <alignment vertical="center"/>
      <protection hidden="1"/>
    </xf>
    <xf numFmtId="0" fontId="0" fillId="33" borderId="36" xfId="6" applyFont="1" applyFill="1" applyBorder="1" applyAlignment="1" applyProtection="1">
      <protection hidden="1"/>
    </xf>
    <xf numFmtId="0" fontId="36" fillId="33" borderId="0" xfId="6" applyFont="1" applyFill="1" applyAlignment="1" applyProtection="1">
      <alignment horizontal="center" vertical="center"/>
      <protection hidden="1"/>
    </xf>
    <xf numFmtId="0" fontId="0" fillId="33" borderId="38" xfId="6" applyFont="1" applyFill="1" applyBorder="1" applyAlignment="1" applyProtection="1">
      <protection hidden="1"/>
    </xf>
    <xf numFmtId="0" fontId="0" fillId="33" borderId="39" xfId="6" applyFont="1" applyFill="1" applyBorder="1" applyAlignment="1" applyProtection="1">
      <protection hidden="1"/>
    </xf>
    <xf numFmtId="0" fontId="0" fillId="33" borderId="40" xfId="6" applyFont="1" applyFill="1" applyBorder="1" applyAlignment="1" applyProtection="1">
      <protection hidden="1"/>
    </xf>
    <xf numFmtId="0" fontId="48" fillId="33" borderId="0" xfId="6" applyFont="1" applyFill="1" applyAlignment="1" applyProtection="1">
      <protection hidden="1"/>
    </xf>
    <xf numFmtId="0" fontId="48" fillId="33" borderId="0" xfId="6" applyFont="1" applyFill="1" applyProtection="1">
      <protection hidden="1"/>
    </xf>
    <xf numFmtId="2" fontId="49" fillId="33" borderId="0" xfId="1" applyNumberFormat="1" applyFont="1" applyFill="1" applyBorder="1" applyAlignment="1" applyProtection="1">
      <alignment horizontal="right" vertical="center"/>
      <protection hidden="1"/>
    </xf>
    <xf numFmtId="0" fontId="50" fillId="33" borderId="0" xfId="6" applyFont="1" applyFill="1" applyAlignment="1" applyProtection="1">
      <alignment horizontal="center" vertical="center"/>
      <protection hidden="1"/>
    </xf>
    <xf numFmtId="49" fontId="51" fillId="33" borderId="0" xfId="1" applyNumberFormat="1" applyFont="1" applyFill="1" applyBorder="1" applyAlignment="1" applyProtection="1">
      <alignment horizontal="center" vertical="center"/>
      <protection hidden="1"/>
    </xf>
    <xf numFmtId="49" fontId="48" fillId="33" borderId="0" xfId="1" applyNumberFormat="1" applyFont="1" applyFill="1" applyBorder="1" applyAlignment="1" applyProtection="1">
      <alignment horizontal="center" vertical="center"/>
      <protection hidden="1"/>
    </xf>
    <xf numFmtId="0" fontId="48" fillId="33" borderId="0" xfId="1" applyNumberFormat="1" applyFont="1" applyFill="1" applyBorder="1" applyAlignment="1" applyProtection="1">
      <alignment horizontal="center" vertical="center"/>
      <protection hidden="1"/>
    </xf>
    <xf numFmtId="0" fontId="48" fillId="0" borderId="0" xfId="6" applyFont="1" applyProtection="1">
      <protection hidden="1"/>
    </xf>
    <xf numFmtId="0" fontId="36" fillId="0" borderId="0" xfId="6" applyFont="1" applyAlignment="1" applyProtection="1">
      <alignment horizontal="center" vertical="center"/>
      <protection hidden="1"/>
    </xf>
    <xf numFmtId="49" fontId="1" fillId="0" borderId="0" xfId="1" applyNumberFormat="1" applyFont="1" applyBorder="1" applyAlignment="1" applyProtection="1">
      <alignment horizontal="center" vertical="center"/>
      <protection hidden="1"/>
    </xf>
    <xf numFmtId="49" fontId="0" fillId="0" borderId="0" xfId="1" applyNumberFormat="1" applyFont="1" applyBorder="1" applyAlignment="1" applyProtection="1">
      <alignment horizontal="center" vertical="center"/>
      <protection hidden="1"/>
    </xf>
    <xf numFmtId="49" fontId="1" fillId="34" borderId="105" xfId="1" applyNumberFormat="1" applyFont="1" applyFill="1" applyBorder="1" applyAlignment="1" applyProtection="1">
      <alignment horizontal="center" vertical="center"/>
      <protection hidden="1"/>
    </xf>
    <xf numFmtId="49" fontId="1" fillId="34" borderId="103" xfId="1" applyNumberFormat="1" applyFont="1" applyFill="1" applyBorder="1" applyAlignment="1" applyProtection="1">
      <alignment horizontal="center" vertical="center"/>
      <protection hidden="1"/>
    </xf>
    <xf numFmtId="49" fontId="1" fillId="34" borderId="30" xfId="1" applyNumberFormat="1" applyFont="1" applyFill="1" applyBorder="1" applyAlignment="1" applyProtection="1">
      <alignment horizontal="center" vertical="center"/>
      <protection hidden="1"/>
    </xf>
    <xf numFmtId="49" fontId="46" fillId="34" borderId="108" xfId="1" applyNumberFormat="1" applyFont="1" applyFill="1" applyBorder="1" applyAlignment="1" applyProtection="1">
      <alignment vertical="center"/>
      <protection hidden="1"/>
    </xf>
    <xf numFmtId="49" fontId="46" fillId="34" borderId="109" xfId="1" applyNumberFormat="1" applyFont="1" applyFill="1" applyBorder="1" applyAlignment="1" applyProtection="1">
      <alignment vertical="center"/>
      <protection hidden="1"/>
    </xf>
    <xf numFmtId="49" fontId="46" fillId="34" borderId="110" xfId="1" applyNumberFormat="1" applyFont="1" applyFill="1" applyBorder="1" applyAlignment="1" applyProtection="1">
      <alignment vertical="center"/>
      <protection hidden="1"/>
    </xf>
    <xf numFmtId="0" fontId="0" fillId="34" borderId="109" xfId="6" applyFont="1" applyFill="1" applyBorder="1" applyAlignment="1" applyProtection="1">
      <protection hidden="1"/>
    </xf>
    <xf numFmtId="0" fontId="37" fillId="33" borderId="0" xfId="6" applyFont="1" applyFill="1" applyAlignment="1" applyProtection="1">
      <protection hidden="1"/>
    </xf>
    <xf numFmtId="0" fontId="36" fillId="33" borderId="38" xfId="6" applyFont="1" applyFill="1" applyBorder="1" applyAlignment="1" applyProtection="1">
      <alignment horizontal="center" vertical="center"/>
      <protection hidden="1"/>
    </xf>
    <xf numFmtId="49" fontId="47" fillId="33" borderId="0" xfId="1" applyNumberFormat="1" applyFont="1" applyFill="1" applyBorder="1" applyAlignment="1" applyProtection="1">
      <alignment horizontal="center" vertical="top"/>
      <protection hidden="1"/>
    </xf>
    <xf numFmtId="2" fontId="49" fillId="33" borderId="0" xfId="1" applyNumberFormat="1" applyFont="1" applyFill="1" applyBorder="1" applyAlignment="1" applyProtection="1">
      <alignment horizontal="left" vertical="top"/>
      <protection hidden="1"/>
    </xf>
    <xf numFmtId="0" fontId="56" fillId="33" borderId="0" xfId="6" applyFont="1" applyFill="1" applyProtection="1">
      <protection hidden="1"/>
    </xf>
    <xf numFmtId="0" fontId="56" fillId="33" borderId="0" xfId="6" applyFont="1" applyFill="1" applyAlignment="1" applyProtection="1">
      <protection hidden="1"/>
    </xf>
    <xf numFmtId="0" fontId="56" fillId="0" borderId="0" xfId="6" applyFont="1" applyProtection="1">
      <protection hidden="1"/>
    </xf>
    <xf numFmtId="0" fontId="57" fillId="33" borderId="0" xfId="6" applyFont="1" applyFill="1" applyAlignment="1" applyProtection="1">
      <alignment horizontal="center" vertical="center"/>
      <protection hidden="1"/>
    </xf>
    <xf numFmtId="49" fontId="58" fillId="33" borderId="0" xfId="1" applyNumberFormat="1" applyFont="1" applyFill="1" applyBorder="1" applyAlignment="1" applyProtection="1">
      <alignment horizontal="center" vertical="center"/>
      <protection hidden="1"/>
    </xf>
    <xf numFmtId="49" fontId="56" fillId="33" borderId="0" xfId="1" applyNumberFormat="1" applyFont="1" applyFill="1" applyBorder="1" applyAlignment="1" applyProtection="1">
      <alignment horizontal="center" vertical="center"/>
      <protection hidden="1"/>
    </xf>
    <xf numFmtId="0" fontId="39" fillId="34" borderId="30" xfId="6" applyFont="1" applyFill="1" applyBorder="1" applyAlignment="1" applyProtection="1">
      <alignment horizontal="center" vertical="center" wrapText="1"/>
      <protection hidden="1"/>
    </xf>
    <xf numFmtId="0" fontId="0" fillId="33" borderId="0" xfId="6" applyFont="1" applyFill="1" applyAlignment="1" applyProtection="1">
      <alignment horizontal="center"/>
      <protection hidden="1"/>
    </xf>
    <xf numFmtId="0" fontId="0" fillId="33" borderId="0" xfId="6" applyFont="1" applyFill="1" applyBorder="1" applyAlignment="1" applyProtection="1">
      <alignment horizontal="center"/>
      <protection hidden="1"/>
    </xf>
    <xf numFmtId="0" fontId="39" fillId="34" borderId="24" xfId="6" applyFont="1" applyFill="1" applyBorder="1" applyAlignment="1" applyProtection="1">
      <alignment horizontal="center" wrapText="1"/>
      <protection hidden="1"/>
    </xf>
    <xf numFmtId="0" fontId="37" fillId="33" borderId="0" xfId="6" applyFont="1" applyFill="1" applyAlignment="1" applyProtection="1">
      <alignment horizontal="center"/>
      <protection hidden="1"/>
    </xf>
    <xf numFmtId="0" fontId="37" fillId="0" borderId="0" xfId="6" applyFont="1" applyAlignment="1" applyProtection="1">
      <alignment horizontal="center"/>
      <protection hidden="1"/>
    </xf>
    <xf numFmtId="49" fontId="46" fillId="34" borderId="24" xfId="1" applyNumberFormat="1" applyFont="1" applyFill="1" applyBorder="1" applyAlignment="1" applyProtection="1">
      <alignment horizontal="center" vertical="center"/>
      <protection hidden="1"/>
    </xf>
    <xf numFmtId="0" fontId="34" fillId="33" borderId="0" xfId="6" applyFont="1" applyFill="1" applyAlignment="1" applyProtection="1">
      <protection hidden="1"/>
    </xf>
    <xf numFmtId="0" fontId="34" fillId="33" borderId="0" xfId="6" applyFont="1" applyFill="1" applyBorder="1" applyAlignment="1" applyProtection="1">
      <protection hidden="1"/>
    </xf>
    <xf numFmtId="0" fontId="41" fillId="33" borderId="0" xfId="6" applyFont="1" applyFill="1" applyBorder="1" applyAlignment="1" applyProtection="1">
      <alignment vertical="center"/>
      <protection hidden="1"/>
    </xf>
    <xf numFmtId="49" fontId="45" fillId="34" borderId="28" xfId="1" applyNumberFormat="1" applyFont="1" applyFill="1" applyBorder="1" applyAlignment="1" applyProtection="1">
      <alignment horizontal="center" vertical="center"/>
      <protection hidden="1"/>
    </xf>
    <xf numFmtId="49" fontId="45" fillId="34" borderId="28" xfId="1" applyNumberFormat="1" applyFont="1" applyFill="1" applyBorder="1" applyAlignment="1" applyProtection="1">
      <alignment vertical="center"/>
      <protection hidden="1"/>
    </xf>
    <xf numFmtId="49" fontId="45" fillId="34" borderId="108" xfId="1" applyNumberFormat="1" applyFont="1" applyFill="1" applyBorder="1" applyAlignment="1" applyProtection="1">
      <alignment vertical="center"/>
      <protection hidden="1"/>
    </xf>
    <xf numFmtId="0" fontId="61" fillId="33" borderId="0" xfId="6" applyFont="1" applyFill="1" applyAlignment="1" applyProtection="1">
      <protection hidden="1"/>
    </xf>
    <xf numFmtId="0" fontId="61" fillId="0" borderId="0" xfId="6" applyFont="1" applyAlignment="1" applyProtection="1">
      <protection hidden="1"/>
    </xf>
    <xf numFmtId="49" fontId="45" fillId="34" borderId="109" xfId="1" applyNumberFormat="1" applyFont="1" applyFill="1" applyBorder="1" applyAlignment="1" applyProtection="1">
      <alignment vertical="center"/>
      <protection hidden="1"/>
    </xf>
    <xf numFmtId="0" fontId="34" fillId="0" borderId="0" xfId="6" applyFont="1" applyAlignment="1" applyProtection="1">
      <protection hidden="1"/>
    </xf>
    <xf numFmtId="49" fontId="45" fillId="34" borderId="24" xfId="1" applyNumberFormat="1" applyFont="1" applyFill="1" applyBorder="1" applyAlignment="1" applyProtection="1">
      <alignment horizontal="center" vertical="center"/>
      <protection hidden="1"/>
    </xf>
    <xf numFmtId="49" fontId="45" fillId="34" borderId="24" xfId="1" applyNumberFormat="1" applyFont="1" applyFill="1" applyBorder="1" applyAlignment="1" applyProtection="1">
      <alignment vertical="center"/>
      <protection hidden="1"/>
    </xf>
    <xf numFmtId="49" fontId="45" fillId="34" borderId="110" xfId="1" applyNumberFormat="1" applyFont="1" applyFill="1" applyBorder="1" applyAlignment="1" applyProtection="1">
      <alignment vertical="center"/>
      <protection hidden="1"/>
    </xf>
    <xf numFmtId="0" fontId="35" fillId="33" borderId="0" xfId="6" applyFont="1" applyFill="1" applyAlignment="1" applyProtection="1">
      <protection hidden="1"/>
    </xf>
    <xf numFmtId="0" fontId="35" fillId="33" borderId="0" xfId="6" applyFont="1" applyFill="1" applyBorder="1" applyAlignment="1" applyProtection="1">
      <protection hidden="1"/>
    </xf>
    <xf numFmtId="0" fontId="35" fillId="0" borderId="0" xfId="6" applyFont="1" applyAlignment="1" applyProtection="1">
      <protection hidden="1"/>
    </xf>
    <xf numFmtId="0" fontId="35" fillId="34" borderId="0" xfId="1" applyNumberFormat="1" applyFont="1" applyFill="1" applyBorder="1" applyAlignment="1" applyProtection="1">
      <alignment horizontal="center" vertical="top"/>
      <protection hidden="1"/>
    </xf>
    <xf numFmtId="0" fontId="39" fillId="34" borderId="17" xfId="6" applyFont="1" applyFill="1" applyBorder="1" applyAlignment="1" applyProtection="1">
      <alignment horizontal="center" vertical="center" wrapText="1"/>
      <protection hidden="1"/>
    </xf>
    <xf numFmtId="49" fontId="45" fillId="34" borderId="130" xfId="1" applyNumberFormat="1" applyFont="1" applyFill="1" applyBorder="1" applyAlignment="1" applyProtection="1">
      <alignment horizontal="center" vertical="center"/>
      <protection hidden="1"/>
    </xf>
    <xf numFmtId="49" fontId="45" fillId="34" borderId="130" xfId="1" applyNumberFormat="1" applyFont="1" applyFill="1" applyBorder="1" applyAlignment="1" applyProtection="1">
      <alignment vertical="center"/>
      <protection hidden="1"/>
    </xf>
    <xf numFmtId="49" fontId="45" fillId="34" borderId="131" xfId="1" applyNumberFormat="1" applyFont="1" applyFill="1" applyBorder="1" applyAlignment="1" applyProtection="1">
      <alignment vertical="center"/>
      <protection hidden="1"/>
    </xf>
    <xf numFmtId="49" fontId="49" fillId="33" borderId="0" xfId="1" applyNumberFormat="1" applyFont="1" applyFill="1" applyBorder="1" applyAlignment="1" applyProtection="1">
      <alignment horizontal="left" vertical="top"/>
      <protection hidden="1"/>
    </xf>
    <xf numFmtId="0" fontId="67" fillId="0" borderId="0" xfId="3" applyFont="1" applyFill="1"/>
    <xf numFmtId="0" fontId="67" fillId="0" borderId="0" xfId="3" applyFont="1" applyFill="1" applyAlignment="1">
      <alignment horizontal="left" vertical="center"/>
    </xf>
    <xf numFmtId="0" fontId="75" fillId="0" borderId="0" xfId="3" applyFont="1" applyFill="1" applyBorder="1" applyAlignment="1" applyProtection="1"/>
    <xf numFmtId="0" fontId="76" fillId="0" borderId="0" xfId="3" applyFont="1" applyFill="1" applyAlignment="1" applyProtection="1">
      <alignment horizontal="center"/>
    </xf>
    <xf numFmtId="0" fontId="76" fillId="0" borderId="0" xfId="3" applyFont="1" applyFill="1" applyAlignment="1" applyProtection="1">
      <alignment horizontal="left"/>
    </xf>
    <xf numFmtId="0" fontId="72" fillId="0" borderId="0" xfId="7" applyFont="1" applyFill="1" applyProtection="1"/>
    <xf numFmtId="0" fontId="72" fillId="0" borderId="0" xfId="7" applyFont="1" applyProtection="1"/>
    <xf numFmtId="0" fontId="78" fillId="0" borderId="0" xfId="3" applyFont="1" applyFill="1" applyAlignment="1" applyProtection="1"/>
    <xf numFmtId="0" fontId="78" fillId="0" borderId="0" xfId="3" applyFont="1" applyFill="1" applyBorder="1" applyAlignment="1" applyProtection="1">
      <alignment horizontal="left"/>
    </xf>
    <xf numFmtId="15" fontId="78" fillId="0" borderId="0" xfId="3" applyNumberFormat="1" applyFont="1" applyFill="1" applyAlignment="1" applyProtection="1">
      <alignment horizontal="center"/>
    </xf>
    <xf numFmtId="0" fontId="78" fillId="0" borderId="0" xfId="3" applyFont="1" applyFill="1" applyAlignment="1" applyProtection="1">
      <alignment horizontal="left"/>
    </xf>
    <xf numFmtId="15" fontId="78" fillId="0" borderId="0" xfId="3" applyNumberFormat="1" applyFont="1" applyFill="1" applyAlignment="1" applyProtection="1">
      <alignment horizontal="left"/>
    </xf>
    <xf numFmtId="0" fontId="79" fillId="0" borderId="0" xfId="7" applyFont="1" applyFill="1" applyProtection="1"/>
    <xf numFmtId="0" fontId="79" fillId="0" borderId="0" xfId="7" applyFont="1" applyProtection="1"/>
    <xf numFmtId="0" fontId="80" fillId="0" borderId="19" xfId="3" applyFont="1" applyBorder="1" applyAlignment="1" applyProtection="1">
      <alignment horizontal="center"/>
    </xf>
    <xf numFmtId="0" fontId="80" fillId="0" borderId="132" xfId="3" applyFont="1" applyBorder="1" applyAlignment="1" applyProtection="1">
      <alignment horizontal="center"/>
    </xf>
    <xf numFmtId="0" fontId="80" fillId="0" borderId="20" xfId="3" applyFont="1" applyBorder="1" applyAlignment="1" applyProtection="1">
      <alignment horizontal="center"/>
    </xf>
    <xf numFmtId="0" fontId="80" fillId="0" borderId="133" xfId="3" applyFont="1" applyBorder="1" applyAlignment="1" applyProtection="1">
      <alignment horizontal="center"/>
    </xf>
    <xf numFmtId="0" fontId="80" fillId="0" borderId="134" xfId="3" applyFont="1" applyBorder="1" applyAlignment="1" applyProtection="1"/>
    <xf numFmtId="0" fontId="80" fillId="0" borderId="21" xfId="3" applyFont="1" applyBorder="1" applyAlignment="1" applyProtection="1">
      <alignment horizontal="center"/>
    </xf>
    <xf numFmtId="0" fontId="80" fillId="0" borderId="134" xfId="3" applyFont="1" applyBorder="1" applyAlignment="1" applyProtection="1">
      <alignment horizontal="center"/>
    </xf>
    <xf numFmtId="0" fontId="35" fillId="0" borderId="0" xfId="8"/>
    <xf numFmtId="0" fontId="72" fillId="0" borderId="0" xfId="7" applyFont="1" applyAlignment="1" applyProtection="1">
      <alignment horizontal="center"/>
    </xf>
    <xf numFmtId="0" fontId="76" fillId="41" borderId="43" xfId="7" applyFont="1" applyFill="1" applyBorder="1" applyAlignment="1" applyProtection="1">
      <alignment vertical="center"/>
    </xf>
    <xf numFmtId="0" fontId="76" fillId="41" borderId="43" xfId="7" quotePrefix="1" applyFont="1" applyFill="1" applyBorder="1" applyAlignment="1" applyProtection="1">
      <alignment horizontal="center"/>
    </xf>
    <xf numFmtId="166" fontId="76" fillId="41" borderId="43" xfId="7" applyNumberFormat="1" applyFont="1" applyFill="1" applyBorder="1" applyAlignment="1" applyProtection="1">
      <alignment horizontal="right"/>
    </xf>
    <xf numFmtId="0" fontId="76" fillId="41" borderId="132" xfId="7" applyFont="1" applyFill="1" applyBorder="1" applyAlignment="1" applyProtection="1">
      <alignment vertical="center"/>
    </xf>
    <xf numFmtId="0" fontId="74" fillId="0" borderId="43" xfId="7" applyFont="1" applyBorder="1" applyAlignment="1" applyProtection="1">
      <alignment vertical="center"/>
    </xf>
    <xf numFmtId="0" fontId="74" fillId="0" borderId="43" xfId="7" quotePrefix="1" applyFont="1" applyFill="1" applyBorder="1" applyAlignment="1" applyProtection="1">
      <alignment horizontal="center"/>
    </xf>
    <xf numFmtId="166" fontId="74" fillId="0" borderId="43" xfId="3" applyNumberFormat="1" applyFont="1" applyBorder="1" applyAlignment="1" applyProtection="1">
      <alignment horizontal="right"/>
    </xf>
    <xf numFmtId="166" fontId="74" fillId="0" borderId="43" xfId="7" applyNumberFormat="1" applyFont="1" applyBorder="1" applyAlignment="1" applyProtection="1">
      <alignment horizontal="right"/>
    </xf>
    <xf numFmtId="167" fontId="25" fillId="0" borderId="0" xfId="9" applyProtection="1"/>
    <xf numFmtId="0" fontId="74" fillId="0" borderId="134" xfId="7" applyFont="1" applyBorder="1" applyAlignment="1" applyProtection="1">
      <alignment vertical="center"/>
    </xf>
    <xf numFmtId="166" fontId="74" fillId="0" borderId="134" xfId="7" applyNumberFormat="1" applyFont="1" applyBorder="1" applyAlignment="1" applyProtection="1">
      <alignment horizontal="right"/>
    </xf>
    <xf numFmtId="0" fontId="74" fillId="0" borderId="134" xfId="7" applyFont="1" applyFill="1" applyBorder="1" applyAlignment="1" applyProtection="1">
      <alignment vertical="center"/>
    </xf>
    <xf numFmtId="166" fontId="74" fillId="0" borderId="43" xfId="7" applyNumberFormat="1" applyFont="1" applyFill="1" applyBorder="1" applyAlignment="1" applyProtection="1">
      <alignment horizontal="right"/>
    </xf>
    <xf numFmtId="0" fontId="74" fillId="0" borderId="43" xfId="7" applyFont="1" applyFill="1" applyBorder="1" applyAlignment="1" applyProtection="1">
      <alignment vertical="center"/>
    </xf>
    <xf numFmtId="0" fontId="76" fillId="40" borderId="43" xfId="7" applyFont="1" applyFill="1" applyBorder="1" applyAlignment="1" applyProtection="1">
      <alignment vertical="center"/>
    </xf>
    <xf numFmtId="0" fontId="76" fillId="40" borderId="43" xfId="7" quotePrefix="1" applyFont="1" applyFill="1" applyBorder="1" applyAlignment="1" applyProtection="1">
      <alignment horizontal="center"/>
    </xf>
    <xf numFmtId="166" fontId="76" fillId="40" borderId="43" xfId="7" applyNumberFormat="1" applyFont="1" applyFill="1" applyBorder="1" applyAlignment="1" applyProtection="1">
      <alignment horizontal="right"/>
      <protection locked="0"/>
    </xf>
    <xf numFmtId="0" fontId="81" fillId="0" borderId="0" xfId="7" applyFont="1" applyProtection="1"/>
    <xf numFmtId="0" fontId="75" fillId="39" borderId="0" xfId="3" applyFont="1" applyFill="1" applyBorder="1" applyAlignment="1" applyProtection="1"/>
    <xf numFmtId="0" fontId="76" fillId="39" borderId="0" xfId="3" applyFont="1" applyFill="1" applyBorder="1" applyAlignment="1" applyProtection="1">
      <alignment horizontal="left" wrapText="1"/>
    </xf>
    <xf numFmtId="0" fontId="74" fillId="39" borderId="0" xfId="3" applyFont="1" applyFill="1" applyBorder="1" applyAlignment="1" applyProtection="1">
      <alignment horizontal="center"/>
    </xf>
    <xf numFmtId="0" fontId="76" fillId="39" borderId="0" xfId="3" applyFont="1" applyFill="1" applyBorder="1" applyAlignment="1" applyProtection="1">
      <alignment horizontal="center"/>
    </xf>
    <xf numFmtId="0" fontId="82" fillId="0" borderId="0" xfId="7" applyFont="1" applyAlignment="1" applyProtection="1">
      <alignment horizontal="left"/>
    </xf>
    <xf numFmtId="0" fontId="78" fillId="39" borderId="0" xfId="3" applyFont="1" applyFill="1" applyBorder="1" applyAlignment="1" applyProtection="1"/>
    <xf numFmtId="0" fontId="78" fillId="39" borderId="0" xfId="3" applyFont="1" applyFill="1" applyBorder="1" applyAlignment="1" applyProtection="1">
      <alignment horizontal="left" wrapText="1"/>
    </xf>
    <xf numFmtId="0" fontId="79" fillId="39" borderId="0" xfId="3" applyFont="1" applyFill="1" applyBorder="1" applyAlignment="1" applyProtection="1">
      <alignment horizontal="center"/>
    </xf>
    <xf numFmtId="0" fontId="78" fillId="39" borderId="0" xfId="3" applyFont="1" applyFill="1" applyBorder="1" applyAlignment="1" applyProtection="1">
      <alignment horizontal="center"/>
    </xf>
    <xf numFmtId="0" fontId="79" fillId="0" borderId="0" xfId="7" applyFont="1" applyAlignment="1" applyProtection="1">
      <alignment horizontal="left"/>
    </xf>
    <xf numFmtId="0" fontId="83" fillId="0" borderId="0" xfId="7" applyFont="1" applyAlignment="1" applyProtection="1">
      <alignment horizontal="left"/>
    </xf>
    <xf numFmtId="0" fontId="80" fillId="0" borderId="133" xfId="3" applyFont="1" applyFill="1" applyBorder="1" applyAlignment="1" applyProtection="1">
      <alignment horizontal="center" wrapText="1"/>
    </xf>
    <xf numFmtId="0" fontId="84" fillId="0" borderId="19" xfId="3" applyFont="1" applyBorder="1" applyAlignment="1" applyProtection="1">
      <alignment horizontal="centerContinuous"/>
    </xf>
    <xf numFmtId="0" fontId="84" fillId="0" borderId="20" xfId="3" applyFont="1" applyBorder="1" applyAlignment="1" applyProtection="1">
      <alignment horizontal="centerContinuous"/>
    </xf>
    <xf numFmtId="0" fontId="83" fillId="0" borderId="0" xfId="7" applyFont="1" applyProtection="1"/>
    <xf numFmtId="0" fontId="80" fillId="0" borderId="134" xfId="3" applyFont="1" applyFill="1" applyBorder="1" applyAlignment="1" applyProtection="1">
      <alignment horizontal="center" wrapText="1"/>
    </xf>
    <xf numFmtId="0" fontId="84" fillId="0" borderId="21" xfId="3" applyFont="1" applyBorder="1" applyAlignment="1" applyProtection="1">
      <alignment horizontal="centerContinuous"/>
    </xf>
    <xf numFmtId="0" fontId="84" fillId="0" borderId="23" xfId="3" applyFont="1" applyBorder="1" applyAlignment="1" applyProtection="1">
      <alignment horizontal="centerContinuous"/>
    </xf>
    <xf numFmtId="0" fontId="76" fillId="40" borderId="132" xfId="7" applyFont="1" applyFill="1" applyBorder="1" applyAlignment="1" applyProtection="1">
      <alignment vertical="center"/>
    </xf>
    <xf numFmtId="0" fontId="74" fillId="0" borderId="132" xfId="7" applyFont="1" applyFill="1" applyBorder="1" applyAlignment="1" applyProtection="1">
      <alignment vertical="center"/>
    </xf>
    <xf numFmtId="0" fontId="76" fillId="40" borderId="133" xfId="7" applyFont="1" applyFill="1" applyBorder="1" applyAlignment="1" applyProtection="1">
      <alignment vertical="center"/>
    </xf>
    <xf numFmtId="0" fontId="74" fillId="40" borderId="43" xfId="7" quotePrefix="1" applyFont="1" applyFill="1" applyBorder="1" applyAlignment="1" applyProtection="1">
      <alignment horizontal="center"/>
    </xf>
    <xf numFmtId="0" fontId="72" fillId="0" borderId="0" xfId="7" applyFont="1" applyAlignment="1" applyProtection="1">
      <alignment vertical="center"/>
    </xf>
    <xf numFmtId="0" fontId="74" fillId="0" borderId="133" xfId="7" applyFont="1" applyFill="1" applyBorder="1" applyAlignment="1" applyProtection="1">
      <alignment vertical="center"/>
    </xf>
    <xf numFmtId="0" fontId="82" fillId="0" borderId="0" xfId="7" applyFont="1" applyAlignment="1" applyProtection="1">
      <alignment horizontal="center"/>
    </xf>
    <xf numFmtId="0" fontId="82" fillId="0" borderId="0" xfId="3" applyFont="1" applyFill="1" applyAlignment="1" applyProtection="1"/>
    <xf numFmtId="0" fontId="75" fillId="0" borderId="0" xfId="3" applyFont="1" applyFill="1" applyBorder="1" applyAlignment="1" applyProtection="1">
      <alignment horizontal="center"/>
    </xf>
    <xf numFmtId="0" fontId="25" fillId="0" borderId="0" xfId="3" applyFill="1"/>
    <xf numFmtId="0" fontId="82" fillId="0" borderId="0" xfId="7" applyFont="1" applyFill="1" applyAlignment="1" applyProtection="1">
      <alignment horizontal="center"/>
    </xf>
    <xf numFmtId="0" fontId="82" fillId="0" borderId="0" xfId="7" applyFont="1" applyFill="1" applyProtection="1"/>
    <xf numFmtId="0" fontId="82" fillId="0" borderId="0" xfId="7" applyFont="1" applyFill="1" applyAlignment="1" applyProtection="1">
      <alignment horizontal="left"/>
    </xf>
    <xf numFmtId="0" fontId="79" fillId="0" borderId="0" xfId="7" applyFont="1" applyAlignment="1" applyProtection="1">
      <alignment horizontal="center"/>
    </xf>
    <xf numFmtId="0" fontId="79" fillId="0" borderId="0" xfId="3" applyFont="1" applyFill="1" applyBorder="1" applyAlignment="1" applyProtection="1"/>
    <xf numFmtId="0" fontId="79" fillId="0" borderId="0" xfId="3" applyFont="1" applyFill="1" applyBorder="1" applyAlignment="1" applyProtection="1">
      <alignment horizontal="center"/>
    </xf>
    <xf numFmtId="0" fontId="79" fillId="0" borderId="0" xfId="7" applyFont="1" applyFill="1" applyAlignment="1" applyProtection="1">
      <alignment horizontal="center"/>
    </xf>
    <xf numFmtId="0" fontId="83" fillId="0" borderId="0" xfId="7" applyFont="1" applyFill="1" applyAlignment="1" applyProtection="1">
      <alignment horizontal="center"/>
    </xf>
    <xf numFmtId="0" fontId="83" fillId="0" borderId="0" xfId="7" applyFont="1" applyFill="1" applyProtection="1"/>
    <xf numFmtId="0" fontId="80" fillId="0" borderId="133" xfId="3" applyFont="1" applyBorder="1" applyAlignment="1" applyProtection="1">
      <alignment horizontal="center" vertical="center" wrapText="1"/>
    </xf>
    <xf numFmtId="0" fontId="80" fillId="0" borderId="132" xfId="3" applyFont="1" applyBorder="1" applyAlignment="1" applyProtection="1">
      <alignment horizontal="center" vertical="center" wrapText="1"/>
    </xf>
    <xf numFmtId="0" fontId="80" fillId="0" borderId="133" xfId="3" applyFont="1" applyFill="1" applyBorder="1" applyAlignment="1" applyProtection="1">
      <alignment horizontal="center"/>
    </xf>
    <xf numFmtId="0" fontId="74" fillId="40" borderId="43" xfId="3" quotePrefix="1" applyFont="1" applyFill="1" applyBorder="1" applyAlignment="1" applyProtection="1">
      <alignment horizontal="center"/>
    </xf>
    <xf numFmtId="0" fontId="76" fillId="40" borderId="43" xfId="7" applyFont="1" applyFill="1" applyBorder="1" applyAlignment="1" applyProtection="1">
      <alignment horizontal="center" vertical="center"/>
    </xf>
    <xf numFmtId="0" fontId="76" fillId="40" borderId="43" xfId="7" applyFont="1" applyFill="1" applyBorder="1" applyAlignment="1" applyProtection="1">
      <alignment wrapText="1"/>
    </xf>
    <xf numFmtId="3" fontId="76" fillId="0" borderId="0" xfId="7" applyNumberFormat="1" applyFont="1" applyFill="1" applyAlignment="1" applyProtection="1">
      <alignment horizontal="center"/>
    </xf>
    <xf numFmtId="0" fontId="76" fillId="0" borderId="0" xfId="7" applyFont="1" applyFill="1" applyProtection="1"/>
    <xf numFmtId="0" fontId="76" fillId="0" borderId="0" xfId="7" applyFont="1" applyFill="1" applyAlignment="1" applyProtection="1">
      <alignment horizontal="center"/>
    </xf>
    <xf numFmtId="0" fontId="74" fillId="0" borderId="43" xfId="3" quotePrefix="1" applyFont="1" applyFill="1" applyBorder="1" applyAlignment="1" applyProtection="1">
      <alignment horizontal="center"/>
    </xf>
    <xf numFmtId="0" fontId="74" fillId="0" borderId="43" xfId="7" applyFont="1" applyFill="1" applyBorder="1" applyAlignment="1" applyProtection="1">
      <alignment horizontal="center" vertical="center"/>
    </xf>
    <xf numFmtId="0" fontId="74" fillId="0" borderId="43" xfId="7" applyFont="1" applyFill="1" applyBorder="1" applyAlignment="1" applyProtection="1">
      <alignment wrapText="1"/>
    </xf>
    <xf numFmtId="166" fontId="74" fillId="0" borderId="43" xfId="7" applyNumberFormat="1" applyFont="1" applyFill="1" applyBorder="1" applyAlignment="1" applyProtection="1">
      <alignment horizontal="right"/>
      <protection locked="0"/>
    </xf>
    <xf numFmtId="3" fontId="74" fillId="0" borderId="0" xfId="7" applyNumberFormat="1" applyFont="1" applyFill="1" applyAlignment="1" applyProtection="1">
      <alignment horizontal="center"/>
    </xf>
    <xf numFmtId="0" fontId="74" fillId="0" borderId="0" xfId="7" applyFont="1" applyFill="1" applyProtection="1"/>
    <xf numFmtId="0" fontId="74" fillId="0" borderId="0" xfId="7" applyFont="1" applyFill="1" applyAlignment="1" applyProtection="1">
      <alignment horizontal="center"/>
    </xf>
    <xf numFmtId="0" fontId="74" fillId="0" borderId="134" xfId="7" applyFont="1" applyFill="1" applyBorder="1" applyAlignment="1" applyProtection="1">
      <alignment horizontal="center" vertical="center"/>
    </xf>
    <xf numFmtId="0" fontId="74" fillId="0" borderId="43" xfId="7" applyFont="1" applyFill="1" applyBorder="1" applyAlignment="1" applyProtection="1">
      <alignment horizontal="left" wrapText="1"/>
    </xf>
    <xf numFmtId="0" fontId="76" fillId="40" borderId="43" xfId="7" applyFont="1" applyFill="1" applyBorder="1" applyAlignment="1" applyProtection="1">
      <alignment horizontal="center"/>
    </xf>
    <xf numFmtId="0" fontId="74" fillId="0" borderId="43" xfId="3" quotePrefix="1" applyFont="1" applyBorder="1" applyAlignment="1" applyProtection="1">
      <alignment horizontal="center"/>
    </xf>
    <xf numFmtId="166" fontId="74" fillId="0" borderId="43" xfId="7" applyNumberFormat="1" applyFont="1" applyBorder="1" applyAlignment="1" applyProtection="1">
      <alignment horizontal="right"/>
      <protection locked="0"/>
    </xf>
    <xf numFmtId="0" fontId="74" fillId="0" borderId="43" xfId="7" applyFont="1" applyFill="1" applyBorder="1" applyAlignment="1" applyProtection="1">
      <alignment horizontal="center"/>
    </xf>
    <xf numFmtId="0" fontId="76" fillId="40" borderId="132" xfId="7" applyFont="1" applyFill="1" applyBorder="1" applyAlignment="1" applyProtection="1">
      <alignment horizontal="center" vertical="center"/>
    </xf>
    <xf numFmtId="166" fontId="76" fillId="40" borderId="43" xfId="7" applyNumberFormat="1" applyFont="1" applyFill="1" applyBorder="1" applyAlignment="1" applyProtection="1">
      <alignment horizontal="right"/>
    </xf>
    <xf numFmtId="0" fontId="76" fillId="40" borderId="43" xfId="3" quotePrefix="1" applyFont="1" applyFill="1" applyBorder="1" applyAlignment="1" applyProtection="1">
      <alignment horizontal="center"/>
    </xf>
    <xf numFmtId="0" fontId="76" fillId="40" borderId="43" xfId="7" applyFont="1" applyFill="1" applyBorder="1" applyAlignment="1" applyProtection="1">
      <alignment vertical="center" wrapText="1"/>
    </xf>
    <xf numFmtId="0" fontId="74" fillId="0" borderId="43" xfId="7" applyFont="1" applyFill="1" applyBorder="1" applyAlignment="1" applyProtection="1">
      <alignment vertical="center" wrapText="1"/>
    </xf>
    <xf numFmtId="0" fontId="76" fillId="40" borderId="43" xfId="7" applyFont="1" applyFill="1" applyBorder="1" applyAlignment="1" applyProtection="1">
      <alignment horizontal="left" vertical="center"/>
    </xf>
    <xf numFmtId="0" fontId="76" fillId="40" borderId="132" xfId="7" applyFont="1" applyFill="1" applyBorder="1" applyAlignment="1" applyProtection="1">
      <alignment horizontal="left" vertical="center"/>
    </xf>
    <xf numFmtId="0" fontId="74" fillId="0" borderId="132" xfId="7" applyFont="1" applyFill="1" applyBorder="1" applyAlignment="1" applyProtection="1">
      <alignment horizontal="center" vertical="center"/>
    </xf>
    <xf numFmtId="0" fontId="74" fillId="0" borderId="0" xfId="7" applyFont="1" applyAlignment="1" applyProtection="1">
      <alignment horizontal="center"/>
    </xf>
    <xf numFmtId="0" fontId="74" fillId="0" borderId="0" xfId="7" applyFont="1" applyAlignment="1" applyProtection="1">
      <alignment horizontal="center" vertical="center"/>
    </xf>
    <xf numFmtId="0" fontId="74" fillId="0" borderId="0" xfId="7" applyFont="1" applyFill="1" applyBorder="1" applyProtection="1"/>
    <xf numFmtId="3" fontId="72" fillId="0" borderId="43" xfId="4" applyNumberFormat="1" applyFont="1" applyBorder="1" applyProtection="1"/>
    <xf numFmtId="0" fontId="29" fillId="38" borderId="44" xfId="4" applyFont="1" applyFill="1" applyBorder="1" applyAlignment="1" applyProtection="1">
      <alignment horizontal="center"/>
      <protection locked="0"/>
    </xf>
    <xf numFmtId="0" fontId="32" fillId="38" borderId="45" xfId="4" applyFont="1" applyFill="1" applyBorder="1" applyAlignment="1" applyProtection="1">
      <alignment horizontal="center"/>
    </xf>
    <xf numFmtId="49" fontId="25" fillId="38" borderId="45" xfId="4" applyNumberFormat="1" applyFont="1" applyFill="1" applyBorder="1" applyAlignment="1" applyProtection="1">
      <alignment horizontal="center"/>
      <protection locked="0"/>
    </xf>
    <xf numFmtId="49" fontId="25" fillId="38" borderId="46" xfId="4" applyNumberFormat="1" applyFont="1" applyFill="1" applyBorder="1" applyAlignment="1" applyProtection="1">
      <alignment horizontal="center"/>
      <protection locked="0"/>
    </xf>
    <xf numFmtId="0" fontId="32" fillId="38" borderId="46" xfId="4" applyFont="1" applyFill="1" applyBorder="1" applyAlignment="1" applyProtection="1">
      <alignment horizontal="center"/>
    </xf>
    <xf numFmtId="0" fontId="25" fillId="38" borderId="45" xfId="4" applyFont="1" applyFill="1" applyBorder="1" applyAlignment="1" applyProtection="1">
      <alignment horizontal="center"/>
    </xf>
    <xf numFmtId="49" fontId="25" fillId="38" borderId="48" xfId="4" applyNumberFormat="1" applyFont="1" applyFill="1" applyBorder="1" applyAlignment="1" applyProtection="1">
      <alignment horizontal="center"/>
      <protection locked="0"/>
    </xf>
    <xf numFmtId="0" fontId="25" fillId="38" borderId="44" xfId="4" applyFont="1" applyFill="1" applyBorder="1" applyAlignment="1" applyProtection="1">
      <alignment horizontal="center"/>
    </xf>
    <xf numFmtId="3" fontId="25" fillId="38" borderId="144" xfId="4" applyNumberFormat="1" applyFont="1" applyFill="1" applyBorder="1" applyAlignment="1" applyProtection="1">
      <alignment horizontal="center"/>
      <protection locked="0"/>
    </xf>
    <xf numFmtId="0" fontId="67" fillId="0" borderId="0" xfId="3" applyFont="1" applyFill="1" applyAlignment="1">
      <alignment horizontal="left" vertical="center" wrapText="1"/>
    </xf>
    <xf numFmtId="0" fontId="49" fillId="34" borderId="0" xfId="6" applyFont="1" applyFill="1" applyBorder="1" applyAlignment="1" applyProtection="1">
      <alignment horizontal="center" vertical="center"/>
      <protection hidden="1"/>
    </xf>
    <xf numFmtId="0" fontId="41" fillId="34" borderId="0" xfId="6" applyFont="1" applyFill="1" applyBorder="1" applyAlignment="1" applyProtection="1">
      <alignment horizontal="left" vertical="center" wrapText="1"/>
      <protection hidden="1"/>
    </xf>
    <xf numFmtId="0" fontId="60" fillId="34" borderId="0" xfId="6" applyNumberFormat="1" applyFont="1" applyFill="1" applyBorder="1" applyAlignment="1" applyProtection="1">
      <alignment horizontal="center" vertical="center"/>
      <protection hidden="1"/>
    </xf>
    <xf numFmtId="49" fontId="45" fillId="34" borderId="0" xfId="1" applyNumberFormat="1" applyFont="1" applyFill="1" applyBorder="1" applyAlignment="1" applyProtection="1">
      <alignment vertical="center"/>
      <protection hidden="1"/>
    </xf>
    <xf numFmtId="0" fontId="74" fillId="0" borderId="0" xfId="3" applyFont="1" applyFill="1" applyAlignment="1" applyProtection="1">
      <alignment wrapText="1"/>
    </xf>
    <xf numFmtId="0" fontId="78" fillId="0" borderId="0" xfId="3" applyFont="1" applyFill="1" applyBorder="1" applyAlignment="1" applyProtection="1">
      <alignment horizontal="left" wrapText="1"/>
    </xf>
    <xf numFmtId="0" fontId="80" fillId="0" borderId="20" xfId="3" applyFont="1" applyFill="1" applyBorder="1" applyAlignment="1" applyProtection="1">
      <alignment horizontal="center" wrapText="1"/>
    </xf>
    <xf numFmtId="0" fontId="76" fillId="41" borderId="43" xfId="7" applyFont="1" applyFill="1" applyBorder="1" applyAlignment="1" applyProtection="1">
      <alignment vertical="center" wrapText="1"/>
    </xf>
    <xf numFmtId="0" fontId="76" fillId="41" borderId="132" xfId="7" applyFont="1" applyFill="1" applyBorder="1" applyAlignment="1" applyProtection="1">
      <alignment vertical="center" wrapText="1"/>
    </xf>
    <xf numFmtId="0" fontId="74" fillId="0" borderId="43" xfId="7" applyFont="1" applyBorder="1" applyAlignment="1" applyProtection="1">
      <alignment vertical="center" wrapText="1"/>
    </xf>
    <xf numFmtId="0" fontId="74" fillId="0" borderId="134" xfId="7" applyFont="1" applyBorder="1" applyAlignment="1" applyProtection="1">
      <alignment vertical="center" wrapText="1"/>
    </xf>
    <xf numFmtId="0" fontId="74" fillId="0" borderId="134" xfId="7" applyFont="1" applyFill="1" applyBorder="1" applyAlignment="1" applyProtection="1">
      <alignment vertical="center" wrapText="1"/>
    </xf>
    <xf numFmtId="0" fontId="76" fillId="40" borderId="132" xfId="7" applyFont="1" applyFill="1" applyBorder="1" applyAlignment="1" applyProtection="1">
      <alignment vertical="center" wrapText="1"/>
    </xf>
    <xf numFmtId="0" fontId="74" fillId="0" borderId="132" xfId="7" applyFont="1" applyFill="1" applyBorder="1" applyAlignment="1" applyProtection="1">
      <alignment vertical="center" wrapText="1"/>
    </xf>
    <xf numFmtId="0" fontId="76" fillId="40" borderId="133" xfId="7" applyFont="1" applyFill="1" applyBorder="1" applyAlignment="1" applyProtection="1">
      <alignment vertical="center" wrapText="1"/>
    </xf>
    <xf numFmtId="0" fontId="74" fillId="0" borderId="133" xfId="7" applyFont="1" applyFill="1" applyBorder="1" applyAlignment="1" applyProtection="1">
      <alignment vertical="center" wrapText="1"/>
    </xf>
    <xf numFmtId="0" fontId="72" fillId="0" borderId="0" xfId="7" applyFont="1" applyFill="1" applyBorder="1" applyAlignment="1" applyProtection="1">
      <alignment wrapText="1"/>
    </xf>
    <xf numFmtId="166" fontId="74" fillId="0" borderId="23" xfId="163" applyNumberFormat="1" applyFont="1" applyFill="1" applyBorder="1" applyAlignment="1" applyProtection="1">
      <alignment horizontal="right"/>
    </xf>
    <xf numFmtId="0" fontId="76" fillId="0" borderId="16" xfId="163" applyFont="1" applyFill="1" applyBorder="1" applyAlignment="1" applyProtection="1">
      <alignment horizontal="left" vertical="top"/>
    </xf>
    <xf numFmtId="166" fontId="76" fillId="0" borderId="17" xfId="163" applyNumberFormat="1" applyFont="1" applyFill="1" applyBorder="1" applyAlignment="1" applyProtection="1">
      <alignment horizontal="right"/>
    </xf>
    <xf numFmtId="0" fontId="74" fillId="0" borderId="134" xfId="163" applyFont="1" applyFill="1" applyBorder="1" applyAlignment="1" applyProtection="1">
      <alignment horizontal="left" vertical="top"/>
    </xf>
    <xf numFmtId="0" fontId="78" fillId="0" borderId="0" xfId="163" applyFont="1" applyFill="1" applyProtection="1"/>
    <xf numFmtId="166" fontId="74" fillId="0" borderId="0" xfId="163" applyNumberFormat="1" applyFont="1" applyFill="1" applyProtection="1"/>
    <xf numFmtId="0" fontId="74" fillId="0" borderId="0" xfId="163" applyFont="1" applyFill="1" applyProtection="1"/>
    <xf numFmtId="0" fontId="76" fillId="0" borderId="0" xfId="163" applyFont="1" applyFill="1" applyProtection="1"/>
    <xf numFmtId="0" fontId="80" fillId="0" borderId="0" xfId="163" applyFont="1" applyFill="1" applyProtection="1"/>
    <xf numFmtId="0" fontId="76" fillId="0" borderId="16" xfId="163" applyFont="1" applyFill="1" applyBorder="1" applyAlignment="1" applyProtection="1">
      <alignment horizontal="center" vertical="center" wrapText="1"/>
    </xf>
    <xf numFmtId="166" fontId="76" fillId="0" borderId="0" xfId="163" applyNumberFormat="1" applyFont="1" applyFill="1" applyBorder="1" applyAlignment="1" applyProtection="1">
      <alignment horizontal="center"/>
    </xf>
    <xf numFmtId="166" fontId="76" fillId="0" borderId="20" xfId="163" applyNumberFormat="1" applyFont="1" applyFill="1" applyBorder="1" applyAlignment="1" applyProtection="1">
      <alignment horizontal="center"/>
    </xf>
    <xf numFmtId="0" fontId="76" fillId="0" borderId="21" xfId="163" applyFont="1" applyFill="1" applyBorder="1" applyAlignment="1" applyProtection="1">
      <alignment horizontal="left" vertical="center"/>
    </xf>
    <xf numFmtId="0" fontId="76" fillId="0" borderId="134" xfId="163" applyFont="1" applyFill="1" applyBorder="1" applyAlignment="1" applyProtection="1">
      <alignment horizontal="left" vertical="top"/>
    </xf>
    <xf numFmtId="166" fontId="76" fillId="0" borderId="23" xfId="163" applyNumberFormat="1" applyFont="1" applyFill="1" applyBorder="1" applyAlignment="1" applyProtection="1">
      <alignment horizontal="right"/>
    </xf>
    <xf numFmtId="166" fontId="76" fillId="0" borderId="22" xfId="163" applyNumberFormat="1" applyFont="1" applyFill="1" applyBorder="1" applyAlignment="1" applyProtection="1">
      <alignment horizontal="right"/>
    </xf>
    <xf numFmtId="0" fontId="74" fillId="0" borderId="43" xfId="163" applyFont="1" applyFill="1" applyBorder="1" applyAlignment="1" applyProtection="1">
      <alignment horizontal="left" vertical="top"/>
    </xf>
    <xf numFmtId="166" fontId="74" fillId="0" borderId="81" xfId="163" applyNumberFormat="1" applyFont="1" applyFill="1" applyBorder="1" applyAlignment="1" applyProtection="1">
      <alignment horizontal="right"/>
    </xf>
    <xf numFmtId="0" fontId="74" fillId="0" borderId="0" xfId="163" applyFont="1" applyFill="1" applyBorder="1" applyProtection="1"/>
    <xf numFmtId="0" fontId="74" fillId="40" borderId="134" xfId="163" applyFont="1" applyFill="1" applyBorder="1" applyAlignment="1" applyProtection="1">
      <alignment horizontal="left" vertical="top"/>
    </xf>
    <xf numFmtId="166" fontId="76" fillId="40" borderId="23" xfId="163" applyNumberFormat="1" applyFont="1" applyFill="1" applyBorder="1" applyAlignment="1" applyProtection="1">
      <alignment horizontal="right"/>
    </xf>
    <xf numFmtId="0" fontId="76" fillId="40" borderId="134" xfId="163" applyFont="1" applyFill="1" applyBorder="1" applyAlignment="1" applyProtection="1">
      <alignment horizontal="left" vertical="top"/>
    </xf>
    <xf numFmtId="0" fontId="76" fillId="40" borderId="43" xfId="163" applyFont="1" applyFill="1" applyBorder="1" applyAlignment="1" applyProtection="1">
      <alignment horizontal="left" vertical="top"/>
    </xf>
    <xf numFmtId="166" fontId="76" fillId="40" borderId="81" xfId="163" applyNumberFormat="1" applyFont="1" applyFill="1" applyBorder="1" applyAlignment="1" applyProtection="1">
      <alignment horizontal="right"/>
    </xf>
    <xf numFmtId="0" fontId="80" fillId="0" borderId="132" xfId="163" applyFont="1" applyFill="1" applyBorder="1" applyAlignment="1" applyProtection="1">
      <alignment horizontal="left" vertical="center" wrapText="1"/>
    </xf>
    <xf numFmtId="0" fontId="67" fillId="0" borderId="0" xfId="3" applyFont="1" applyFill="1" applyAlignment="1"/>
    <xf numFmtId="0" fontId="76" fillId="0" borderId="22" xfId="163" applyFont="1" applyFill="1" applyBorder="1" applyAlignment="1" applyProtection="1">
      <alignment horizontal="left" vertical="center"/>
    </xf>
    <xf numFmtId="166" fontId="74" fillId="0" borderId="0" xfId="163" applyNumberFormat="1" applyFont="1" applyFill="1" applyAlignment="1" applyProtection="1">
      <alignment horizontal="left" wrapText="1"/>
    </xf>
    <xf numFmtId="166" fontId="76" fillId="0" borderId="0" xfId="163" applyNumberFormat="1" applyFont="1" applyFill="1" applyBorder="1" applyAlignment="1" applyProtection="1">
      <alignment horizontal="left" wrapText="1"/>
    </xf>
    <xf numFmtId="0" fontId="76" fillId="0" borderId="21" xfId="163" applyFont="1" applyFill="1" applyBorder="1" applyAlignment="1" applyProtection="1">
      <alignment horizontal="left" vertical="center" wrapText="1"/>
    </xf>
    <xf numFmtId="166" fontId="76" fillId="0" borderId="23" xfId="163" applyNumberFormat="1" applyFont="1" applyFill="1" applyBorder="1" applyAlignment="1" applyProtection="1">
      <alignment horizontal="left" wrapText="1"/>
    </xf>
    <xf numFmtId="166" fontId="76" fillId="40" borderId="23" xfId="163" applyNumberFormat="1" applyFont="1" applyFill="1" applyBorder="1" applyAlignment="1" applyProtection="1">
      <alignment horizontal="left" wrapText="1"/>
    </xf>
    <xf numFmtId="166" fontId="74" fillId="0" borderId="23" xfId="163" applyNumberFormat="1" applyFont="1" applyFill="1" applyBorder="1" applyAlignment="1" applyProtection="1">
      <alignment horizontal="left" wrapText="1"/>
    </xf>
    <xf numFmtId="166" fontId="76" fillId="0" borderId="17" xfId="163" applyNumberFormat="1" applyFont="1" applyFill="1" applyBorder="1" applyAlignment="1" applyProtection="1">
      <alignment horizontal="left" wrapText="1"/>
    </xf>
    <xf numFmtId="166" fontId="74" fillId="0" borderId="81" xfId="163" applyNumberFormat="1" applyFont="1" applyFill="1" applyBorder="1" applyAlignment="1" applyProtection="1">
      <alignment horizontal="left" wrapText="1"/>
    </xf>
    <xf numFmtId="166" fontId="76" fillId="40" borderId="81" xfId="163" applyNumberFormat="1" applyFont="1" applyFill="1" applyBorder="1" applyAlignment="1" applyProtection="1">
      <alignment horizontal="left" wrapText="1"/>
    </xf>
    <xf numFmtId="166" fontId="76" fillId="0" borderId="22" xfId="163" applyNumberFormat="1" applyFont="1" applyFill="1" applyBorder="1" applyAlignment="1" applyProtection="1">
      <alignment horizontal="left" wrapText="1"/>
    </xf>
    <xf numFmtId="0" fontId="76" fillId="0" borderId="23" xfId="163" applyFont="1" applyFill="1" applyBorder="1" applyAlignment="1" applyProtection="1">
      <alignment horizontal="left" vertical="center"/>
    </xf>
    <xf numFmtId="0" fontId="68" fillId="0" borderId="0" xfId="3" applyFont="1" applyFill="1"/>
    <xf numFmtId="0" fontId="28" fillId="0" borderId="0" xfId="3" applyFont="1" applyFill="1" applyAlignment="1">
      <alignment horizontal="center"/>
    </xf>
    <xf numFmtId="0" fontId="69" fillId="0" borderId="0" xfId="3" applyFont="1" applyFill="1" applyAlignment="1">
      <alignment horizontal="center"/>
    </xf>
    <xf numFmtId="0" fontId="70" fillId="0" borderId="0" xfId="3" applyFont="1" applyFill="1"/>
    <xf numFmtId="14" fontId="71" fillId="0" borderId="0" xfId="3" quotePrefix="1" applyNumberFormat="1" applyFont="1" applyFill="1" applyAlignment="1">
      <alignment horizontal="center"/>
    </xf>
    <xf numFmtId="0" fontId="69" fillId="0" borderId="0" xfId="3" applyFont="1" applyFill="1"/>
    <xf numFmtId="0" fontId="69" fillId="0" borderId="0" xfId="3" applyFont="1" applyFill="1" applyAlignment="1"/>
    <xf numFmtId="0" fontId="67" fillId="0" borderId="0" xfId="3" applyFont="1" applyFill="1" applyAlignment="1">
      <alignment horizontal="justify" vertical="center"/>
    </xf>
    <xf numFmtId="3" fontId="67" fillId="0" borderId="0" xfId="3" applyNumberFormat="1" applyFont="1" applyFill="1" applyAlignment="1">
      <alignment horizontal="justify" vertical="center"/>
    </xf>
    <xf numFmtId="49" fontId="2" fillId="33" borderId="0" xfId="1" applyNumberFormat="1" applyFont="1" applyFill="1" applyBorder="1" applyAlignment="1" applyProtection="1">
      <alignment horizontal="center" vertical="center"/>
      <protection hidden="1"/>
    </xf>
    <xf numFmtId="49" fontId="14" fillId="33" borderId="0" xfId="1" applyNumberFormat="1" applyFont="1" applyFill="1" applyBorder="1" applyAlignment="1" applyProtection="1">
      <alignment horizontal="center" vertical="center"/>
      <protection hidden="1"/>
    </xf>
    <xf numFmtId="49" fontId="12" fillId="34" borderId="29" xfId="1" applyNumberFormat="1" applyFont="1" applyFill="1" applyBorder="1" applyAlignment="1" applyProtection="1">
      <alignment horizontal="center" vertical="center"/>
      <protection hidden="1"/>
    </xf>
    <xf numFmtId="49" fontId="12" fillId="34" borderId="0" xfId="1" applyNumberFormat="1" applyFont="1" applyFill="1" applyBorder="1" applyAlignment="1" applyProtection="1">
      <alignment horizontal="center" vertical="center"/>
      <protection hidden="1"/>
    </xf>
    <xf numFmtId="2" fontId="14" fillId="34" borderId="28" xfId="1" applyNumberFormat="1" applyFont="1" applyFill="1" applyBorder="1" applyAlignment="1" applyProtection="1">
      <alignment horizontal="left" vertical="center"/>
      <protection hidden="1"/>
    </xf>
    <xf numFmtId="49" fontId="14" fillId="34" borderId="0" xfId="1" applyNumberFormat="1" applyFont="1" applyFill="1" applyBorder="1" applyAlignment="1" applyProtection="1">
      <alignment horizontal="left" vertical="center"/>
      <protection hidden="1"/>
    </xf>
    <xf numFmtId="49" fontId="12" fillId="33" borderId="0" xfId="1" applyNumberFormat="1" applyFont="1" applyFill="1" applyBorder="1" applyAlignment="1" applyProtection="1">
      <alignment horizontal="center" vertical="center"/>
      <protection hidden="1"/>
    </xf>
    <xf numFmtId="49" fontId="2" fillId="34" borderId="0" xfId="1" applyNumberFormat="1" applyFont="1" applyFill="1" applyBorder="1" applyAlignment="1" applyProtection="1">
      <alignment horizontal="center" vertical="center"/>
      <protection hidden="1"/>
    </xf>
    <xf numFmtId="2" fontId="12" fillId="33" borderId="0" xfId="1" applyNumberFormat="1" applyFont="1" applyFill="1" applyBorder="1" applyAlignment="1" applyProtection="1">
      <alignment horizontal="center" vertical="center"/>
      <protection hidden="1"/>
    </xf>
    <xf numFmtId="0" fontId="12" fillId="34" borderId="0" xfId="1" applyNumberFormat="1" applyFont="1" applyFill="1" applyBorder="1" applyAlignment="1" applyProtection="1">
      <alignment horizontal="center" vertical="center"/>
      <protection hidden="1"/>
    </xf>
    <xf numFmtId="2" fontId="14" fillId="34" borderId="0" xfId="1" applyNumberFormat="1" applyFont="1" applyFill="1" applyBorder="1" applyAlignment="1" applyProtection="1">
      <alignment vertical="center"/>
      <protection hidden="1"/>
    </xf>
    <xf numFmtId="49" fontId="14" fillId="34" borderId="0" xfId="1" applyNumberFormat="1" applyFont="1" applyFill="1" applyBorder="1" applyAlignment="1" applyProtection="1">
      <alignment horizontal="center" vertical="center"/>
      <protection hidden="1"/>
    </xf>
    <xf numFmtId="49" fontId="12" fillId="34" borderId="30" xfId="1" applyNumberFormat="1" applyFont="1" applyFill="1" applyBorder="1" applyAlignment="1" applyProtection="1">
      <alignment horizontal="center" vertical="center"/>
      <protection hidden="1"/>
    </xf>
    <xf numFmtId="49" fontId="22" fillId="33" borderId="0" xfId="1" applyNumberFormat="1" applyFont="1" applyFill="1" applyBorder="1" applyAlignment="1" applyProtection="1">
      <alignment horizontal="center" vertical="center"/>
      <protection hidden="1"/>
    </xf>
    <xf numFmtId="49" fontId="3" fillId="33" borderId="0" xfId="1" applyNumberFormat="1" applyFont="1" applyFill="1" applyBorder="1" applyAlignment="1" applyProtection="1">
      <alignment horizontal="left" vertical="center"/>
      <protection hidden="1"/>
    </xf>
    <xf numFmtId="0" fontId="0" fillId="33" borderId="0" xfId="6" applyFont="1" applyFill="1" applyBorder="1" applyProtection="1">
      <protection hidden="1"/>
    </xf>
    <xf numFmtId="49" fontId="10" fillId="34" borderId="16" xfId="1" applyNumberFormat="1" applyFont="1" applyFill="1" applyBorder="1" applyAlignment="1" applyProtection="1">
      <alignment horizontal="left" vertical="center"/>
      <protection hidden="1"/>
    </xf>
    <xf numFmtId="49" fontId="10" fillId="34" borderId="17" xfId="1" applyNumberFormat="1" applyFont="1" applyFill="1" applyBorder="1" applyAlignment="1" applyProtection="1">
      <alignment horizontal="left" vertical="center"/>
      <protection hidden="1"/>
    </xf>
    <xf numFmtId="0" fontId="0" fillId="33" borderId="0" xfId="6" applyFont="1" applyFill="1" applyBorder="1" applyAlignment="1" applyProtection="1">
      <protection hidden="1"/>
    </xf>
    <xf numFmtId="49" fontId="46" fillId="34" borderId="31" xfId="1" applyNumberFormat="1" applyFont="1" applyFill="1" applyBorder="1" applyAlignment="1" applyProtection="1">
      <alignment horizontal="center" vertical="center"/>
      <protection hidden="1"/>
    </xf>
    <xf numFmtId="49" fontId="46" fillId="34" borderId="29" xfId="1" applyNumberFormat="1" applyFont="1" applyFill="1" applyBorder="1" applyAlignment="1" applyProtection="1">
      <alignment horizontal="center" vertical="center"/>
      <protection hidden="1"/>
    </xf>
    <xf numFmtId="49" fontId="46" fillId="33" borderId="0" xfId="1" applyNumberFormat="1" applyFont="1" applyFill="1" applyBorder="1" applyAlignment="1" applyProtection="1">
      <alignment horizontal="center" vertical="center"/>
      <protection hidden="1"/>
    </xf>
    <xf numFmtId="49" fontId="0" fillId="33" borderId="0" xfId="1" applyNumberFormat="1" applyFont="1" applyFill="1" applyBorder="1" applyAlignment="1" applyProtection="1">
      <alignment horizontal="center" vertical="center"/>
      <protection hidden="1"/>
    </xf>
    <xf numFmtId="49" fontId="0" fillId="34" borderId="0" xfId="1" applyNumberFormat="1" applyFont="1" applyFill="1" applyBorder="1" applyAlignment="1" applyProtection="1">
      <alignment horizontal="center" vertical="top"/>
      <protection hidden="1"/>
    </xf>
    <xf numFmtId="49" fontId="46" fillId="34" borderId="25" xfId="1" applyNumberFormat="1" applyFont="1" applyFill="1" applyBorder="1" applyAlignment="1" applyProtection="1">
      <alignment horizontal="center" vertical="center"/>
      <protection hidden="1"/>
    </xf>
    <xf numFmtId="0" fontId="43" fillId="33" borderId="0" xfId="6" applyFont="1" applyFill="1" applyBorder="1" applyAlignment="1" applyProtection="1">
      <alignment horizontal="center" vertical="top" textRotation="180"/>
      <protection hidden="1"/>
    </xf>
    <xf numFmtId="49" fontId="46" fillId="34" borderId="0" xfId="1" applyNumberFormat="1" applyFont="1" applyFill="1" applyBorder="1" applyAlignment="1" applyProtection="1">
      <alignment horizontal="center" vertical="center"/>
      <protection hidden="1"/>
    </xf>
    <xf numFmtId="49" fontId="46" fillId="34" borderId="28" xfId="1" applyNumberFormat="1" applyFont="1" applyFill="1" applyBorder="1" applyAlignment="1" applyProtection="1">
      <alignment horizontal="center" vertical="center"/>
      <protection hidden="1"/>
    </xf>
    <xf numFmtId="0" fontId="39" fillId="34" borderId="104" xfId="6" applyFont="1" applyFill="1" applyBorder="1" applyAlignment="1" applyProtection="1">
      <alignment horizontal="center" vertical="center" wrapText="1"/>
      <protection hidden="1"/>
    </xf>
    <xf numFmtId="0" fontId="34" fillId="33" borderId="0" xfId="1" applyNumberFormat="1" applyFont="1" applyFill="1" applyBorder="1" applyAlignment="1" applyProtection="1">
      <alignment horizontal="center" vertical="top"/>
      <protection hidden="1"/>
    </xf>
    <xf numFmtId="49" fontId="34" fillId="33" borderId="0" xfId="1" applyNumberFormat="1" applyFont="1" applyFill="1" applyBorder="1" applyAlignment="1" applyProtection="1">
      <alignment horizontal="center" vertical="center"/>
      <protection hidden="1"/>
    </xf>
    <xf numFmtId="49" fontId="34" fillId="34" borderId="0" xfId="1" applyNumberFormat="1" applyFont="1" applyFill="1" applyBorder="1" applyAlignment="1" applyProtection="1">
      <alignment horizontal="center" vertical="top"/>
      <protection hidden="1"/>
    </xf>
    <xf numFmtId="49" fontId="45" fillId="34" borderId="25" xfId="1" applyNumberFormat="1" applyFont="1" applyFill="1" applyBorder="1" applyAlignment="1" applyProtection="1">
      <alignment horizontal="center" vertical="center"/>
      <protection hidden="1"/>
    </xf>
    <xf numFmtId="49" fontId="45" fillId="34" borderId="0" xfId="1" applyNumberFormat="1" applyFont="1" applyFill="1" applyBorder="1" applyAlignment="1" applyProtection="1">
      <alignment horizontal="center" vertical="center"/>
      <protection hidden="1"/>
    </xf>
    <xf numFmtId="49" fontId="45" fillId="34" borderId="29" xfId="1" applyNumberFormat="1" applyFont="1" applyFill="1" applyBorder="1" applyAlignment="1" applyProtection="1">
      <alignment horizontal="center" vertical="center"/>
      <protection hidden="1"/>
    </xf>
    <xf numFmtId="49" fontId="45" fillId="33" borderId="0" xfId="1" applyNumberFormat="1" applyFont="1" applyFill="1" applyBorder="1" applyAlignment="1" applyProtection="1">
      <alignment horizontal="center" vertical="center"/>
      <protection hidden="1"/>
    </xf>
    <xf numFmtId="49" fontId="35" fillId="33" borderId="0" xfId="1" applyNumberFormat="1" applyFont="1" applyFill="1" applyBorder="1" applyAlignment="1" applyProtection="1">
      <alignment horizontal="center" vertical="center"/>
      <protection hidden="1"/>
    </xf>
    <xf numFmtId="49" fontId="35" fillId="34" borderId="0" xfId="1" applyNumberFormat="1" applyFont="1" applyFill="1" applyBorder="1" applyAlignment="1" applyProtection="1">
      <alignment horizontal="center" vertical="top"/>
      <protection hidden="1"/>
    </xf>
    <xf numFmtId="0" fontId="35" fillId="33" borderId="0" xfId="1" applyNumberFormat="1" applyFont="1" applyFill="1" applyBorder="1" applyAlignment="1" applyProtection="1">
      <alignment horizontal="center" vertical="top"/>
      <protection hidden="1"/>
    </xf>
    <xf numFmtId="49" fontId="45" fillId="34" borderId="31" xfId="1" applyNumberFormat="1" applyFont="1" applyFill="1" applyBorder="1" applyAlignment="1" applyProtection="1">
      <alignment horizontal="center" vertical="center"/>
      <protection hidden="1"/>
    </xf>
    <xf numFmtId="0" fontId="39" fillId="34" borderId="105" xfId="6" applyFont="1" applyFill="1" applyBorder="1" applyAlignment="1" applyProtection="1">
      <alignment horizontal="center" vertical="center" wrapText="1"/>
      <protection hidden="1"/>
    </xf>
    <xf numFmtId="49" fontId="45" fillId="34" borderId="84" xfId="1" applyNumberFormat="1" applyFont="1" applyFill="1" applyBorder="1" applyAlignment="1" applyProtection="1">
      <alignment horizontal="center" vertical="center"/>
      <protection hidden="1"/>
    </xf>
    <xf numFmtId="0" fontId="12" fillId="33" borderId="0" xfId="1" applyNumberFormat="1" applyFont="1" applyFill="1" applyBorder="1" applyAlignment="1" applyProtection="1">
      <alignment vertical="center"/>
    </xf>
    <xf numFmtId="2" fontId="12" fillId="33" borderId="0" xfId="1" applyNumberFormat="1" applyFont="1" applyFill="1" applyBorder="1" applyAlignment="1" applyProtection="1">
      <alignment horizontal="center" vertical="center"/>
    </xf>
    <xf numFmtId="49" fontId="15" fillId="33" borderId="0" xfId="1" applyNumberFormat="1" applyFont="1" applyFill="1" applyBorder="1" applyAlignment="1" applyProtection="1">
      <alignment horizontal="center"/>
    </xf>
    <xf numFmtId="0" fontId="12" fillId="33" borderId="0" xfId="1" applyNumberFormat="1" applyFont="1" applyFill="1" applyBorder="1" applyAlignment="1" applyProtection="1">
      <alignment horizontal="center" vertical="center"/>
    </xf>
    <xf numFmtId="49" fontId="15" fillId="33" borderId="0" xfId="1" applyNumberFormat="1" applyFont="1" applyFill="1" applyBorder="1" applyAlignment="1" applyProtection="1">
      <alignment horizontal="center" vertical="center"/>
    </xf>
    <xf numFmtId="49" fontId="25" fillId="38" borderId="45" xfId="4" applyNumberFormat="1" applyFont="1" applyFill="1" applyBorder="1" applyAlignment="1" applyProtection="1">
      <alignment horizontal="center"/>
      <protection locked="0"/>
    </xf>
    <xf numFmtId="0" fontId="72" fillId="0" borderId="0" xfId="7" applyFont="1" applyBorder="1" applyProtection="1"/>
    <xf numFmtId="3" fontId="140" fillId="0" borderId="0" xfId="0" applyNumberFormat="1" applyFont="1" applyBorder="1" applyAlignment="1">
      <alignment horizontal="right" vertical="center" wrapText="1"/>
    </xf>
    <xf numFmtId="0" fontId="140" fillId="0" borderId="0" xfId="0" applyFont="1" applyBorder="1" applyAlignment="1">
      <alignment horizontal="right" vertical="center" wrapText="1"/>
    </xf>
    <xf numFmtId="3" fontId="140" fillId="0" borderId="0" xfId="0" applyNumberFormat="1" applyFont="1" applyBorder="1" applyAlignment="1">
      <alignment horizontal="center" vertical="center" wrapText="1"/>
    </xf>
    <xf numFmtId="0" fontId="72" fillId="0" borderId="0" xfId="7" applyFont="1" applyBorder="1" applyAlignment="1" applyProtection="1">
      <alignment horizontal="center"/>
    </xf>
    <xf numFmtId="3" fontId="72" fillId="0" borderId="0" xfId="7" applyNumberFormat="1" applyFont="1" applyBorder="1" applyProtection="1"/>
    <xf numFmtId="166" fontId="76" fillId="0" borderId="23" xfId="0" applyNumberFormat="1" applyFont="1" applyBorder="1" applyAlignment="1" applyProtection="1">
      <alignment horizontal="right"/>
      <protection locked="0"/>
    </xf>
    <xf numFmtId="166" fontId="74" fillId="0" borderId="23" xfId="0" applyNumberFormat="1" applyFont="1" applyFill="1" applyBorder="1" applyAlignment="1" applyProtection="1">
      <alignment horizontal="right"/>
      <protection locked="0"/>
    </xf>
    <xf numFmtId="166" fontId="72" fillId="0" borderId="0" xfId="7" applyNumberFormat="1" applyFont="1" applyProtection="1"/>
    <xf numFmtId="49" fontId="0" fillId="38" borderId="45" xfId="4" applyNumberFormat="1" applyFont="1" applyFill="1" applyBorder="1" applyAlignment="1" applyProtection="1">
      <alignment horizontal="center"/>
      <protection locked="0"/>
    </xf>
    <xf numFmtId="49" fontId="0" fillId="38" borderId="146" xfId="4" applyNumberFormat="1" applyFont="1" applyFill="1" applyBorder="1" applyAlignment="1" applyProtection="1">
      <alignment horizontal="center"/>
      <protection locked="0"/>
    </xf>
    <xf numFmtId="49" fontId="0" fillId="38" borderId="46" xfId="4" applyNumberFormat="1" applyFont="1" applyFill="1" applyBorder="1" applyAlignment="1" applyProtection="1">
      <alignment horizontal="center"/>
      <protection locked="0"/>
    </xf>
    <xf numFmtId="0" fontId="26" fillId="0" borderId="12" xfId="3" applyFont="1" applyBorder="1" applyAlignment="1" applyProtection="1">
      <alignment horizontal="center" vertical="center"/>
    </xf>
    <xf numFmtId="0" fontId="26" fillId="0" borderId="13" xfId="3" applyFont="1" applyBorder="1" applyAlignment="1" applyProtection="1">
      <alignment horizontal="center" vertical="center"/>
    </xf>
    <xf numFmtId="0" fontId="26" fillId="0" borderId="14" xfId="3" applyFont="1" applyBorder="1" applyAlignment="1" applyProtection="1">
      <alignment horizontal="center" vertical="center"/>
    </xf>
    <xf numFmtId="0" fontId="27" fillId="36" borderId="12" xfId="3" applyFont="1" applyFill="1" applyBorder="1" applyAlignment="1" applyProtection="1">
      <alignment horizontal="center"/>
      <protection locked="0"/>
    </xf>
    <xf numFmtId="0" fontId="27" fillId="36" borderId="13" xfId="3" applyFont="1" applyFill="1" applyBorder="1" applyAlignment="1" applyProtection="1">
      <alignment horizontal="center"/>
      <protection locked="0"/>
    </xf>
    <xf numFmtId="0" fontId="27" fillId="36" borderId="14" xfId="3" applyFont="1" applyFill="1" applyBorder="1" applyAlignment="1" applyProtection="1">
      <alignment horizontal="center"/>
      <protection locked="0"/>
    </xf>
    <xf numFmtId="0" fontId="25" fillId="38" borderId="145" xfId="4" applyFont="1" applyFill="1" applyBorder="1" applyAlignment="1" applyProtection="1">
      <alignment horizontal="center"/>
      <protection locked="0"/>
    </xf>
    <xf numFmtId="0" fontId="25" fillId="38" borderId="147" xfId="4" applyFont="1" applyFill="1" applyBorder="1" applyAlignment="1" applyProtection="1">
      <alignment horizontal="center"/>
      <protection locked="0"/>
    </xf>
    <xf numFmtId="0" fontId="25" fillId="38" borderId="148" xfId="4" applyFont="1" applyFill="1" applyBorder="1" applyAlignment="1" applyProtection="1">
      <alignment horizontal="center"/>
      <protection locked="0"/>
    </xf>
    <xf numFmtId="49" fontId="25" fillId="38" borderId="45" xfId="4" applyNumberFormat="1" applyFont="1" applyFill="1" applyBorder="1" applyAlignment="1" applyProtection="1">
      <alignment horizontal="center"/>
      <protection locked="0"/>
    </xf>
    <xf numFmtId="49" fontId="25" fillId="38" borderId="146" xfId="4" applyNumberFormat="1" applyFont="1" applyFill="1" applyBorder="1" applyAlignment="1" applyProtection="1">
      <alignment horizontal="center"/>
      <protection locked="0"/>
    </xf>
    <xf numFmtId="49" fontId="25" fillId="38" borderId="46" xfId="4" applyNumberFormat="1" applyFont="1" applyFill="1" applyBorder="1" applyAlignment="1" applyProtection="1">
      <alignment horizontal="center"/>
      <protection locked="0"/>
    </xf>
    <xf numFmtId="0" fontId="25" fillId="38" borderId="45" xfId="4" applyFont="1" applyFill="1" applyBorder="1" applyAlignment="1" applyProtection="1">
      <alignment horizontal="center" wrapText="1"/>
      <protection locked="0"/>
    </xf>
    <xf numFmtId="0" fontId="25" fillId="38" borderId="146" xfId="4" applyFont="1" applyFill="1" applyBorder="1" applyAlignment="1" applyProtection="1">
      <alignment horizontal="center"/>
      <protection locked="0"/>
    </xf>
    <xf numFmtId="0" fontId="25" fillId="38" borderId="46" xfId="4" applyFont="1" applyFill="1" applyBorder="1" applyAlignment="1" applyProtection="1">
      <alignment horizontal="center"/>
      <protection locked="0"/>
    </xf>
    <xf numFmtId="0" fontId="25" fillId="38" borderId="45" xfId="4" applyFont="1" applyFill="1" applyBorder="1" applyAlignment="1" applyProtection="1">
      <alignment horizontal="center"/>
      <protection locked="0"/>
    </xf>
    <xf numFmtId="0" fontId="0" fillId="38" borderId="45" xfId="4" applyFont="1" applyFill="1" applyBorder="1" applyAlignment="1" applyProtection="1">
      <alignment horizontal="center"/>
      <protection locked="0"/>
    </xf>
    <xf numFmtId="0" fontId="0" fillId="38" borderId="146" xfId="4" applyFont="1" applyFill="1" applyBorder="1" applyAlignment="1" applyProtection="1">
      <alignment horizontal="center"/>
      <protection locked="0"/>
    </xf>
    <xf numFmtId="0" fontId="0" fillId="38" borderId="46" xfId="4" applyFont="1" applyFill="1" applyBorder="1" applyAlignment="1" applyProtection="1">
      <alignment horizontal="center"/>
      <protection locked="0"/>
    </xf>
    <xf numFmtId="3" fontId="32" fillId="38" borderId="45" xfId="4" applyNumberFormat="1" applyFont="1" applyFill="1" applyBorder="1" applyAlignment="1" applyProtection="1">
      <alignment horizontal="center"/>
    </xf>
    <xf numFmtId="3" fontId="32" fillId="38" borderId="81" xfId="4" applyNumberFormat="1" applyFont="1" applyFill="1" applyBorder="1" applyAlignment="1" applyProtection="1">
      <alignment horizontal="center"/>
    </xf>
    <xf numFmtId="0" fontId="25" fillId="38" borderId="81" xfId="4" applyFont="1" applyFill="1" applyBorder="1" applyAlignment="1" applyProtection="1">
      <alignment horizontal="center"/>
      <protection locked="0"/>
    </xf>
    <xf numFmtId="0" fontId="29" fillId="38" borderId="45" xfId="4" applyFont="1" applyFill="1" applyBorder="1" applyAlignment="1" applyProtection="1">
      <alignment horizontal="center"/>
      <protection locked="0"/>
    </xf>
    <xf numFmtId="0" fontId="29" fillId="38" borderId="81" xfId="4" applyFont="1" applyFill="1" applyBorder="1" applyAlignment="1" applyProtection="1">
      <alignment horizontal="center"/>
      <protection locked="0"/>
    </xf>
    <xf numFmtId="0" fontId="31" fillId="38" borderId="45" xfId="5" applyFill="1" applyBorder="1" applyAlignment="1" applyProtection="1">
      <alignment horizontal="center"/>
      <protection locked="0"/>
    </xf>
    <xf numFmtId="0" fontId="31" fillId="38" borderId="146" xfId="5" applyFill="1" applyBorder="1" applyAlignment="1" applyProtection="1">
      <alignment horizontal="center"/>
      <protection locked="0"/>
    </xf>
    <xf numFmtId="0" fontId="31" fillId="38" borderId="46" xfId="5" applyFill="1" applyBorder="1" applyAlignment="1" applyProtection="1">
      <alignment horizontal="center"/>
      <protection locked="0"/>
    </xf>
    <xf numFmtId="14" fontId="25" fillId="38" borderId="45" xfId="3" applyNumberFormat="1" applyFont="1" applyFill="1" applyBorder="1" applyAlignment="1" applyProtection="1">
      <alignment horizontal="center"/>
      <protection locked="0"/>
    </xf>
    <xf numFmtId="14" fontId="25" fillId="38" borderId="146" xfId="3" applyNumberFormat="1" applyFont="1" applyFill="1" applyBorder="1" applyAlignment="1" applyProtection="1">
      <alignment horizontal="center"/>
      <protection locked="0"/>
    </xf>
    <xf numFmtId="14" fontId="25" fillId="38" borderId="46" xfId="3" applyNumberFormat="1" applyFont="1" applyFill="1" applyBorder="1" applyAlignment="1" applyProtection="1">
      <alignment horizontal="center"/>
      <protection locked="0"/>
    </xf>
    <xf numFmtId="3" fontId="0" fillId="38" borderId="45" xfId="4" applyNumberFormat="1" applyFont="1" applyFill="1" applyBorder="1" applyAlignment="1" applyProtection="1">
      <alignment horizontal="center"/>
      <protection locked="0"/>
    </xf>
    <xf numFmtId="3" fontId="0" fillId="38" borderId="81" xfId="4" applyNumberFormat="1" applyFont="1" applyFill="1" applyBorder="1" applyAlignment="1" applyProtection="1">
      <alignment horizontal="center"/>
      <protection locked="0"/>
    </xf>
    <xf numFmtId="0" fontId="80" fillId="0" borderId="132" xfId="3" applyFont="1" applyBorder="1" applyAlignment="1" applyProtection="1">
      <alignment horizontal="center" vertical="center" wrapText="1"/>
    </xf>
    <xf numFmtId="0" fontId="83" fillId="0" borderId="133" xfId="3" applyFont="1" applyBorder="1" applyAlignment="1" applyProtection="1">
      <alignment horizontal="center"/>
    </xf>
    <xf numFmtId="0" fontId="80" fillId="0" borderId="132" xfId="3" applyFont="1" applyFill="1" applyBorder="1" applyAlignment="1" applyProtection="1">
      <alignment horizontal="center" vertical="center" wrapText="1"/>
    </xf>
    <xf numFmtId="0" fontId="80" fillId="0" borderId="133" xfId="3" applyFont="1" applyFill="1" applyBorder="1" applyAlignment="1" applyProtection="1">
      <alignment horizontal="center" vertical="center" wrapText="1"/>
    </xf>
    <xf numFmtId="0" fontId="80" fillId="0" borderId="132" xfId="3" applyFont="1" applyBorder="1" applyAlignment="1" applyProtection="1">
      <alignment horizontal="center" vertical="center"/>
    </xf>
    <xf numFmtId="0" fontId="80" fillId="0" borderId="133" xfId="3" applyFont="1" applyBorder="1" applyAlignment="1" applyProtection="1">
      <alignment horizontal="center" vertical="center"/>
    </xf>
    <xf numFmtId="0" fontId="80" fillId="0" borderId="16" xfId="3" applyFont="1" applyBorder="1" applyAlignment="1" applyProtection="1">
      <alignment horizontal="center" vertical="center" wrapText="1"/>
    </xf>
    <xf numFmtId="0" fontId="80" fillId="0" borderId="18" xfId="3" applyFont="1" applyBorder="1" applyAlignment="1" applyProtection="1">
      <alignment horizontal="center" vertical="center" wrapText="1"/>
    </xf>
    <xf numFmtId="0" fontId="80" fillId="0" borderId="19" xfId="3" applyFont="1" applyBorder="1" applyAlignment="1" applyProtection="1">
      <alignment horizontal="center" vertical="center" wrapText="1"/>
    </xf>
    <xf numFmtId="0" fontId="80" fillId="0" borderId="20" xfId="3" applyFont="1" applyBorder="1" applyAlignment="1" applyProtection="1">
      <alignment horizontal="center" vertical="center" wrapText="1"/>
    </xf>
    <xf numFmtId="0" fontId="80" fillId="0" borderId="133" xfId="3" applyFont="1" applyBorder="1" applyAlignment="1" applyProtection="1">
      <alignment horizontal="center" vertical="center" wrapText="1"/>
    </xf>
    <xf numFmtId="0" fontId="138" fillId="0" borderId="16" xfId="3" applyFont="1" applyBorder="1" applyAlignment="1" applyProtection="1">
      <alignment horizontal="center" vertical="center"/>
    </xf>
    <xf numFmtId="0" fontId="138" fillId="0" borderId="17" xfId="3" applyFont="1" applyBorder="1" applyAlignment="1" applyProtection="1">
      <alignment horizontal="center" vertical="center"/>
    </xf>
    <xf numFmtId="0" fontId="138" fillId="0" borderId="18" xfId="3" applyFont="1" applyBorder="1" applyAlignment="1" applyProtection="1">
      <alignment horizontal="center" vertical="center"/>
    </xf>
    <xf numFmtId="0" fontId="138" fillId="0" borderId="21" xfId="3" applyFont="1" applyBorder="1" applyAlignment="1" applyProtection="1">
      <alignment horizontal="center" vertical="center"/>
    </xf>
    <xf numFmtId="0" fontId="138" fillId="0" borderId="22" xfId="3" applyFont="1" applyBorder="1" applyAlignment="1" applyProtection="1">
      <alignment horizontal="center" vertical="center"/>
    </xf>
    <xf numFmtId="0" fontId="138" fillId="0" borderId="23" xfId="3" applyFont="1" applyBorder="1" applyAlignment="1" applyProtection="1">
      <alignment horizontal="center" vertical="center"/>
    </xf>
    <xf numFmtId="0" fontId="138" fillId="0" borderId="132" xfId="3" applyFont="1" applyBorder="1" applyAlignment="1" applyProtection="1">
      <alignment horizontal="center" vertical="center" wrapText="1"/>
    </xf>
    <xf numFmtId="0" fontId="138" fillId="0" borderId="134" xfId="3" applyFont="1" applyBorder="1" applyAlignment="1" applyProtection="1">
      <alignment horizontal="center" vertical="center" wrapText="1"/>
    </xf>
    <xf numFmtId="166" fontId="74" fillId="0" borderId="45" xfId="3" applyNumberFormat="1" applyFont="1" applyBorder="1" applyProtection="1"/>
    <xf numFmtId="166" fontId="74" fillId="0" borderId="81" xfId="3" applyNumberFormat="1" applyFont="1" applyBorder="1" applyProtection="1"/>
    <xf numFmtId="166" fontId="76" fillId="40" borderId="45" xfId="7" applyNumberFormat="1" applyFont="1" applyFill="1" applyBorder="1" applyProtection="1"/>
    <xf numFmtId="166" fontId="76" fillId="40" borderId="81" xfId="7" applyNumberFormat="1" applyFont="1" applyFill="1" applyBorder="1" applyProtection="1"/>
    <xf numFmtId="166" fontId="76" fillId="40" borderId="45" xfId="7" applyNumberFormat="1" applyFont="1" applyFill="1" applyBorder="1" applyProtection="1">
      <protection locked="0"/>
    </xf>
    <xf numFmtId="166" fontId="76" fillId="40" borderId="81" xfId="7" applyNumberFormat="1" applyFont="1" applyFill="1" applyBorder="1" applyProtection="1">
      <protection locked="0"/>
    </xf>
    <xf numFmtId="166" fontId="76" fillId="40" borderId="45" xfId="3" applyNumberFormat="1" applyFont="1" applyFill="1" applyBorder="1" applyProtection="1"/>
    <xf numFmtId="166" fontId="76" fillId="40" borderId="81" xfId="3" applyNumberFormat="1" applyFont="1" applyFill="1" applyBorder="1" applyProtection="1"/>
    <xf numFmtId="0" fontId="80" fillId="0" borderId="132" xfId="3" applyFont="1" applyFill="1" applyBorder="1" applyAlignment="1" applyProtection="1">
      <alignment horizontal="center" vertical="center"/>
    </xf>
    <xf numFmtId="0" fontId="80" fillId="0" borderId="133" xfId="3" applyFont="1" applyFill="1" applyBorder="1" applyAlignment="1" applyProtection="1">
      <alignment horizontal="center" vertical="center"/>
    </xf>
    <xf numFmtId="0" fontId="80" fillId="0" borderId="45" xfId="3" applyFont="1" applyBorder="1" applyAlignment="1" applyProtection="1">
      <alignment horizontal="center"/>
    </xf>
    <xf numFmtId="0" fontId="80" fillId="0" borderId="81" xfId="3" applyFont="1" applyBorder="1" applyAlignment="1" applyProtection="1">
      <alignment horizontal="center"/>
    </xf>
    <xf numFmtId="0" fontId="80" fillId="0" borderId="132" xfId="163" applyFont="1" applyFill="1" applyBorder="1" applyAlignment="1" applyProtection="1">
      <alignment horizontal="center" vertical="center" wrapText="1"/>
    </xf>
    <xf numFmtId="0" fontId="80" fillId="0" borderId="133" xfId="163" applyFont="1" applyFill="1" applyBorder="1" applyAlignment="1" applyProtection="1">
      <alignment horizontal="center" vertical="center" wrapText="1"/>
    </xf>
    <xf numFmtId="0" fontId="80" fillId="0" borderId="134" xfId="163" applyFont="1" applyFill="1" applyBorder="1" applyAlignment="1" applyProtection="1">
      <alignment horizontal="center" vertical="center" wrapText="1"/>
    </xf>
    <xf numFmtId="166" fontId="80" fillId="0" borderId="45" xfId="163" applyNumberFormat="1" applyFont="1" applyFill="1" applyBorder="1" applyAlignment="1" applyProtection="1">
      <alignment horizontal="center"/>
    </xf>
    <xf numFmtId="166" fontId="80" fillId="0" borderId="81" xfId="163" applyNumberFormat="1" applyFont="1" applyFill="1" applyBorder="1" applyAlignment="1" applyProtection="1">
      <alignment horizontal="center"/>
    </xf>
    <xf numFmtId="166" fontId="80" fillId="0" borderId="132" xfId="163" applyNumberFormat="1" applyFont="1" applyFill="1" applyBorder="1" applyAlignment="1" applyProtection="1">
      <alignment horizontal="center" wrapText="1"/>
    </xf>
    <xf numFmtId="166" fontId="80" fillId="0" borderId="134" xfId="163" applyNumberFormat="1" applyFont="1" applyFill="1" applyBorder="1" applyAlignment="1" applyProtection="1">
      <alignment horizontal="center" wrapText="1"/>
    </xf>
    <xf numFmtId="166" fontId="80" fillId="0" borderId="132" xfId="163" applyNumberFormat="1" applyFont="1" applyFill="1" applyBorder="1" applyAlignment="1" applyProtection="1">
      <alignment horizontal="left" wrapText="1"/>
    </xf>
    <xf numFmtId="166" fontId="80" fillId="0" borderId="134" xfId="163" applyNumberFormat="1" applyFont="1" applyFill="1" applyBorder="1" applyAlignment="1" applyProtection="1">
      <alignment horizontal="left" wrapText="1"/>
    </xf>
    <xf numFmtId="49" fontId="2" fillId="33" borderId="0" xfId="1" applyNumberFormat="1" applyFont="1" applyFill="1" applyBorder="1" applyAlignment="1" applyProtection="1">
      <alignment horizontal="center" vertical="center"/>
      <protection hidden="1"/>
    </xf>
    <xf numFmtId="0" fontId="5" fillId="33" borderId="0" xfId="2" applyFont="1" applyFill="1" applyBorder="1" applyAlignment="1" applyProtection="1">
      <alignment horizontal="center" vertical="center"/>
      <protection hidden="1"/>
    </xf>
    <xf numFmtId="49" fontId="2" fillId="33" borderId="19" xfId="1" applyNumberFormat="1" applyFont="1" applyFill="1" applyBorder="1" applyAlignment="1" applyProtection="1">
      <alignment horizontal="center" vertical="center"/>
      <protection hidden="1"/>
    </xf>
    <xf numFmtId="0" fontId="12" fillId="33" borderId="0" xfId="1" applyNumberFormat="1" applyFont="1" applyFill="1" applyBorder="1" applyAlignment="1" applyProtection="1">
      <alignment horizontal="center" vertical="center"/>
    </xf>
    <xf numFmtId="49" fontId="9" fillId="34" borderId="0" xfId="1" applyNumberFormat="1" applyFont="1" applyFill="1" applyBorder="1" applyAlignment="1" applyProtection="1">
      <alignment horizontal="center" vertical="center"/>
      <protection hidden="1"/>
    </xf>
    <xf numFmtId="49" fontId="8" fillId="34" borderId="0" xfId="1" applyNumberFormat="1" applyFont="1" applyFill="1" applyBorder="1" applyAlignment="1" applyProtection="1">
      <alignment horizontal="center"/>
      <protection hidden="1"/>
    </xf>
    <xf numFmtId="49" fontId="10" fillId="34" borderId="0" xfId="1" applyNumberFormat="1" applyFont="1" applyFill="1" applyBorder="1" applyAlignment="1" applyProtection="1">
      <alignment horizontal="center" vertical="center"/>
      <protection hidden="1"/>
    </xf>
    <xf numFmtId="49" fontId="10" fillId="34" borderId="20" xfId="1" applyNumberFormat="1" applyFont="1" applyFill="1" applyBorder="1" applyAlignment="1" applyProtection="1">
      <alignment horizontal="center" vertical="center"/>
      <protection hidden="1"/>
    </xf>
    <xf numFmtId="49" fontId="2" fillId="33" borderId="24" xfId="1" applyNumberFormat="1" applyFont="1" applyFill="1" applyBorder="1" applyAlignment="1" applyProtection="1">
      <alignment horizontal="center" vertical="center"/>
      <protection hidden="1"/>
    </xf>
    <xf numFmtId="49" fontId="11" fillId="34" borderId="25" xfId="1" applyNumberFormat="1" applyFont="1" applyFill="1" applyBorder="1" applyAlignment="1" applyProtection="1">
      <alignment horizontal="left"/>
      <protection hidden="1"/>
    </xf>
    <xf numFmtId="49" fontId="11" fillId="34" borderId="26" xfId="1" applyNumberFormat="1" applyFont="1" applyFill="1" applyBorder="1" applyAlignment="1" applyProtection="1">
      <alignment horizontal="left"/>
      <protection hidden="1"/>
    </xf>
    <xf numFmtId="2" fontId="13" fillId="34" borderId="0" xfId="1" applyNumberFormat="1" applyFont="1" applyFill="1" applyBorder="1" applyAlignment="1" applyProtection="1">
      <alignment horizontal="left"/>
      <protection hidden="1"/>
    </xf>
    <xf numFmtId="49" fontId="14" fillId="33" borderId="0" xfId="1" applyNumberFormat="1" applyFont="1" applyFill="1" applyBorder="1" applyAlignment="1" applyProtection="1">
      <alignment horizontal="center" vertical="center"/>
      <protection hidden="1"/>
    </xf>
    <xf numFmtId="2" fontId="12" fillId="33" borderId="0" xfId="1" applyNumberFormat="1" applyFont="1" applyFill="1" applyBorder="1" applyAlignment="1" applyProtection="1">
      <alignment horizontal="center" vertical="center"/>
    </xf>
    <xf numFmtId="49" fontId="12" fillId="34" borderId="29" xfId="1" applyNumberFormat="1" applyFont="1" applyFill="1" applyBorder="1" applyAlignment="1" applyProtection="1">
      <alignment horizontal="center" vertical="center"/>
      <protection hidden="1"/>
    </xf>
    <xf numFmtId="49" fontId="12" fillId="34" borderId="0" xfId="1" applyNumberFormat="1" applyFont="1" applyFill="1" applyBorder="1" applyAlignment="1" applyProtection="1">
      <alignment horizontal="center" vertical="center"/>
      <protection hidden="1"/>
    </xf>
    <xf numFmtId="49" fontId="1" fillId="34" borderId="27" xfId="1" applyNumberFormat="1" applyFont="1" applyFill="1" applyBorder="1" applyAlignment="1" applyProtection="1">
      <alignment horizontal="center" vertical="center"/>
      <protection hidden="1"/>
    </xf>
    <xf numFmtId="49" fontId="8" fillId="33" borderId="28" xfId="1" applyNumberFormat="1" applyFont="1" applyFill="1" applyBorder="1" applyAlignment="1" applyProtection="1">
      <alignment horizontal="center" vertical="center"/>
      <protection hidden="1"/>
    </xf>
    <xf numFmtId="2" fontId="10" fillId="34" borderId="25" xfId="1" applyNumberFormat="1" applyFont="1" applyFill="1" applyBorder="1" applyAlignment="1" applyProtection="1">
      <alignment horizontal="left" vertical="center"/>
      <protection hidden="1"/>
    </xf>
    <xf numFmtId="2" fontId="14" fillId="34" borderId="25" xfId="1" applyNumberFormat="1" applyFont="1" applyFill="1" applyBorder="1" applyAlignment="1" applyProtection="1">
      <alignment horizontal="left" vertical="center"/>
      <protection hidden="1"/>
    </xf>
    <xf numFmtId="2" fontId="14" fillId="34" borderId="26" xfId="1" applyNumberFormat="1" applyFont="1" applyFill="1" applyBorder="1" applyAlignment="1" applyProtection="1">
      <alignment horizontal="left" vertical="center"/>
      <protection hidden="1"/>
    </xf>
    <xf numFmtId="2" fontId="14" fillId="34" borderId="28" xfId="1" applyNumberFormat="1" applyFont="1" applyFill="1" applyBorder="1" applyAlignment="1" applyProtection="1">
      <alignment horizontal="left" vertical="center"/>
      <protection hidden="1"/>
    </xf>
    <xf numFmtId="49" fontId="14" fillId="34" borderId="0" xfId="1" applyNumberFormat="1" applyFont="1" applyFill="1" applyBorder="1" applyAlignment="1" applyProtection="1">
      <alignment horizontal="left" vertical="center"/>
      <protection hidden="1"/>
    </xf>
    <xf numFmtId="2" fontId="1" fillId="34" borderId="0" xfId="1" applyNumberFormat="1" applyFont="1" applyFill="1" applyBorder="1" applyAlignment="1" applyProtection="1">
      <alignment horizontal="right" vertical="center"/>
      <protection hidden="1"/>
    </xf>
    <xf numFmtId="2" fontId="14" fillId="34" borderId="0" xfId="1" applyNumberFormat="1" applyFont="1" applyFill="1" applyBorder="1" applyAlignment="1" applyProtection="1">
      <alignment horizontal="left" vertical="center"/>
      <protection hidden="1"/>
    </xf>
    <xf numFmtId="2" fontId="14" fillId="34" borderId="30" xfId="1" applyNumberFormat="1" applyFont="1" applyFill="1" applyBorder="1" applyAlignment="1" applyProtection="1">
      <alignment horizontal="left" vertical="center"/>
      <protection hidden="1"/>
    </xf>
    <xf numFmtId="49" fontId="10" fillId="33" borderId="0" xfId="1" applyNumberFormat="1" applyFont="1" applyFill="1" applyBorder="1" applyAlignment="1" applyProtection="1">
      <alignment horizontal="center" vertical="center"/>
      <protection hidden="1"/>
    </xf>
    <xf numFmtId="49" fontId="12" fillId="33" borderId="0" xfId="1" applyNumberFormat="1" applyFont="1" applyFill="1" applyBorder="1" applyAlignment="1" applyProtection="1">
      <alignment horizontal="center" vertical="center"/>
      <protection hidden="1"/>
    </xf>
    <xf numFmtId="49" fontId="2" fillId="34" borderId="0" xfId="1" applyNumberFormat="1" applyFont="1" applyFill="1" applyBorder="1" applyAlignment="1" applyProtection="1">
      <alignment horizontal="center" vertical="center"/>
      <protection hidden="1"/>
    </xf>
    <xf numFmtId="2" fontId="12" fillId="33" borderId="0" xfId="1" applyNumberFormat="1" applyFont="1" applyFill="1" applyBorder="1" applyAlignment="1" applyProtection="1">
      <alignment horizontal="center" vertical="center"/>
      <protection hidden="1"/>
    </xf>
    <xf numFmtId="49" fontId="8" fillId="34" borderId="30" xfId="1" applyNumberFormat="1" applyFont="1" applyFill="1" applyBorder="1" applyAlignment="1" applyProtection="1">
      <alignment horizontal="center" vertical="center"/>
      <protection hidden="1"/>
    </xf>
    <xf numFmtId="0" fontId="12" fillId="34" borderId="0" xfId="1" applyNumberFormat="1" applyFont="1" applyFill="1" applyBorder="1" applyAlignment="1" applyProtection="1">
      <alignment horizontal="center" vertical="center"/>
      <protection hidden="1"/>
    </xf>
    <xf numFmtId="49" fontId="14" fillId="33" borderId="0" xfId="1" applyNumberFormat="1" applyFont="1" applyFill="1" applyBorder="1" applyAlignment="1" applyProtection="1">
      <alignment horizontal="center"/>
      <protection hidden="1"/>
    </xf>
    <xf numFmtId="2" fontId="1" fillId="34" borderId="0" xfId="1" applyNumberFormat="1" applyFont="1" applyFill="1" applyBorder="1" applyAlignment="1" applyProtection="1">
      <alignment horizontal="center" vertical="center"/>
      <protection hidden="1"/>
    </xf>
    <xf numFmtId="2" fontId="14" fillId="34" borderId="29" xfId="1" applyNumberFormat="1" applyFont="1" applyFill="1" applyBorder="1" applyAlignment="1" applyProtection="1">
      <alignment horizontal="left"/>
      <protection hidden="1"/>
    </xf>
    <xf numFmtId="2" fontId="14" fillId="34" borderId="0" xfId="1" applyNumberFormat="1" applyFont="1" applyFill="1" applyBorder="1" applyAlignment="1" applyProtection="1">
      <alignment horizontal="left"/>
      <protection hidden="1"/>
    </xf>
    <xf numFmtId="2" fontId="16" fillId="34" borderId="0" xfId="1" applyNumberFormat="1" applyFont="1" applyFill="1" applyBorder="1" applyAlignment="1" applyProtection="1">
      <alignment horizontal="left" vertical="center" wrapText="1"/>
      <protection hidden="1"/>
    </xf>
    <xf numFmtId="2" fontId="14" fillId="34" borderId="0" xfId="1" applyNumberFormat="1" applyFont="1" applyFill="1" applyBorder="1" applyAlignment="1" applyProtection="1">
      <alignment vertical="center"/>
      <protection hidden="1"/>
    </xf>
    <xf numFmtId="2" fontId="18" fillId="34" borderId="22" xfId="1" applyNumberFormat="1" applyFont="1" applyFill="1" applyBorder="1" applyAlignment="1" applyProtection="1">
      <alignment horizontal="left" vertical="center"/>
      <protection hidden="1"/>
    </xf>
    <xf numFmtId="2" fontId="14" fillId="34" borderId="16" xfId="1" applyNumberFormat="1" applyFont="1" applyFill="1" applyBorder="1" applyAlignment="1" applyProtection="1">
      <alignment horizontal="left" vertical="center"/>
      <protection hidden="1"/>
    </xf>
    <xf numFmtId="2" fontId="14" fillId="34" borderId="17" xfId="1" applyNumberFormat="1" applyFont="1" applyFill="1" applyBorder="1" applyAlignment="1" applyProtection="1">
      <alignment horizontal="left" vertical="center"/>
      <protection hidden="1"/>
    </xf>
    <xf numFmtId="2" fontId="14" fillId="34" borderId="18" xfId="1" applyNumberFormat="1" applyFont="1" applyFill="1" applyBorder="1" applyAlignment="1" applyProtection="1">
      <alignment horizontal="left" vertical="center"/>
      <protection hidden="1"/>
    </xf>
    <xf numFmtId="2" fontId="16" fillId="34" borderId="30" xfId="1" applyNumberFormat="1" applyFont="1" applyFill="1" applyBorder="1" applyAlignment="1" applyProtection="1">
      <alignment horizontal="left" vertical="center"/>
      <protection hidden="1"/>
    </xf>
    <xf numFmtId="49" fontId="14" fillId="34" borderId="0" xfId="1" applyNumberFormat="1" applyFont="1" applyFill="1" applyBorder="1" applyAlignment="1" applyProtection="1">
      <alignment horizontal="center" vertical="center"/>
      <protection hidden="1"/>
    </xf>
    <xf numFmtId="49" fontId="8" fillId="33" borderId="21" xfId="1" applyNumberFormat="1" applyFont="1" applyFill="1" applyBorder="1" applyAlignment="1" applyProtection="1">
      <alignment horizontal="center" vertical="center"/>
      <protection hidden="1"/>
    </xf>
    <xf numFmtId="49" fontId="8" fillId="33" borderId="22" xfId="1" applyNumberFormat="1" applyFont="1" applyFill="1" applyBorder="1" applyAlignment="1" applyProtection="1">
      <alignment horizontal="center" vertical="center"/>
      <protection hidden="1"/>
    </xf>
    <xf numFmtId="49" fontId="8" fillId="33" borderId="23" xfId="1" applyNumberFormat="1" applyFont="1" applyFill="1" applyBorder="1" applyAlignment="1" applyProtection="1">
      <alignment horizontal="center" vertical="center"/>
      <protection hidden="1"/>
    </xf>
    <xf numFmtId="2" fontId="14" fillId="34" borderId="33" xfId="1" applyNumberFormat="1" applyFont="1" applyFill="1" applyBorder="1" applyAlignment="1" applyProtection="1">
      <alignment horizontal="left" vertical="center"/>
      <protection hidden="1"/>
    </xf>
    <xf numFmtId="49" fontId="14" fillId="34" borderId="33" xfId="1" applyNumberFormat="1" applyFont="1" applyFill="1" applyBorder="1" applyAlignment="1" applyProtection="1">
      <alignment horizontal="left" vertical="center"/>
      <protection hidden="1"/>
    </xf>
    <xf numFmtId="49" fontId="20" fillId="34" borderId="0" xfId="1" applyNumberFormat="1" applyFont="1" applyFill="1" applyBorder="1" applyAlignment="1" applyProtection="1">
      <alignment horizontal="center" vertical="center"/>
      <protection hidden="1"/>
    </xf>
    <xf numFmtId="49" fontId="12" fillId="34" borderId="30" xfId="1" applyNumberFormat="1" applyFont="1" applyFill="1" applyBorder="1" applyAlignment="1" applyProtection="1">
      <alignment horizontal="center" vertical="center"/>
      <protection hidden="1"/>
    </xf>
    <xf numFmtId="0" fontId="14" fillId="34" borderId="0" xfId="1" applyNumberFormat="1" applyFont="1" applyFill="1" applyBorder="1" applyAlignment="1" applyProtection="1">
      <alignment horizontal="left" vertical="center"/>
      <protection hidden="1"/>
    </xf>
    <xf numFmtId="49" fontId="15" fillId="34" borderId="0" xfId="1" applyNumberFormat="1" applyFont="1" applyFill="1" applyBorder="1" applyAlignment="1" applyProtection="1">
      <alignment horizontal="center"/>
      <protection hidden="1"/>
    </xf>
    <xf numFmtId="2" fontId="14" fillId="34" borderId="0" xfId="1" applyNumberFormat="1" applyFont="1" applyFill="1" applyBorder="1" applyAlignment="1" applyProtection="1">
      <alignment vertical="center" wrapText="1"/>
      <protection hidden="1"/>
    </xf>
    <xf numFmtId="49" fontId="22" fillId="34" borderId="35" xfId="1" applyNumberFormat="1" applyFont="1" applyFill="1" applyBorder="1" applyAlignment="1" applyProtection="1">
      <alignment horizontal="center" vertical="center"/>
      <protection hidden="1"/>
    </xf>
    <xf numFmtId="49" fontId="22" fillId="34" borderId="19" xfId="1" applyNumberFormat="1" applyFont="1" applyFill="1" applyBorder="1" applyAlignment="1" applyProtection="1">
      <alignment horizontal="center" vertical="center"/>
      <protection hidden="1"/>
    </xf>
    <xf numFmtId="49" fontId="22" fillId="34" borderId="21" xfId="1" applyNumberFormat="1" applyFont="1" applyFill="1" applyBorder="1" applyAlignment="1" applyProtection="1">
      <alignment horizontal="center" vertical="center"/>
      <protection hidden="1"/>
    </xf>
    <xf numFmtId="49" fontId="14" fillId="0" borderId="0" xfId="1" applyNumberFormat="1" applyFont="1" applyFill="1" applyBorder="1" applyAlignment="1" applyProtection="1">
      <alignment vertical="center" wrapText="1"/>
      <protection hidden="1"/>
    </xf>
    <xf numFmtId="49" fontId="22" fillId="33" borderId="0" xfId="1" applyNumberFormat="1" applyFont="1" applyFill="1" applyBorder="1" applyAlignment="1" applyProtection="1">
      <alignment horizontal="center" vertical="center"/>
      <protection hidden="1"/>
    </xf>
    <xf numFmtId="49" fontId="3" fillId="33" borderId="0" xfId="1" applyNumberFormat="1" applyFont="1" applyFill="1" applyBorder="1" applyAlignment="1" applyProtection="1">
      <alignment horizontal="left" vertical="center"/>
      <protection hidden="1"/>
    </xf>
    <xf numFmtId="2" fontId="24" fillId="33" borderId="0" xfId="1" applyNumberFormat="1" applyFont="1" applyFill="1" applyBorder="1" applyAlignment="1" applyProtection="1">
      <alignment horizontal="right" vertical="center"/>
      <protection hidden="1"/>
    </xf>
    <xf numFmtId="49" fontId="21" fillId="34" borderId="0" xfId="1" applyNumberFormat="1" applyFont="1" applyFill="1" applyBorder="1" applyAlignment="1" applyProtection="1">
      <alignment horizontal="center" vertical="center"/>
      <protection hidden="1"/>
    </xf>
    <xf numFmtId="0" fontId="0" fillId="33" borderId="0" xfId="6" applyFont="1" applyFill="1" applyBorder="1" applyProtection="1">
      <protection hidden="1"/>
    </xf>
    <xf numFmtId="0" fontId="37" fillId="33" borderId="16" xfId="6" applyFont="1" applyFill="1" applyBorder="1" applyAlignment="1" applyProtection="1">
      <alignment horizontal="center" vertical="center" wrapText="1"/>
      <protection hidden="1"/>
    </xf>
    <xf numFmtId="0" fontId="37" fillId="33" borderId="17" xfId="6" applyFont="1" applyFill="1" applyBorder="1" applyAlignment="1" applyProtection="1">
      <alignment horizontal="center" vertical="center" wrapText="1"/>
      <protection hidden="1"/>
    </xf>
    <xf numFmtId="0" fontId="37" fillId="33" borderId="18" xfId="6" applyFont="1" applyFill="1" applyBorder="1" applyAlignment="1" applyProtection="1">
      <alignment horizontal="center" vertical="center" wrapText="1"/>
      <protection hidden="1"/>
    </xf>
    <xf numFmtId="0" fontId="37" fillId="33" borderId="19" xfId="6" applyFont="1" applyFill="1" applyBorder="1" applyAlignment="1" applyProtection="1">
      <alignment horizontal="center" vertical="center" wrapText="1"/>
      <protection hidden="1"/>
    </xf>
    <xf numFmtId="0" fontId="37" fillId="33" borderId="0" xfId="6" applyFont="1" applyFill="1" applyBorder="1" applyAlignment="1" applyProtection="1">
      <alignment horizontal="center" vertical="center" wrapText="1"/>
      <protection hidden="1"/>
    </xf>
    <xf numFmtId="0" fontId="37" fillId="33" borderId="20" xfId="6" applyFont="1" applyFill="1" applyBorder="1" applyAlignment="1" applyProtection="1">
      <alignment horizontal="center" vertical="center" wrapText="1"/>
      <protection hidden="1"/>
    </xf>
    <xf numFmtId="0" fontId="37" fillId="33" borderId="21" xfId="6" applyFont="1" applyFill="1" applyBorder="1" applyAlignment="1" applyProtection="1">
      <alignment horizontal="center" vertical="center" wrapText="1"/>
      <protection hidden="1"/>
    </xf>
    <xf numFmtId="0" fontId="37" fillId="33" borderId="22" xfId="6" applyFont="1" applyFill="1" applyBorder="1" applyAlignment="1" applyProtection="1">
      <alignment horizontal="center" vertical="center" wrapText="1"/>
      <protection hidden="1"/>
    </xf>
    <xf numFmtId="0" fontId="37" fillId="33" borderId="23" xfId="6" applyFont="1" applyFill="1" applyBorder="1" applyAlignment="1" applyProtection="1">
      <alignment horizontal="center" vertical="center" wrapText="1"/>
      <protection hidden="1"/>
    </xf>
    <xf numFmtId="49" fontId="10" fillId="34" borderId="16" xfId="1" applyNumberFormat="1" applyFont="1" applyFill="1" applyBorder="1" applyAlignment="1" applyProtection="1">
      <alignment horizontal="left" vertical="center"/>
      <protection hidden="1"/>
    </xf>
    <xf numFmtId="49" fontId="10" fillId="34" borderId="17" xfId="1" applyNumberFormat="1" applyFont="1" applyFill="1" applyBorder="1" applyAlignment="1" applyProtection="1">
      <alignment horizontal="left" vertical="center"/>
      <protection hidden="1"/>
    </xf>
    <xf numFmtId="49" fontId="10" fillId="34" borderId="18" xfId="1" applyNumberFormat="1" applyFont="1" applyFill="1" applyBorder="1" applyAlignment="1" applyProtection="1">
      <alignment horizontal="left" vertical="center"/>
      <protection hidden="1"/>
    </xf>
    <xf numFmtId="49" fontId="12" fillId="0" borderId="0" xfId="1" applyNumberFormat="1" applyFont="1" applyFill="1" applyBorder="1" applyAlignment="1" applyProtection="1">
      <alignment vertical="center"/>
      <protection hidden="1"/>
    </xf>
    <xf numFmtId="49" fontId="12" fillId="34" borderId="16" xfId="1" applyNumberFormat="1" applyFont="1" applyFill="1" applyBorder="1" applyAlignment="1" applyProtection="1">
      <alignment vertical="center"/>
      <protection hidden="1"/>
    </xf>
    <xf numFmtId="49" fontId="12" fillId="34" borderId="17" xfId="1" applyNumberFormat="1" applyFont="1" applyFill="1" applyBorder="1" applyAlignment="1" applyProtection="1">
      <alignment vertical="center"/>
      <protection hidden="1"/>
    </xf>
    <xf numFmtId="49" fontId="12" fillId="34" borderId="18" xfId="1" applyNumberFormat="1" applyFont="1" applyFill="1" applyBorder="1" applyAlignment="1" applyProtection="1">
      <alignment vertical="center"/>
      <protection hidden="1"/>
    </xf>
    <xf numFmtId="49" fontId="10" fillId="0" borderId="0" xfId="1" applyNumberFormat="1" applyFont="1" applyFill="1" applyBorder="1" applyAlignment="1" applyProtection="1">
      <alignment vertical="center"/>
      <protection hidden="1"/>
    </xf>
    <xf numFmtId="49" fontId="10" fillId="0" borderId="0" xfId="1" applyNumberFormat="1" applyFont="1" applyFill="1" applyBorder="1" applyAlignment="1" applyProtection="1">
      <alignment horizontal="left" vertical="center"/>
      <protection hidden="1"/>
    </xf>
    <xf numFmtId="49" fontId="38" fillId="34" borderId="19" xfId="1" applyNumberFormat="1" applyFont="1" applyFill="1" applyBorder="1" applyAlignment="1" applyProtection="1">
      <alignment horizontal="left" vertical="center"/>
      <protection hidden="1"/>
    </xf>
    <xf numFmtId="49" fontId="38" fillId="34" borderId="0" xfId="1" applyNumberFormat="1" applyFont="1" applyFill="1" applyBorder="1" applyAlignment="1" applyProtection="1">
      <alignment horizontal="left" vertical="center"/>
      <protection hidden="1"/>
    </xf>
    <xf numFmtId="49" fontId="38" fillId="34" borderId="19" xfId="1" applyNumberFormat="1" applyFont="1" applyFill="1" applyBorder="1" applyAlignment="1" applyProtection="1">
      <alignment horizontal="center" vertical="center"/>
      <protection hidden="1"/>
    </xf>
    <xf numFmtId="49" fontId="38" fillId="34" borderId="0" xfId="1" applyNumberFormat="1" applyFont="1" applyFill="1" applyBorder="1" applyAlignment="1" applyProtection="1">
      <alignment horizontal="center" vertical="center"/>
      <protection hidden="1"/>
    </xf>
    <xf numFmtId="49" fontId="38" fillId="34" borderId="21" xfId="1" applyNumberFormat="1" applyFont="1" applyFill="1" applyBorder="1" applyAlignment="1" applyProtection="1">
      <alignment horizontal="center" vertical="center"/>
      <protection hidden="1"/>
    </xf>
    <xf numFmtId="49" fontId="38" fillId="34" borderId="22" xfId="1" applyNumberFormat="1" applyFont="1" applyFill="1" applyBorder="1" applyAlignment="1" applyProtection="1">
      <alignment horizontal="center" vertical="center"/>
      <protection hidden="1"/>
    </xf>
    <xf numFmtId="49" fontId="12" fillId="34" borderId="22" xfId="1" applyNumberFormat="1" applyFont="1" applyFill="1" applyBorder="1" applyAlignment="1" applyProtection="1">
      <alignment horizontal="center" vertical="center"/>
      <protection hidden="1"/>
    </xf>
    <xf numFmtId="49" fontId="14" fillId="34" borderId="22" xfId="1" applyNumberFormat="1" applyFont="1" applyFill="1" applyBorder="1" applyAlignment="1" applyProtection="1">
      <alignment horizontal="left" vertical="center"/>
      <protection hidden="1"/>
    </xf>
    <xf numFmtId="0" fontId="0" fillId="33" borderId="0" xfId="6" applyFont="1" applyFill="1" applyBorder="1" applyAlignment="1" applyProtection="1">
      <protection hidden="1"/>
    </xf>
    <xf numFmtId="0" fontId="0" fillId="34" borderId="0" xfId="6" applyFont="1" applyFill="1" applyBorder="1" applyAlignment="1" applyProtection="1">
      <alignment horizontal="center"/>
      <protection hidden="1"/>
    </xf>
    <xf numFmtId="49" fontId="0" fillId="33" borderId="0" xfId="1" applyNumberFormat="1" applyFont="1" applyFill="1" applyBorder="1" applyAlignment="1" applyProtection="1">
      <alignment horizontal="center" vertical="top"/>
      <protection hidden="1"/>
    </xf>
    <xf numFmtId="49" fontId="46" fillId="34" borderId="31" xfId="1" applyNumberFormat="1" applyFont="1" applyFill="1" applyBorder="1" applyAlignment="1" applyProtection="1">
      <alignment horizontal="center" vertical="center"/>
      <protection hidden="1"/>
    </xf>
    <xf numFmtId="49" fontId="46" fillId="34" borderId="72" xfId="1" applyNumberFormat="1" applyFont="1" applyFill="1" applyBorder="1" applyAlignment="1" applyProtection="1">
      <alignment horizontal="center" vertical="center"/>
      <protection hidden="1"/>
    </xf>
    <xf numFmtId="49" fontId="46" fillId="34" borderId="29" xfId="1" applyNumberFormat="1" applyFont="1" applyFill="1" applyBorder="1" applyAlignment="1" applyProtection="1">
      <alignment horizontal="center" vertical="center"/>
      <protection hidden="1"/>
    </xf>
    <xf numFmtId="49" fontId="46" fillId="33" borderId="0" xfId="1" applyNumberFormat="1" applyFont="1" applyFill="1" applyBorder="1" applyAlignment="1" applyProtection="1">
      <alignment horizontal="center" vertical="center"/>
      <protection hidden="1"/>
    </xf>
    <xf numFmtId="49" fontId="0" fillId="33" borderId="0" xfId="1" applyNumberFormat="1" applyFont="1" applyFill="1" applyBorder="1" applyAlignment="1" applyProtection="1">
      <alignment horizontal="center" vertical="center"/>
      <protection hidden="1"/>
    </xf>
    <xf numFmtId="49" fontId="0" fillId="34" borderId="0" xfId="1" applyNumberFormat="1" applyFont="1" applyFill="1" applyBorder="1" applyAlignment="1" applyProtection="1">
      <alignment horizontal="center" vertical="top"/>
      <protection hidden="1"/>
    </xf>
    <xf numFmtId="0" fontId="42" fillId="34" borderId="41" xfId="6" applyFont="1" applyFill="1" applyBorder="1" applyAlignment="1" applyProtection="1">
      <alignment horizontal="center" wrapText="1"/>
      <protection hidden="1"/>
    </xf>
    <xf numFmtId="0" fontId="42" fillId="34" borderId="49" xfId="6" applyFont="1" applyFill="1" applyBorder="1" applyAlignment="1" applyProtection="1">
      <alignment horizontal="center" wrapText="1"/>
      <protection hidden="1"/>
    </xf>
    <xf numFmtId="0" fontId="42" fillId="34" borderId="42" xfId="6" applyFont="1" applyFill="1" applyBorder="1" applyAlignment="1" applyProtection="1">
      <alignment horizontal="center" wrapText="1"/>
      <protection hidden="1"/>
    </xf>
    <xf numFmtId="0" fontId="42" fillId="34" borderId="30" xfId="6" applyFont="1" applyFill="1" applyBorder="1" applyAlignment="1" applyProtection="1">
      <alignment horizontal="center" wrapText="1"/>
      <protection hidden="1"/>
    </xf>
    <xf numFmtId="2" fontId="39" fillId="34" borderId="52" xfId="1" applyNumberFormat="1" applyFont="1" applyFill="1" applyBorder="1" applyAlignment="1" applyProtection="1">
      <alignment horizontal="center" vertical="center"/>
      <protection hidden="1"/>
    </xf>
    <xf numFmtId="2" fontId="39" fillId="34" borderId="53" xfId="1" applyNumberFormat="1" applyFont="1" applyFill="1" applyBorder="1" applyAlignment="1" applyProtection="1">
      <alignment horizontal="center" vertical="center"/>
      <protection hidden="1"/>
    </xf>
    <xf numFmtId="2" fontId="39" fillId="34" borderId="54" xfId="1" applyNumberFormat="1" applyFont="1" applyFill="1" applyBorder="1" applyAlignment="1" applyProtection="1">
      <alignment horizontal="center" vertical="center"/>
      <protection hidden="1"/>
    </xf>
    <xf numFmtId="2" fontId="39" fillId="34" borderId="58" xfId="1" applyNumberFormat="1" applyFont="1" applyFill="1" applyBorder="1" applyAlignment="1" applyProtection="1">
      <alignment horizontal="center" vertical="center"/>
      <protection hidden="1"/>
    </xf>
    <xf numFmtId="2" fontId="39" fillId="34" borderId="59" xfId="1" applyNumberFormat="1" applyFont="1" applyFill="1" applyBorder="1" applyAlignment="1" applyProtection="1">
      <alignment horizontal="center" vertical="center"/>
      <protection hidden="1"/>
    </xf>
    <xf numFmtId="2" fontId="39" fillId="34" borderId="60" xfId="1" applyNumberFormat="1" applyFont="1" applyFill="1" applyBorder="1" applyAlignment="1" applyProtection="1">
      <alignment horizontal="center" vertical="center"/>
      <protection hidden="1"/>
    </xf>
    <xf numFmtId="2" fontId="41" fillId="34" borderId="55" xfId="1" applyNumberFormat="1" applyFont="1" applyFill="1" applyBorder="1" applyAlignment="1" applyProtection="1">
      <alignment horizontal="center" vertical="center" wrapText="1"/>
      <protection hidden="1"/>
    </xf>
    <xf numFmtId="2" fontId="41" fillId="34" borderId="56" xfId="1" applyNumberFormat="1" applyFont="1" applyFill="1" applyBorder="1" applyAlignment="1" applyProtection="1">
      <alignment horizontal="center" vertical="center" wrapText="1"/>
      <protection hidden="1"/>
    </xf>
    <xf numFmtId="2" fontId="41" fillId="34" borderId="57" xfId="1" applyNumberFormat="1" applyFont="1" applyFill="1" applyBorder="1" applyAlignment="1" applyProtection="1">
      <alignment horizontal="center" vertical="center" wrapText="1"/>
      <protection hidden="1"/>
    </xf>
    <xf numFmtId="2" fontId="41" fillId="34" borderId="61" xfId="1" applyNumberFormat="1" applyFont="1" applyFill="1" applyBorder="1" applyAlignment="1" applyProtection="1">
      <alignment horizontal="center" vertical="center" wrapText="1"/>
      <protection hidden="1"/>
    </xf>
    <xf numFmtId="2" fontId="41" fillId="34" borderId="62" xfId="1" applyNumberFormat="1" applyFont="1" applyFill="1" applyBorder="1" applyAlignment="1" applyProtection="1">
      <alignment horizontal="center" vertical="center" wrapText="1"/>
      <protection hidden="1"/>
    </xf>
    <xf numFmtId="2" fontId="41" fillId="34" borderId="63" xfId="1" applyNumberFormat="1" applyFont="1" applyFill="1" applyBorder="1" applyAlignment="1" applyProtection="1">
      <alignment horizontal="center" vertical="center" wrapText="1"/>
      <protection hidden="1"/>
    </xf>
    <xf numFmtId="0" fontId="39" fillId="34" borderId="33" xfId="6" applyFont="1" applyFill="1" applyBorder="1" applyAlignment="1" applyProtection="1">
      <alignment horizontal="center" vertical="center" wrapText="1"/>
      <protection hidden="1"/>
    </xf>
    <xf numFmtId="0" fontId="43" fillId="33" borderId="0" xfId="6" applyFont="1" applyFill="1" applyBorder="1" applyAlignment="1" applyProtection="1">
      <alignment horizontal="right" vertical="top" textRotation="180"/>
      <protection hidden="1"/>
    </xf>
    <xf numFmtId="2" fontId="44" fillId="34" borderId="33" xfId="1" applyNumberFormat="1" applyFont="1" applyFill="1" applyBorder="1" applyAlignment="1" applyProtection="1">
      <alignment horizontal="center" vertical="top"/>
      <protection hidden="1"/>
    </xf>
    <xf numFmtId="49" fontId="41" fillId="34" borderId="27" xfId="1" applyNumberFormat="1" applyFont="1" applyFill="1" applyBorder="1" applyAlignment="1" applyProtection="1">
      <alignment horizontal="center" vertical="center"/>
      <protection hidden="1"/>
    </xf>
    <xf numFmtId="49" fontId="41" fillId="34" borderId="64" xfId="1" applyNumberFormat="1" applyFont="1" applyFill="1" applyBorder="1" applyAlignment="1" applyProtection="1">
      <alignment horizontal="center" vertical="center"/>
      <protection hidden="1"/>
    </xf>
    <xf numFmtId="2" fontId="41" fillId="34" borderId="27" xfId="1" applyNumberFormat="1" applyFont="1" applyFill="1" applyBorder="1" applyAlignment="1" applyProtection="1">
      <alignment horizontal="center" vertical="center"/>
      <protection hidden="1"/>
    </xf>
    <xf numFmtId="2" fontId="41" fillId="34" borderId="64" xfId="1" applyNumberFormat="1" applyFont="1" applyFill="1" applyBorder="1" applyAlignment="1" applyProtection="1">
      <alignment horizontal="center" vertical="center"/>
      <protection hidden="1"/>
    </xf>
    <xf numFmtId="2" fontId="44" fillId="34" borderId="33" xfId="1" applyNumberFormat="1" applyFont="1" applyFill="1" applyBorder="1" applyAlignment="1" applyProtection="1">
      <alignment horizontal="center" vertical="center" shrinkToFit="1"/>
      <protection hidden="1"/>
    </xf>
    <xf numFmtId="0" fontId="41" fillId="34" borderId="65" xfId="6" applyFont="1" applyFill="1" applyBorder="1" applyAlignment="1" applyProtection="1">
      <alignment horizontal="center" vertical="center"/>
      <protection hidden="1"/>
    </xf>
    <xf numFmtId="0" fontId="41" fillId="34" borderId="66" xfId="6" applyFont="1" applyFill="1" applyBorder="1" applyAlignment="1" applyProtection="1">
      <alignment horizontal="center" vertical="center"/>
      <protection hidden="1"/>
    </xf>
    <xf numFmtId="0" fontId="41" fillId="34" borderId="27" xfId="6" applyFont="1" applyFill="1" applyBorder="1" applyAlignment="1" applyProtection="1">
      <alignment horizontal="center" vertical="center"/>
      <protection hidden="1"/>
    </xf>
    <xf numFmtId="49" fontId="45" fillId="34" borderId="27" xfId="1" applyNumberFormat="1" applyFont="1" applyFill="1" applyBorder="1" applyAlignment="1" applyProtection="1">
      <alignment horizontal="center" vertical="center"/>
      <protection hidden="1"/>
    </xf>
    <xf numFmtId="2" fontId="41" fillId="34" borderId="67" xfId="1" applyNumberFormat="1" applyFont="1" applyFill="1" applyBorder="1" applyAlignment="1" applyProtection="1">
      <alignment horizontal="center" vertical="center"/>
      <protection hidden="1"/>
    </xf>
    <xf numFmtId="2" fontId="41" fillId="34" borderId="68" xfId="1" applyNumberFormat="1" applyFont="1" applyFill="1" applyBorder="1" applyAlignment="1" applyProtection="1">
      <alignment horizontal="center" vertical="center"/>
      <protection hidden="1"/>
    </xf>
    <xf numFmtId="0" fontId="36" fillId="34" borderId="69" xfId="6" applyFont="1" applyFill="1" applyBorder="1" applyAlignment="1" applyProtection="1">
      <alignment vertical="center"/>
      <protection hidden="1"/>
    </xf>
    <xf numFmtId="0" fontId="36" fillId="34" borderId="70" xfId="6" applyFont="1" applyFill="1" applyBorder="1" applyAlignment="1" applyProtection="1">
      <alignment vertical="center"/>
      <protection hidden="1"/>
    </xf>
    <xf numFmtId="0" fontId="36" fillId="34" borderId="34" xfId="6" applyFont="1" applyFill="1" applyBorder="1" applyAlignment="1" applyProtection="1">
      <alignment vertical="center"/>
      <protection hidden="1"/>
    </xf>
    <xf numFmtId="0" fontId="41" fillId="34" borderId="71" xfId="6" applyFont="1" applyFill="1" applyBorder="1" applyAlignment="1" applyProtection="1">
      <alignment vertical="center" wrapText="1"/>
      <protection hidden="1"/>
    </xf>
    <xf numFmtId="49" fontId="45" fillId="34" borderId="64" xfId="1" applyNumberFormat="1" applyFont="1" applyFill="1" applyBorder="1" applyAlignment="1" applyProtection="1">
      <alignment horizontal="center" vertical="center"/>
      <protection hidden="1"/>
    </xf>
    <xf numFmtId="49" fontId="46" fillId="34" borderId="25" xfId="1" applyNumberFormat="1" applyFont="1" applyFill="1" applyBorder="1" applyAlignment="1" applyProtection="1">
      <alignment horizontal="center" vertical="center"/>
      <protection hidden="1"/>
    </xf>
    <xf numFmtId="0" fontId="0" fillId="34" borderId="30" xfId="6" applyFont="1" applyFill="1" applyBorder="1" applyAlignment="1" applyProtection="1">
      <alignment horizontal="center"/>
      <protection hidden="1"/>
    </xf>
    <xf numFmtId="49" fontId="46" fillId="34" borderId="27" xfId="1" applyNumberFormat="1" applyFont="1" applyFill="1" applyBorder="1" applyAlignment="1" applyProtection="1">
      <alignment horizontal="center" vertical="center"/>
      <protection hidden="1"/>
    </xf>
    <xf numFmtId="0" fontId="41" fillId="34" borderId="69" xfId="6" applyFont="1" applyFill="1" applyBorder="1" applyAlignment="1" applyProtection="1">
      <alignment vertical="center"/>
      <protection hidden="1"/>
    </xf>
    <xf numFmtId="0" fontId="41" fillId="34" borderId="70" xfId="6" applyFont="1" applyFill="1" applyBorder="1" applyAlignment="1" applyProtection="1">
      <alignment vertical="center"/>
      <protection hidden="1"/>
    </xf>
    <xf numFmtId="0" fontId="43" fillId="33" borderId="0" xfId="6" applyFont="1" applyFill="1" applyBorder="1" applyAlignment="1" applyProtection="1">
      <alignment horizontal="center" vertical="top" textRotation="180"/>
      <protection hidden="1"/>
    </xf>
    <xf numFmtId="0" fontId="36" fillId="34" borderId="71" xfId="6" applyFont="1" applyFill="1" applyBorder="1" applyAlignment="1" applyProtection="1">
      <alignment vertical="center" wrapText="1"/>
      <protection hidden="1"/>
    </xf>
    <xf numFmtId="49" fontId="46" fillId="34" borderId="64" xfId="1" applyNumberFormat="1" applyFont="1" applyFill="1" applyBorder="1" applyAlignment="1" applyProtection="1">
      <alignment horizontal="center" vertical="center"/>
      <protection hidden="1"/>
    </xf>
    <xf numFmtId="0" fontId="47" fillId="34" borderId="69" xfId="6" applyFont="1" applyFill="1" applyBorder="1" applyAlignment="1" applyProtection="1">
      <alignment horizontal="right" vertical="center"/>
      <protection hidden="1"/>
    </xf>
    <xf numFmtId="0" fontId="47" fillId="34" borderId="70" xfId="6" applyFont="1" applyFill="1" applyBorder="1" applyAlignment="1" applyProtection="1">
      <alignment horizontal="right" vertical="center"/>
      <protection hidden="1"/>
    </xf>
    <xf numFmtId="0" fontId="39" fillId="34" borderId="76" xfId="6" applyFont="1" applyFill="1" applyBorder="1" applyAlignment="1" applyProtection="1">
      <alignment horizontal="left" vertical="center"/>
      <protection hidden="1"/>
    </xf>
    <xf numFmtId="0" fontId="39" fillId="34" borderId="26" xfId="6" applyFont="1" applyFill="1" applyBorder="1" applyAlignment="1" applyProtection="1">
      <alignment horizontal="left" vertical="center"/>
      <protection hidden="1"/>
    </xf>
    <xf numFmtId="0" fontId="39" fillId="34" borderId="42" xfId="6" applyFont="1" applyFill="1" applyBorder="1" applyAlignment="1" applyProtection="1">
      <alignment horizontal="left" vertical="center"/>
      <protection hidden="1"/>
    </xf>
    <xf numFmtId="0" fontId="39" fillId="34" borderId="30" xfId="6" applyFont="1" applyFill="1" applyBorder="1" applyAlignment="1" applyProtection="1">
      <alignment horizontal="left" vertical="center"/>
      <protection hidden="1"/>
    </xf>
    <xf numFmtId="0" fontId="39" fillId="34" borderId="77" xfId="6" applyFont="1" applyFill="1" applyBorder="1" applyAlignment="1" applyProtection="1">
      <alignment horizontal="left" vertical="center"/>
      <protection hidden="1"/>
    </xf>
    <xf numFmtId="0" fontId="39" fillId="34" borderId="32" xfId="6" applyFont="1" applyFill="1" applyBorder="1" applyAlignment="1" applyProtection="1">
      <alignment horizontal="left" vertical="center"/>
      <protection hidden="1"/>
    </xf>
    <xf numFmtId="0" fontId="36" fillId="34" borderId="80" xfId="6" applyFont="1" applyFill="1" applyBorder="1" applyAlignment="1" applyProtection="1">
      <alignment horizontal="right" vertical="center"/>
      <protection hidden="1"/>
    </xf>
    <xf numFmtId="0" fontId="36" fillId="34" borderId="43" xfId="6" applyFont="1" applyFill="1" applyBorder="1" applyAlignment="1" applyProtection="1">
      <alignment horizontal="right" vertical="center"/>
      <protection hidden="1"/>
    </xf>
    <xf numFmtId="0" fontId="36" fillId="34" borderId="45" xfId="6" applyFont="1" applyFill="1" applyBorder="1" applyAlignment="1" applyProtection="1">
      <alignment vertical="center"/>
      <protection hidden="1"/>
    </xf>
    <xf numFmtId="0" fontId="36" fillId="34" borderId="81" xfId="6" applyFont="1" applyFill="1" applyBorder="1" applyAlignment="1" applyProtection="1">
      <alignment vertical="center" wrapText="1"/>
      <protection hidden="1"/>
    </xf>
    <xf numFmtId="0" fontId="36" fillId="34" borderId="43" xfId="6" applyFont="1" applyFill="1" applyBorder="1" applyAlignment="1" applyProtection="1">
      <alignment vertical="center" wrapText="1"/>
      <protection hidden="1"/>
    </xf>
    <xf numFmtId="49" fontId="46" fillId="34" borderId="43" xfId="1" applyNumberFormat="1" applyFont="1" applyFill="1" applyBorder="1" applyAlignment="1" applyProtection="1">
      <alignment horizontal="center" vertical="center"/>
      <protection hidden="1"/>
    </xf>
    <xf numFmtId="49" fontId="46" fillId="34" borderId="26" xfId="1" applyNumberFormat="1" applyFont="1" applyFill="1" applyBorder="1" applyAlignment="1" applyProtection="1">
      <alignment horizontal="center" vertical="center"/>
      <protection hidden="1"/>
    </xf>
    <xf numFmtId="0" fontId="36" fillId="34" borderId="78" xfId="6" applyFont="1" applyFill="1" applyBorder="1" applyAlignment="1" applyProtection="1">
      <alignment vertical="center"/>
      <protection hidden="1"/>
    </xf>
    <xf numFmtId="0" fontId="36" fillId="34" borderId="79" xfId="6" applyFont="1" applyFill="1" applyBorder="1" applyAlignment="1" applyProtection="1">
      <alignment vertical="center"/>
      <protection hidden="1"/>
    </xf>
    <xf numFmtId="0" fontId="36" fillId="34" borderId="25" xfId="6" applyFont="1" applyFill="1" applyBorder="1" applyAlignment="1" applyProtection="1">
      <alignment vertical="center"/>
      <protection hidden="1"/>
    </xf>
    <xf numFmtId="0" fontId="36" fillId="34" borderId="26" xfId="6" applyFont="1" applyFill="1" applyBorder="1" applyAlignment="1" applyProtection="1">
      <alignment vertical="center" wrapText="1"/>
      <protection hidden="1"/>
    </xf>
    <xf numFmtId="49" fontId="46" fillId="34" borderId="32" xfId="1" applyNumberFormat="1" applyFont="1" applyFill="1" applyBorder="1" applyAlignment="1" applyProtection="1">
      <alignment horizontal="center" vertical="center"/>
      <protection hidden="1"/>
    </xf>
    <xf numFmtId="49" fontId="46" fillId="34" borderId="0" xfId="1" applyNumberFormat="1" applyFont="1" applyFill="1" applyBorder="1" applyAlignment="1" applyProtection="1">
      <alignment horizontal="center" vertical="center"/>
      <protection hidden="1"/>
    </xf>
    <xf numFmtId="0" fontId="36" fillId="34" borderId="82" xfId="6" applyFont="1" applyFill="1" applyBorder="1" applyAlignment="1" applyProtection="1">
      <alignment horizontal="right" vertical="center"/>
      <protection hidden="1"/>
    </xf>
    <xf numFmtId="0" fontId="36" fillId="34" borderId="83" xfId="6" applyFont="1" applyFill="1" applyBorder="1" applyAlignment="1" applyProtection="1">
      <alignment horizontal="right" vertical="center"/>
      <protection hidden="1"/>
    </xf>
    <xf numFmtId="0" fontId="36" fillId="34" borderId="87" xfId="6" applyFont="1" applyFill="1" applyBorder="1" applyAlignment="1" applyProtection="1">
      <alignment horizontal="right" vertical="center"/>
      <protection hidden="1"/>
    </xf>
    <xf numFmtId="0" fontId="36" fillId="34" borderId="88" xfId="6" applyFont="1" applyFill="1" applyBorder="1" applyAlignment="1" applyProtection="1">
      <alignment horizontal="right" vertical="center"/>
      <protection hidden="1"/>
    </xf>
    <xf numFmtId="0" fontId="36" fillId="34" borderId="92" xfId="6" applyFont="1" applyFill="1" applyBorder="1" applyAlignment="1" applyProtection="1">
      <alignment horizontal="right" vertical="center"/>
      <protection hidden="1"/>
    </xf>
    <xf numFmtId="0" fontId="36" fillId="34" borderId="93" xfId="6" applyFont="1" applyFill="1" applyBorder="1" applyAlignment="1" applyProtection="1">
      <alignment horizontal="right" vertical="center"/>
      <protection hidden="1"/>
    </xf>
    <xf numFmtId="0" fontId="36" fillId="34" borderId="84" xfId="6" applyFont="1" applyFill="1" applyBorder="1" applyAlignment="1" applyProtection="1">
      <alignment vertical="center"/>
      <protection hidden="1"/>
    </xf>
    <xf numFmtId="0" fontId="36" fillId="34" borderId="89" xfId="6" applyFont="1" applyFill="1" applyBorder="1" applyAlignment="1" applyProtection="1">
      <alignment vertical="center"/>
      <protection hidden="1"/>
    </xf>
    <xf numFmtId="0" fontId="36" fillId="34" borderId="94" xfId="6" applyFont="1" applyFill="1" applyBorder="1" applyAlignment="1" applyProtection="1">
      <alignment vertical="center"/>
      <protection hidden="1"/>
    </xf>
    <xf numFmtId="0" fontId="36" fillId="34" borderId="85" xfId="6" applyFont="1" applyFill="1" applyBorder="1" applyAlignment="1" applyProtection="1">
      <alignment vertical="center" wrapText="1"/>
      <protection hidden="1"/>
    </xf>
    <xf numFmtId="0" fontId="36" fillId="34" borderId="90" xfId="6" applyFont="1" applyFill="1" applyBorder="1" applyAlignment="1" applyProtection="1">
      <alignment vertical="center" wrapText="1"/>
      <protection hidden="1"/>
    </xf>
    <xf numFmtId="0" fontId="36" fillId="34" borderId="95" xfId="6" applyFont="1" applyFill="1" applyBorder="1" applyAlignment="1" applyProtection="1">
      <alignment vertical="center" wrapText="1"/>
      <protection hidden="1"/>
    </xf>
    <xf numFmtId="49" fontId="46" fillId="34" borderId="86" xfId="1" applyNumberFormat="1" applyFont="1" applyFill="1" applyBorder="1" applyAlignment="1" applyProtection="1">
      <alignment horizontal="center" vertical="center"/>
      <protection hidden="1"/>
    </xf>
    <xf numFmtId="49" fontId="46" fillId="34" borderId="91" xfId="1" applyNumberFormat="1" applyFont="1" applyFill="1" applyBorder="1" applyAlignment="1" applyProtection="1">
      <alignment horizontal="center" vertical="center"/>
      <protection hidden="1"/>
    </xf>
    <xf numFmtId="49" fontId="46" fillId="34" borderId="96" xfId="1" applyNumberFormat="1" applyFont="1" applyFill="1" applyBorder="1" applyAlignment="1" applyProtection="1">
      <alignment horizontal="center" vertical="center"/>
      <protection hidden="1"/>
    </xf>
    <xf numFmtId="49" fontId="46" fillId="34" borderId="97" xfId="1" applyNumberFormat="1" applyFont="1" applyFill="1" applyBorder="1" applyAlignment="1" applyProtection="1">
      <alignment horizontal="center" vertical="center"/>
      <protection hidden="1"/>
    </xf>
    <xf numFmtId="0" fontId="36" fillId="33" borderId="0" xfId="6" applyFont="1" applyFill="1" applyBorder="1" applyAlignment="1" applyProtection="1">
      <alignment horizontal="center" vertical="center"/>
      <protection hidden="1"/>
    </xf>
    <xf numFmtId="2" fontId="52" fillId="34" borderId="33" xfId="1" applyNumberFormat="1" applyFont="1" applyFill="1" applyBorder="1" applyAlignment="1" applyProtection="1">
      <alignment horizontal="center" vertical="top"/>
      <protection hidden="1"/>
    </xf>
    <xf numFmtId="0" fontId="42" fillId="34" borderId="102" xfId="6" applyFont="1" applyFill="1" applyBorder="1" applyAlignment="1" applyProtection="1">
      <alignment horizontal="center" wrapText="1"/>
      <protection hidden="1"/>
    </xf>
    <xf numFmtId="0" fontId="42" fillId="34" borderId="103" xfId="6" applyFont="1" applyFill="1" applyBorder="1" applyAlignment="1" applyProtection="1">
      <alignment horizontal="center" wrapText="1"/>
      <protection hidden="1"/>
    </xf>
    <xf numFmtId="0" fontId="42" fillId="34" borderId="107" xfId="6" applyFont="1" applyFill="1" applyBorder="1" applyAlignment="1" applyProtection="1">
      <alignment horizontal="center" wrapText="1"/>
      <protection hidden="1"/>
    </xf>
    <xf numFmtId="2" fontId="39" fillId="34" borderId="106" xfId="1" applyNumberFormat="1" applyFont="1" applyFill="1" applyBorder="1" applyAlignment="1" applyProtection="1">
      <alignment horizontal="center" vertical="center"/>
      <protection hidden="1"/>
    </xf>
    <xf numFmtId="2" fontId="52" fillId="34" borderId="33" xfId="1" applyNumberFormat="1" applyFont="1" applyFill="1" applyBorder="1" applyAlignment="1" applyProtection="1">
      <alignment horizontal="center" vertical="center" shrinkToFit="1"/>
      <protection hidden="1"/>
    </xf>
    <xf numFmtId="0" fontId="39" fillId="34" borderId="70" xfId="6" applyFont="1" applyFill="1" applyBorder="1" applyAlignment="1" applyProtection="1">
      <alignment horizontal="right" vertical="center"/>
      <protection hidden="1"/>
    </xf>
    <xf numFmtId="0" fontId="43" fillId="34" borderId="71" xfId="6" applyFont="1" applyFill="1" applyBorder="1" applyAlignment="1" applyProtection="1">
      <alignment vertical="center" wrapText="1"/>
      <protection hidden="1"/>
    </xf>
    <xf numFmtId="0" fontId="47" fillId="34" borderId="88" xfId="6" applyFont="1" applyFill="1" applyBorder="1" applyAlignment="1" applyProtection="1">
      <alignment horizontal="right" vertical="center"/>
      <protection hidden="1"/>
    </xf>
    <xf numFmtId="165" fontId="39" fillId="34" borderId="106" xfId="1" applyNumberFormat="1" applyFont="1" applyFill="1" applyBorder="1" applyAlignment="1" applyProtection="1">
      <alignment horizontal="center" vertical="center"/>
      <protection hidden="1"/>
    </xf>
    <xf numFmtId="0" fontId="53" fillId="34" borderId="71" xfId="6" applyFont="1" applyFill="1" applyBorder="1" applyAlignment="1" applyProtection="1">
      <alignment vertical="center" wrapText="1"/>
      <protection hidden="1"/>
    </xf>
    <xf numFmtId="0" fontId="43" fillId="34" borderId="28" xfId="6" applyFont="1" applyFill="1" applyBorder="1" applyAlignment="1" applyProtection="1">
      <alignment vertical="center" wrapText="1"/>
      <protection hidden="1"/>
    </xf>
    <xf numFmtId="0" fontId="43" fillId="34" borderId="26" xfId="6" applyFont="1" applyFill="1" applyBorder="1" applyAlignment="1" applyProtection="1">
      <alignment vertical="center" wrapText="1"/>
      <protection hidden="1"/>
    </xf>
    <xf numFmtId="0" fontId="43" fillId="34" borderId="0" xfId="6" applyFont="1" applyFill="1" applyBorder="1" applyAlignment="1" applyProtection="1">
      <alignment vertical="center" wrapText="1"/>
      <protection hidden="1"/>
    </xf>
    <xf numFmtId="0" fontId="43" fillId="34" borderId="30" xfId="6" applyFont="1" applyFill="1" applyBorder="1" applyAlignment="1" applyProtection="1">
      <alignment vertical="center" wrapText="1"/>
      <protection hidden="1"/>
    </xf>
    <xf numFmtId="0" fontId="43" fillId="34" borderId="24" xfId="6" applyFont="1" applyFill="1" applyBorder="1" applyAlignment="1" applyProtection="1">
      <alignment vertical="center" wrapText="1"/>
      <protection hidden="1"/>
    </xf>
    <xf numFmtId="0" fontId="43" fillId="34" borderId="32" xfId="6" applyFont="1" applyFill="1" applyBorder="1" applyAlignment="1" applyProtection="1">
      <alignment vertical="center" wrapText="1"/>
      <protection hidden="1"/>
    </xf>
    <xf numFmtId="0" fontId="41" fillId="34" borderId="34" xfId="6" applyFont="1" applyFill="1" applyBorder="1" applyAlignment="1" applyProtection="1">
      <alignment vertical="center"/>
      <protection hidden="1"/>
    </xf>
    <xf numFmtId="0" fontId="54" fillId="34" borderId="71" xfId="6" applyFont="1" applyFill="1" applyBorder="1" applyAlignment="1" applyProtection="1">
      <alignment vertical="center" wrapText="1"/>
      <protection hidden="1"/>
    </xf>
    <xf numFmtId="0" fontId="55" fillId="34" borderId="71" xfId="6" applyFont="1" applyFill="1" applyBorder="1" applyAlignment="1" applyProtection="1">
      <alignment vertical="center" wrapText="1"/>
      <protection hidden="1"/>
    </xf>
    <xf numFmtId="0" fontId="53" fillId="34" borderId="70" xfId="6" applyFont="1" applyFill="1" applyBorder="1" applyAlignment="1" applyProtection="1">
      <alignment horizontal="right" vertical="center"/>
      <protection hidden="1"/>
    </xf>
    <xf numFmtId="49" fontId="0" fillId="33" borderId="40" xfId="1" applyNumberFormat="1" applyFont="1" applyFill="1" applyBorder="1" applyAlignment="1" applyProtection="1">
      <alignment horizontal="center" vertical="center"/>
      <protection hidden="1"/>
    </xf>
    <xf numFmtId="49" fontId="46" fillId="34" borderId="28" xfId="1" applyNumberFormat="1" applyFont="1" applyFill="1" applyBorder="1" applyAlignment="1" applyProtection="1">
      <alignment horizontal="center" vertical="center"/>
      <protection hidden="1"/>
    </xf>
    <xf numFmtId="0" fontId="43" fillId="33" borderId="0" xfId="6" applyFont="1" applyFill="1" applyBorder="1" applyAlignment="1" applyProtection="1">
      <alignment horizontal="center" textRotation="180"/>
      <protection hidden="1"/>
    </xf>
    <xf numFmtId="0" fontId="39" fillId="34" borderId="114" xfId="6" applyFont="1" applyFill="1" applyBorder="1" applyAlignment="1" applyProtection="1">
      <alignment horizontal="center"/>
      <protection hidden="1"/>
    </xf>
    <xf numFmtId="0" fontId="39" fillId="34" borderId="27" xfId="6" applyFont="1" applyFill="1" applyBorder="1" applyAlignment="1" applyProtection="1">
      <alignment horizontal="center" wrapText="1"/>
      <protection hidden="1"/>
    </xf>
    <xf numFmtId="0" fontId="39" fillId="34" borderId="31" xfId="6" applyFont="1" applyFill="1" applyBorder="1" applyAlignment="1" applyProtection="1">
      <alignment horizontal="center" wrapText="1"/>
      <protection hidden="1"/>
    </xf>
    <xf numFmtId="0" fontId="49" fillId="34" borderId="111" xfId="6" applyFont="1" applyFill="1" applyBorder="1" applyAlignment="1" applyProtection="1">
      <alignment horizontal="center" wrapText="1"/>
      <protection hidden="1"/>
    </xf>
    <xf numFmtId="0" fontId="39" fillId="34" borderId="112" xfId="6" applyFont="1" applyFill="1" applyBorder="1" applyAlignment="1" applyProtection="1">
      <alignment horizontal="center" vertical="center" wrapText="1"/>
      <protection hidden="1"/>
    </xf>
    <xf numFmtId="0" fontId="49" fillId="34" borderId="112" xfId="6" applyFont="1" applyFill="1" applyBorder="1" applyAlignment="1" applyProtection="1">
      <alignment horizontal="center" vertical="center" wrapText="1"/>
      <protection hidden="1"/>
    </xf>
    <xf numFmtId="0" fontId="39" fillId="34" borderId="104" xfId="6" applyFont="1" applyFill="1" applyBorder="1" applyAlignment="1" applyProtection="1">
      <alignment horizontal="center" vertical="center" wrapText="1"/>
      <protection hidden="1"/>
    </xf>
    <xf numFmtId="0" fontId="39" fillId="34" borderId="113" xfId="6" applyFont="1" applyFill="1" applyBorder="1" applyAlignment="1" applyProtection="1">
      <alignment horizontal="center" vertical="center" wrapText="1"/>
      <protection hidden="1"/>
    </xf>
    <xf numFmtId="0" fontId="34" fillId="33" borderId="0" xfId="1" applyNumberFormat="1" applyFont="1" applyFill="1" applyBorder="1" applyAlignment="1" applyProtection="1">
      <alignment horizontal="center" vertical="top"/>
      <protection hidden="1"/>
    </xf>
    <xf numFmtId="0" fontId="39" fillId="34" borderId="115" xfId="6" applyFont="1" applyFill="1" applyBorder="1" applyAlignment="1" applyProtection="1">
      <alignment horizontal="center" wrapText="1"/>
      <protection hidden="1"/>
    </xf>
    <xf numFmtId="0" fontId="49" fillId="34" borderId="70" xfId="6" applyFont="1" applyFill="1" applyBorder="1" applyAlignment="1" applyProtection="1">
      <alignment horizontal="center"/>
      <protection hidden="1"/>
    </xf>
    <xf numFmtId="0" fontId="41" fillId="34" borderId="64" xfId="6" applyFont="1" applyFill="1" applyBorder="1" applyAlignment="1" applyProtection="1">
      <alignment horizontal="left" vertical="center" wrapText="1"/>
      <protection hidden="1"/>
    </xf>
    <xf numFmtId="0" fontId="41" fillId="34" borderId="64" xfId="6" applyFont="1" applyFill="1" applyBorder="1" applyAlignment="1" applyProtection="1">
      <alignment horizontal="center" vertical="center"/>
      <protection hidden="1"/>
    </xf>
    <xf numFmtId="49" fontId="34" fillId="33" borderId="0" xfId="1" applyNumberFormat="1" applyFont="1" applyFill="1" applyBorder="1" applyAlignment="1" applyProtection="1">
      <alignment horizontal="center" vertical="top"/>
      <protection hidden="1"/>
    </xf>
    <xf numFmtId="0" fontId="49" fillId="34" borderId="70" xfId="6" applyFont="1" applyFill="1" applyBorder="1" applyAlignment="1" applyProtection="1">
      <alignment horizontal="left" vertical="center"/>
      <protection hidden="1"/>
    </xf>
    <xf numFmtId="0" fontId="43" fillId="34" borderId="116" xfId="6" applyFont="1" applyFill="1" applyBorder="1" applyAlignment="1" applyProtection="1">
      <alignment horizontal="left" vertical="center"/>
      <protection hidden="1"/>
    </xf>
    <xf numFmtId="0" fontId="43" fillId="34" borderId="26" xfId="6" applyFont="1" applyFill="1" applyBorder="1" applyAlignment="1" applyProtection="1">
      <alignment horizontal="left" vertical="center"/>
      <protection hidden="1"/>
    </xf>
    <xf numFmtId="0" fontId="43" fillId="34" borderId="107" xfId="6" applyFont="1" applyFill="1" applyBorder="1" applyAlignment="1" applyProtection="1">
      <alignment horizontal="left" vertical="center"/>
      <protection hidden="1"/>
    </xf>
    <xf numFmtId="0" fontId="43" fillId="34" borderId="30" xfId="6" applyFont="1" applyFill="1" applyBorder="1" applyAlignment="1" applyProtection="1">
      <alignment horizontal="left" vertical="center"/>
      <protection hidden="1"/>
    </xf>
    <xf numFmtId="0" fontId="43" fillId="34" borderId="117" xfId="6" applyFont="1" applyFill="1" applyBorder="1" applyAlignment="1" applyProtection="1">
      <alignment horizontal="left" vertical="center"/>
      <protection hidden="1"/>
    </xf>
    <xf numFmtId="0" fontId="43" fillId="34" borderId="32" xfId="6" applyFont="1" applyFill="1" applyBorder="1" applyAlignment="1" applyProtection="1">
      <alignment horizontal="left" vertical="center"/>
      <protection hidden="1"/>
    </xf>
    <xf numFmtId="0" fontId="36" fillId="34" borderId="64" xfId="6" applyFont="1" applyFill="1" applyBorder="1" applyAlignment="1" applyProtection="1">
      <alignment horizontal="left" vertical="center"/>
      <protection hidden="1"/>
    </xf>
    <xf numFmtId="0" fontId="36" fillId="34" borderId="64" xfId="6" applyFont="1" applyFill="1" applyBorder="1" applyAlignment="1" applyProtection="1">
      <alignment horizontal="center" vertical="center"/>
      <protection hidden="1"/>
    </xf>
    <xf numFmtId="0" fontId="43" fillId="34" borderId="70" xfId="6" applyFont="1" applyFill="1" applyBorder="1" applyAlignment="1" applyProtection="1">
      <alignment horizontal="right" vertical="center"/>
      <protection hidden="1"/>
    </xf>
    <xf numFmtId="0" fontId="36" fillId="34" borderId="64" xfId="6" applyFont="1" applyFill="1" applyBorder="1" applyAlignment="1" applyProtection="1">
      <alignment horizontal="left" vertical="center" wrapText="1"/>
      <protection hidden="1"/>
    </xf>
    <xf numFmtId="0" fontId="59" fillId="34" borderId="70" xfId="6" applyFont="1" applyFill="1" applyBorder="1" applyAlignment="1" applyProtection="1">
      <alignment horizontal="left" vertical="center"/>
      <protection hidden="1"/>
    </xf>
    <xf numFmtId="0" fontId="59" fillId="34" borderId="79" xfId="6" applyFont="1" applyFill="1" applyBorder="1" applyAlignment="1" applyProtection="1">
      <alignment horizontal="left" vertical="center"/>
      <protection hidden="1"/>
    </xf>
    <xf numFmtId="0" fontId="60" fillId="34" borderId="64" xfId="6" applyFont="1" applyFill="1" applyBorder="1" applyAlignment="1" applyProtection="1">
      <alignment horizontal="left" vertical="center" wrapText="1"/>
      <protection hidden="1"/>
    </xf>
    <xf numFmtId="0" fontId="60" fillId="34" borderId="72" xfId="6" applyFont="1" applyFill="1" applyBorder="1" applyAlignment="1" applyProtection="1">
      <alignment horizontal="left" vertical="center" wrapText="1"/>
      <protection hidden="1"/>
    </xf>
    <xf numFmtId="0" fontId="60" fillId="34" borderId="91" xfId="6" applyFont="1" applyFill="1" applyBorder="1" applyAlignment="1" applyProtection="1">
      <alignment horizontal="center" vertical="center"/>
      <protection hidden="1"/>
    </xf>
    <xf numFmtId="0" fontId="60" fillId="34" borderId="72" xfId="6" applyFont="1" applyFill="1" applyBorder="1" applyAlignment="1" applyProtection="1">
      <alignment horizontal="center" vertical="center"/>
      <protection hidden="1"/>
    </xf>
    <xf numFmtId="0" fontId="59" fillId="34" borderId="118" xfId="6" applyFont="1" applyFill="1" applyBorder="1" applyAlignment="1" applyProtection="1">
      <alignment horizontal="left" vertical="center"/>
      <protection hidden="1"/>
    </xf>
    <xf numFmtId="0" fontId="59" fillId="34" borderId="71" xfId="6" applyFont="1" applyFill="1" applyBorder="1" applyAlignment="1" applyProtection="1">
      <alignment horizontal="left" vertical="center"/>
      <protection hidden="1"/>
    </xf>
    <xf numFmtId="0" fontId="60" fillId="34" borderId="64" xfId="6" applyFont="1" applyFill="1" applyBorder="1" applyAlignment="1" applyProtection="1">
      <alignment horizontal="center" vertical="center"/>
      <protection hidden="1"/>
    </xf>
    <xf numFmtId="0" fontId="43" fillId="34" borderId="118" xfId="6" applyFont="1" applyFill="1" applyBorder="1" applyAlignment="1" applyProtection="1">
      <alignment horizontal="left" vertical="center"/>
      <protection hidden="1"/>
    </xf>
    <xf numFmtId="0" fontId="43" fillId="34" borderId="71" xfId="6" applyFont="1" applyFill="1" applyBorder="1" applyAlignment="1" applyProtection="1">
      <alignment horizontal="left" vertical="center"/>
      <protection hidden="1"/>
    </xf>
    <xf numFmtId="0" fontId="43" fillId="34" borderId="83" xfId="6" applyFont="1" applyFill="1" applyBorder="1" applyAlignment="1" applyProtection="1">
      <alignment horizontal="right" vertical="center"/>
      <protection hidden="1"/>
    </xf>
    <xf numFmtId="0" fontId="43" fillId="34" borderId="88" xfId="6" applyFont="1" applyFill="1" applyBorder="1" applyAlignment="1" applyProtection="1">
      <alignment horizontal="right" vertical="center"/>
      <protection hidden="1"/>
    </xf>
    <xf numFmtId="0" fontId="36" fillId="34" borderId="86" xfId="6" applyFont="1" applyFill="1" applyBorder="1" applyAlignment="1" applyProtection="1">
      <alignment horizontal="left" vertical="center" wrapText="1"/>
      <protection hidden="1"/>
    </xf>
    <xf numFmtId="0" fontId="36" fillId="34" borderId="91" xfId="6" applyFont="1" applyFill="1" applyBorder="1" applyAlignment="1" applyProtection="1">
      <alignment horizontal="left" vertical="center" wrapText="1"/>
      <protection hidden="1"/>
    </xf>
    <xf numFmtId="0" fontId="36" fillId="34" borderId="86" xfId="6" applyFont="1" applyFill="1" applyBorder="1" applyAlignment="1" applyProtection="1">
      <alignment horizontal="center" vertical="center"/>
      <protection hidden="1"/>
    </xf>
    <xf numFmtId="0" fontId="36" fillId="34" borderId="91" xfId="6" applyFont="1" applyFill="1" applyBorder="1" applyAlignment="1" applyProtection="1">
      <alignment horizontal="center" vertical="center"/>
      <protection hidden="1"/>
    </xf>
    <xf numFmtId="49" fontId="34" fillId="33" borderId="0" xfId="1" applyNumberFormat="1" applyFont="1" applyFill="1" applyBorder="1" applyAlignment="1" applyProtection="1">
      <alignment horizontal="center" vertical="center"/>
      <protection hidden="1"/>
    </xf>
    <xf numFmtId="49" fontId="34" fillId="34" borderId="0" xfId="1" applyNumberFormat="1" applyFont="1" applyFill="1" applyBorder="1" applyAlignment="1" applyProtection="1">
      <alignment horizontal="center" vertical="top"/>
      <protection hidden="1"/>
    </xf>
    <xf numFmtId="0" fontId="34" fillId="34" borderId="0" xfId="6" applyFont="1" applyFill="1" applyBorder="1" applyAlignment="1" applyProtection="1">
      <alignment horizontal="center"/>
      <protection hidden="1"/>
    </xf>
    <xf numFmtId="0" fontId="49" fillId="34" borderId="70" xfId="6" applyFont="1" applyFill="1" applyBorder="1" applyAlignment="1" applyProtection="1">
      <alignment horizontal="left"/>
      <protection hidden="1"/>
    </xf>
    <xf numFmtId="49" fontId="45" fillId="34" borderId="25" xfId="1" applyNumberFormat="1" applyFont="1" applyFill="1" applyBorder="1" applyAlignment="1" applyProtection="1">
      <alignment horizontal="center" vertical="center"/>
      <protection hidden="1"/>
    </xf>
    <xf numFmtId="49" fontId="45" fillId="34" borderId="0" xfId="1" applyNumberFormat="1" applyFont="1" applyFill="1" applyBorder="1" applyAlignment="1" applyProtection="1">
      <alignment horizontal="center" vertical="center"/>
      <protection hidden="1"/>
    </xf>
    <xf numFmtId="49" fontId="45" fillId="34" borderId="29" xfId="1" applyNumberFormat="1" applyFont="1" applyFill="1" applyBorder="1" applyAlignment="1" applyProtection="1">
      <alignment horizontal="center" vertical="center"/>
      <protection hidden="1"/>
    </xf>
    <xf numFmtId="49" fontId="45" fillId="33" borderId="0" xfId="1" applyNumberFormat="1" applyFont="1" applyFill="1" applyBorder="1" applyAlignment="1" applyProtection="1">
      <alignment horizontal="center" vertical="center"/>
      <protection hidden="1"/>
    </xf>
    <xf numFmtId="49" fontId="35" fillId="33" borderId="0" xfId="1" applyNumberFormat="1" applyFont="1" applyFill="1" applyBorder="1" applyAlignment="1" applyProtection="1">
      <alignment horizontal="center" vertical="center"/>
      <protection hidden="1"/>
    </xf>
    <xf numFmtId="49" fontId="35" fillId="34" borderId="0" xfId="1" applyNumberFormat="1" applyFont="1" applyFill="1" applyBorder="1" applyAlignment="1" applyProtection="1">
      <alignment horizontal="center" vertical="top"/>
      <protection hidden="1"/>
    </xf>
    <xf numFmtId="49" fontId="35" fillId="33" borderId="0" xfId="1" applyNumberFormat="1" applyFont="1" applyFill="1" applyBorder="1" applyAlignment="1" applyProtection="1">
      <alignment horizontal="center" vertical="top"/>
      <protection hidden="1"/>
    </xf>
    <xf numFmtId="0" fontId="35" fillId="34" borderId="0" xfId="6" applyFont="1" applyFill="1" applyBorder="1" applyAlignment="1" applyProtection="1">
      <alignment horizontal="center"/>
      <protection hidden="1"/>
    </xf>
    <xf numFmtId="0" fontId="35" fillId="33" borderId="0" xfId="1" applyNumberFormat="1" applyFont="1" applyFill="1" applyBorder="1" applyAlignment="1" applyProtection="1">
      <alignment horizontal="center" vertical="top"/>
      <protection hidden="1"/>
    </xf>
    <xf numFmtId="49" fontId="45" fillId="34" borderId="31" xfId="1" applyNumberFormat="1" applyFont="1" applyFill="1" applyBorder="1" applyAlignment="1" applyProtection="1">
      <alignment horizontal="center" vertical="center"/>
      <protection hidden="1"/>
    </xf>
    <xf numFmtId="0" fontId="43" fillId="34" borderId="70" xfId="6" applyFont="1" applyFill="1" applyBorder="1" applyAlignment="1" applyProtection="1">
      <alignment horizontal="left" vertical="center"/>
      <protection hidden="1"/>
    </xf>
    <xf numFmtId="0" fontId="43" fillId="34" borderId="116" xfId="6" applyFont="1" applyFill="1" applyBorder="1" applyAlignment="1" applyProtection="1">
      <alignment horizontal="right" vertical="center"/>
      <protection hidden="1"/>
    </xf>
    <xf numFmtId="0" fontId="43" fillId="34" borderId="26" xfId="6" applyFont="1" applyFill="1" applyBorder="1" applyAlignment="1" applyProtection="1">
      <alignment horizontal="right" vertical="center"/>
      <protection hidden="1"/>
    </xf>
    <xf numFmtId="0" fontId="43" fillId="34" borderId="107" xfId="6" applyFont="1" applyFill="1" applyBorder="1" applyAlignment="1" applyProtection="1">
      <alignment horizontal="right" vertical="center"/>
      <protection hidden="1"/>
    </xf>
    <xf numFmtId="0" fontId="43" fillId="34" borderId="30" xfId="6" applyFont="1" applyFill="1" applyBorder="1" applyAlignment="1" applyProtection="1">
      <alignment horizontal="right" vertical="center"/>
      <protection hidden="1"/>
    </xf>
    <xf numFmtId="0" fontId="43" fillId="34" borderId="117" xfId="6" applyFont="1" applyFill="1" applyBorder="1" applyAlignment="1" applyProtection="1">
      <alignment horizontal="right" vertical="center"/>
      <protection hidden="1"/>
    </xf>
    <xf numFmtId="0" fontId="43" fillId="34" borderId="32" xfId="6" applyFont="1" applyFill="1" applyBorder="1" applyAlignment="1" applyProtection="1">
      <alignment horizontal="right" vertical="center"/>
      <protection hidden="1"/>
    </xf>
    <xf numFmtId="0" fontId="59" fillId="34" borderId="116" xfId="6" applyFont="1" applyFill="1" applyBorder="1" applyAlignment="1" applyProtection="1">
      <alignment horizontal="left" vertical="center"/>
      <protection hidden="1"/>
    </xf>
    <xf numFmtId="0" fontId="59" fillId="34" borderId="26" xfId="6" applyFont="1" applyFill="1" applyBorder="1" applyAlignment="1" applyProtection="1">
      <alignment horizontal="left" vertical="center"/>
      <protection hidden="1"/>
    </xf>
    <xf numFmtId="0" fontId="59" fillId="34" borderId="107" xfId="6" applyFont="1" applyFill="1" applyBorder="1" applyAlignment="1" applyProtection="1">
      <alignment horizontal="left" vertical="center"/>
      <protection hidden="1"/>
    </xf>
    <xf numFmtId="0" fontId="59" fillId="34" borderId="30" xfId="6" applyFont="1" applyFill="1" applyBorder="1" applyAlignment="1" applyProtection="1">
      <alignment horizontal="left" vertical="center"/>
      <protection hidden="1"/>
    </xf>
    <xf numFmtId="0" fontId="59" fillId="34" borderId="117" xfId="6" applyFont="1" applyFill="1" applyBorder="1" applyAlignment="1" applyProtection="1">
      <alignment horizontal="left" vertical="center"/>
      <protection hidden="1"/>
    </xf>
    <xf numFmtId="0" fontId="59" fillId="34" borderId="32" xfId="6" applyFont="1" applyFill="1" applyBorder="1" applyAlignment="1" applyProtection="1">
      <alignment horizontal="left" vertical="center"/>
      <protection hidden="1"/>
    </xf>
    <xf numFmtId="0" fontId="60" fillId="34" borderId="25" xfId="6" applyFont="1" applyFill="1" applyBorder="1" applyAlignment="1" applyProtection="1">
      <alignment horizontal="left" vertical="center" wrapText="1"/>
      <protection hidden="1"/>
    </xf>
    <xf numFmtId="0" fontId="60" fillId="34" borderId="28" xfId="6" applyFont="1" applyFill="1" applyBorder="1" applyAlignment="1" applyProtection="1">
      <alignment horizontal="left" vertical="center" wrapText="1"/>
      <protection hidden="1"/>
    </xf>
    <xf numFmtId="0" fontId="60" fillId="34" borderId="26" xfId="6" applyFont="1" applyFill="1" applyBorder="1" applyAlignment="1" applyProtection="1">
      <alignment horizontal="left" vertical="center" wrapText="1"/>
      <protection hidden="1"/>
    </xf>
    <xf numFmtId="0" fontId="60" fillId="34" borderId="29" xfId="6" applyFont="1" applyFill="1" applyBorder="1" applyAlignment="1" applyProtection="1">
      <alignment horizontal="left" vertical="center" wrapText="1"/>
      <protection hidden="1"/>
    </xf>
    <xf numFmtId="0" fontId="60" fillId="34" borderId="0" xfId="6" applyFont="1" applyFill="1" applyBorder="1" applyAlignment="1" applyProtection="1">
      <alignment horizontal="left" vertical="center" wrapText="1"/>
      <protection hidden="1"/>
    </xf>
    <xf numFmtId="0" fontId="60" fillId="34" borderId="30" xfId="6" applyFont="1" applyFill="1" applyBorder="1" applyAlignment="1" applyProtection="1">
      <alignment horizontal="left" vertical="center" wrapText="1"/>
      <protection hidden="1"/>
    </xf>
    <xf numFmtId="0" fontId="60" fillId="34" borderId="31" xfId="6" applyFont="1" applyFill="1" applyBorder="1" applyAlignment="1" applyProtection="1">
      <alignment horizontal="left" vertical="center" wrapText="1"/>
      <protection hidden="1"/>
    </xf>
    <xf numFmtId="0" fontId="60" fillId="34" borderId="24" xfId="6" applyFont="1" applyFill="1" applyBorder="1" applyAlignment="1" applyProtection="1">
      <alignment horizontal="left" vertical="center" wrapText="1"/>
      <protection hidden="1"/>
    </xf>
    <xf numFmtId="0" fontId="60" fillId="34" borderId="32" xfId="6" applyFont="1" applyFill="1" applyBorder="1" applyAlignment="1" applyProtection="1">
      <alignment horizontal="left" vertical="center" wrapText="1"/>
      <protection hidden="1"/>
    </xf>
    <xf numFmtId="0" fontId="62" fillId="34" borderId="118" xfId="6" applyFont="1" applyFill="1" applyBorder="1" applyAlignment="1" applyProtection="1">
      <alignment horizontal="left" vertical="center"/>
      <protection hidden="1"/>
    </xf>
    <xf numFmtId="0" fontId="62" fillId="34" borderId="71" xfId="6" applyFont="1" applyFill="1" applyBorder="1" applyAlignment="1" applyProtection="1">
      <alignment horizontal="left" vertical="center"/>
      <protection hidden="1"/>
    </xf>
    <xf numFmtId="0" fontId="63" fillId="34" borderId="64" xfId="6" applyFont="1" applyFill="1" applyBorder="1" applyAlignment="1" applyProtection="1">
      <alignment horizontal="left" vertical="center" wrapText="1"/>
      <protection hidden="1"/>
    </xf>
    <xf numFmtId="0" fontId="63" fillId="34" borderId="64" xfId="6" applyFont="1" applyFill="1" applyBorder="1" applyAlignment="1" applyProtection="1">
      <alignment horizontal="center" vertical="center"/>
      <protection hidden="1"/>
    </xf>
    <xf numFmtId="0" fontId="62" fillId="34" borderId="118" xfId="6" applyFont="1" applyFill="1" applyBorder="1" applyAlignment="1" applyProtection="1">
      <alignment horizontal="right" vertical="center"/>
      <protection hidden="1"/>
    </xf>
    <xf numFmtId="0" fontId="62" fillId="34" borderId="71" xfId="6" applyFont="1" applyFill="1" applyBorder="1" applyAlignment="1" applyProtection="1">
      <alignment horizontal="right" vertical="center"/>
      <protection hidden="1"/>
    </xf>
    <xf numFmtId="0" fontId="64" fillId="34" borderId="64" xfId="6" applyFont="1" applyFill="1" applyBorder="1" applyAlignment="1" applyProtection="1">
      <alignment horizontal="left" vertical="center" wrapText="1"/>
      <protection hidden="1"/>
    </xf>
    <xf numFmtId="0" fontId="43" fillId="34" borderId="64" xfId="6" applyFont="1" applyFill="1" applyBorder="1" applyAlignment="1" applyProtection="1">
      <alignment horizontal="left" vertical="center" wrapText="1"/>
      <protection hidden="1"/>
    </xf>
    <xf numFmtId="0" fontId="41" fillId="34" borderId="64" xfId="6" applyFont="1" applyFill="1" applyBorder="1" applyAlignment="1" applyProtection="1">
      <alignment horizontal="left" vertical="center"/>
      <protection hidden="1"/>
    </xf>
    <xf numFmtId="0" fontId="43" fillId="34" borderId="64" xfId="6" applyFont="1" applyFill="1" applyBorder="1" applyAlignment="1" applyProtection="1">
      <alignment horizontal="left" vertical="center"/>
      <protection hidden="1"/>
    </xf>
    <xf numFmtId="0" fontId="54" fillId="34" borderId="64" xfId="6" applyFont="1" applyFill="1" applyBorder="1" applyAlignment="1" applyProtection="1">
      <alignment horizontal="left" vertical="center" wrapText="1"/>
      <protection hidden="1"/>
    </xf>
    <xf numFmtId="0" fontId="54" fillId="34" borderId="64" xfId="6" applyFont="1" applyFill="1" applyBorder="1" applyAlignment="1" applyProtection="1">
      <alignment horizontal="left" vertical="center"/>
      <protection hidden="1"/>
    </xf>
    <xf numFmtId="0" fontId="65" fillId="34" borderId="64" xfId="6" applyFont="1" applyFill="1" applyBorder="1" applyAlignment="1" applyProtection="1">
      <alignment horizontal="left" vertical="center" wrapText="1"/>
      <protection hidden="1"/>
    </xf>
    <xf numFmtId="0" fontId="65" fillId="34" borderId="64" xfId="6" applyFont="1" applyFill="1" applyBorder="1" applyAlignment="1" applyProtection="1">
      <alignment horizontal="left" vertical="center"/>
      <protection hidden="1"/>
    </xf>
    <xf numFmtId="0" fontId="62" fillId="34" borderId="64" xfId="6" applyFont="1" applyFill="1" applyBorder="1" applyAlignment="1" applyProtection="1">
      <alignment horizontal="left" vertical="center" wrapText="1"/>
      <protection hidden="1"/>
    </xf>
    <xf numFmtId="0" fontId="49" fillId="34" borderId="118" xfId="6" applyFont="1" applyFill="1" applyBorder="1" applyAlignment="1" applyProtection="1">
      <alignment horizontal="left" vertical="center"/>
      <protection hidden="1"/>
    </xf>
    <xf numFmtId="0" fontId="49" fillId="34" borderId="71" xfId="6" applyFont="1" applyFill="1" applyBorder="1" applyAlignment="1" applyProtection="1">
      <alignment horizontal="left" vertical="center"/>
      <protection hidden="1"/>
    </xf>
    <xf numFmtId="0" fontId="49" fillId="34" borderId="102" xfId="6" applyFont="1" applyFill="1" applyBorder="1" applyAlignment="1" applyProtection="1">
      <alignment horizontal="center" wrapText="1"/>
      <protection hidden="1"/>
    </xf>
    <xf numFmtId="0" fontId="49" fillId="34" borderId="105" xfId="6" applyFont="1" applyFill="1" applyBorder="1" applyAlignment="1" applyProtection="1">
      <alignment horizontal="center" wrapText="1"/>
      <protection hidden="1"/>
    </xf>
    <xf numFmtId="0" fontId="49" fillId="34" borderId="107" xfId="6" applyFont="1" applyFill="1" applyBorder="1" applyAlignment="1" applyProtection="1">
      <alignment horizontal="center" wrapText="1"/>
      <protection hidden="1"/>
    </xf>
    <xf numFmtId="0" fontId="49" fillId="34" borderId="0" xfId="6" applyFont="1" applyFill="1" applyBorder="1" applyAlignment="1" applyProtection="1">
      <alignment horizontal="center" wrapText="1"/>
      <protection hidden="1"/>
    </xf>
    <xf numFmtId="0" fontId="39" fillId="34" borderId="149" xfId="6" applyFont="1" applyFill="1" applyBorder="1" applyAlignment="1" applyProtection="1">
      <alignment horizontal="center" vertical="center" wrapText="1"/>
      <protection hidden="1"/>
    </xf>
    <xf numFmtId="0" fontId="39" fillId="34" borderId="105" xfId="6" applyFont="1" applyFill="1" applyBorder="1" applyAlignment="1" applyProtection="1">
      <alignment horizontal="center" vertical="center" wrapText="1"/>
      <protection hidden="1"/>
    </xf>
    <xf numFmtId="0" fontId="39" fillId="34" borderId="129" xfId="6" applyFont="1" applyFill="1" applyBorder="1" applyAlignment="1" applyProtection="1">
      <alignment horizontal="center" vertical="center" wrapText="1"/>
      <protection hidden="1"/>
    </xf>
    <xf numFmtId="0" fontId="39" fillId="34" borderId="19" xfId="6" applyFont="1" applyFill="1" applyBorder="1" applyAlignment="1" applyProtection="1">
      <alignment horizontal="center" vertical="center" wrapText="1"/>
      <protection hidden="1"/>
    </xf>
    <xf numFmtId="0" fontId="39" fillId="34" borderId="0" xfId="6" applyFont="1" applyFill="1" applyBorder="1" applyAlignment="1" applyProtection="1">
      <alignment horizontal="center" vertical="center" wrapText="1"/>
      <protection hidden="1"/>
    </xf>
    <xf numFmtId="0" fontId="39" fillId="34" borderId="20" xfId="6" applyFont="1" applyFill="1" applyBorder="1" applyAlignment="1" applyProtection="1">
      <alignment horizontal="center" vertical="center" wrapText="1"/>
      <protection hidden="1"/>
    </xf>
    <xf numFmtId="0" fontId="49" fillId="34" borderId="119" xfId="6" applyFont="1" applyFill="1" applyBorder="1" applyAlignment="1" applyProtection="1">
      <alignment horizontal="center" vertical="center" wrapText="1"/>
      <protection hidden="1"/>
    </xf>
    <xf numFmtId="0" fontId="49" fillId="34" borderId="51" xfId="6" applyFont="1" applyFill="1" applyBorder="1" applyAlignment="1" applyProtection="1">
      <alignment horizontal="center" vertical="center" wrapText="1"/>
      <protection hidden="1"/>
    </xf>
    <xf numFmtId="0" fontId="49" fillId="34" borderId="120" xfId="6" applyFont="1" applyFill="1" applyBorder="1" applyAlignment="1" applyProtection="1">
      <alignment horizontal="center" vertical="center" wrapText="1"/>
      <protection hidden="1"/>
    </xf>
    <xf numFmtId="0" fontId="49" fillId="34" borderId="19" xfId="6" applyFont="1" applyFill="1" applyBorder="1" applyAlignment="1" applyProtection="1">
      <alignment horizontal="center" vertical="center" wrapText="1"/>
      <protection hidden="1"/>
    </xf>
    <xf numFmtId="0" fontId="49" fillId="34" borderId="0" xfId="6" applyFont="1" applyFill="1" applyBorder="1" applyAlignment="1" applyProtection="1">
      <alignment horizontal="center" vertical="center" wrapText="1"/>
      <protection hidden="1"/>
    </xf>
    <xf numFmtId="0" fontId="49" fillId="34" borderId="20" xfId="6" applyFont="1" applyFill="1" applyBorder="1" applyAlignment="1" applyProtection="1">
      <alignment horizontal="center" vertical="center" wrapText="1"/>
      <protection hidden="1"/>
    </xf>
    <xf numFmtId="0" fontId="49" fillId="34" borderId="21" xfId="6" applyFont="1" applyFill="1" applyBorder="1" applyAlignment="1" applyProtection="1">
      <alignment horizontal="center" vertical="center" wrapText="1"/>
      <protection hidden="1"/>
    </xf>
    <xf numFmtId="0" fontId="49" fillId="34" borderId="22" xfId="6" applyFont="1" applyFill="1" applyBorder="1" applyAlignment="1" applyProtection="1">
      <alignment horizontal="center" vertical="center" wrapText="1"/>
      <protection hidden="1"/>
    </xf>
    <xf numFmtId="0" fontId="49" fillId="34" borderId="23" xfId="6" applyFont="1" applyFill="1" applyBorder="1" applyAlignment="1" applyProtection="1">
      <alignment horizontal="center" vertical="center" wrapText="1"/>
      <protection hidden="1"/>
    </xf>
    <xf numFmtId="0" fontId="39" fillId="34" borderId="121" xfId="6" applyFont="1" applyFill="1" applyBorder="1" applyAlignment="1" applyProtection="1">
      <alignment horizontal="center" vertical="center" wrapText="1"/>
      <protection hidden="1"/>
    </xf>
    <xf numFmtId="0" fontId="39" fillId="34" borderId="122" xfId="6" applyFont="1" applyFill="1" applyBorder="1" applyAlignment="1" applyProtection="1">
      <alignment horizontal="center" vertical="center" wrapText="1"/>
      <protection hidden="1"/>
    </xf>
    <xf numFmtId="0" fontId="39" fillId="34" borderId="123" xfId="6" applyFont="1" applyFill="1" applyBorder="1" applyAlignment="1" applyProtection="1">
      <alignment horizontal="center" vertical="center" wrapText="1"/>
      <protection hidden="1"/>
    </xf>
    <xf numFmtId="0" fontId="39" fillId="34" borderId="124" xfId="6" applyFont="1" applyFill="1" applyBorder="1" applyAlignment="1" applyProtection="1">
      <alignment horizontal="center" vertical="center" wrapText="1"/>
      <protection hidden="1"/>
    </xf>
    <xf numFmtId="0" fontId="39" fillId="34" borderId="125" xfId="6" applyFont="1" applyFill="1" applyBorder="1" applyAlignment="1" applyProtection="1">
      <alignment horizontal="center" vertical="center" wrapText="1"/>
      <protection hidden="1"/>
    </xf>
    <xf numFmtId="0" fontId="39" fillId="34" borderId="126" xfId="6" applyFont="1" applyFill="1" applyBorder="1" applyAlignment="1" applyProtection="1">
      <alignment horizontal="center" vertical="center" wrapText="1"/>
      <protection hidden="1"/>
    </xf>
    <xf numFmtId="0" fontId="39" fillId="34" borderId="103" xfId="6" applyFont="1" applyFill="1" applyBorder="1" applyAlignment="1" applyProtection="1">
      <alignment horizontal="center" vertical="center" wrapText="1"/>
      <protection hidden="1"/>
    </xf>
    <xf numFmtId="0" fontId="39" fillId="34" borderId="127" xfId="6" applyFont="1" applyFill="1" applyBorder="1" applyAlignment="1" applyProtection="1">
      <alignment horizontal="center" vertical="center" wrapText="1"/>
      <protection hidden="1"/>
    </xf>
    <xf numFmtId="0" fontId="66" fillId="33" borderId="16" xfId="6" applyFont="1" applyFill="1" applyBorder="1" applyAlignment="1" applyProtection="1">
      <alignment horizontal="center" vertical="center" wrapText="1"/>
      <protection hidden="1"/>
    </xf>
    <xf numFmtId="0" fontId="66" fillId="33" borderId="17" xfId="6" applyFont="1" applyFill="1" applyBorder="1" applyAlignment="1" applyProtection="1">
      <alignment horizontal="center" vertical="center" wrapText="1"/>
      <protection hidden="1"/>
    </xf>
    <xf numFmtId="0" fontId="66" fillId="33" borderId="18" xfId="6" applyFont="1" applyFill="1" applyBorder="1" applyAlignment="1" applyProtection="1">
      <alignment horizontal="center" vertical="center" wrapText="1"/>
      <protection hidden="1"/>
    </xf>
    <xf numFmtId="0" fontId="66" fillId="33" borderId="19" xfId="6" applyFont="1" applyFill="1" applyBorder="1" applyAlignment="1" applyProtection="1">
      <alignment horizontal="center" vertical="center" wrapText="1"/>
      <protection hidden="1"/>
    </xf>
    <xf numFmtId="0" fontId="66" fillId="33" borderId="0" xfId="6" applyFont="1" applyFill="1" applyBorder="1" applyAlignment="1" applyProtection="1">
      <alignment horizontal="center" vertical="center" wrapText="1"/>
      <protection hidden="1"/>
    </xf>
    <xf numFmtId="0" fontId="66" fillId="33" borderId="20" xfId="6" applyFont="1" applyFill="1" applyBorder="1" applyAlignment="1" applyProtection="1">
      <alignment horizontal="center" vertical="center" wrapText="1"/>
      <protection hidden="1"/>
    </xf>
    <xf numFmtId="0" fontId="66" fillId="33" borderId="21" xfId="6" applyFont="1" applyFill="1" applyBorder="1" applyAlignment="1" applyProtection="1">
      <alignment horizontal="center" vertical="center" wrapText="1"/>
      <protection hidden="1"/>
    </xf>
    <xf numFmtId="0" fontId="66" fillId="33" borderId="22" xfId="6" applyFont="1" applyFill="1" applyBorder="1" applyAlignment="1" applyProtection="1">
      <alignment horizontal="center" vertical="center" wrapText="1"/>
      <protection hidden="1"/>
    </xf>
    <xf numFmtId="0" fontId="66" fillId="33" borderId="23" xfId="6" applyFont="1" applyFill="1" applyBorder="1" applyAlignment="1" applyProtection="1">
      <alignment horizontal="center" vertical="center" wrapText="1"/>
      <protection hidden="1"/>
    </xf>
    <xf numFmtId="0" fontId="49" fillId="34" borderId="70" xfId="6" applyFont="1" applyFill="1" applyBorder="1" applyAlignment="1" applyProtection="1">
      <alignment horizontal="center" vertical="center"/>
      <protection hidden="1"/>
    </xf>
    <xf numFmtId="0" fontId="60" fillId="34" borderId="64" xfId="6" quotePrefix="1" applyNumberFormat="1" applyFont="1" applyFill="1" applyBorder="1" applyAlignment="1" applyProtection="1">
      <alignment horizontal="center" vertical="center"/>
      <protection hidden="1"/>
    </xf>
    <xf numFmtId="0" fontId="60" fillId="34" borderId="64" xfId="6" applyNumberFormat="1" applyFont="1" applyFill="1" applyBorder="1" applyAlignment="1" applyProtection="1">
      <alignment horizontal="center" vertical="center"/>
      <protection hidden="1"/>
    </xf>
    <xf numFmtId="0" fontId="41" fillId="34" borderId="64" xfId="6" quotePrefix="1" applyNumberFormat="1" applyFont="1" applyFill="1" applyBorder="1" applyAlignment="1" applyProtection="1">
      <alignment horizontal="center" vertical="center"/>
      <protection hidden="1"/>
    </xf>
    <xf numFmtId="0" fontId="41" fillId="34" borderId="64" xfId="6" applyNumberFormat="1" applyFont="1" applyFill="1" applyBorder="1" applyAlignment="1" applyProtection="1">
      <alignment horizontal="center" vertical="center"/>
      <protection hidden="1"/>
    </xf>
    <xf numFmtId="0" fontId="43" fillId="34" borderId="116" xfId="6" applyFont="1" applyFill="1" applyBorder="1" applyAlignment="1" applyProtection="1">
      <alignment horizontal="center" vertical="center"/>
      <protection hidden="1"/>
    </xf>
    <xf numFmtId="0" fontId="43" fillId="34" borderId="26" xfId="6" applyFont="1" applyFill="1" applyBorder="1" applyAlignment="1" applyProtection="1">
      <alignment horizontal="center" vertical="center"/>
      <protection hidden="1"/>
    </xf>
    <xf numFmtId="0" fontId="43" fillId="34" borderId="107" xfId="6" applyFont="1" applyFill="1" applyBorder="1" applyAlignment="1" applyProtection="1">
      <alignment horizontal="center" vertical="center"/>
      <protection hidden="1"/>
    </xf>
    <xf numFmtId="0" fontId="43" fillId="34" borderId="30" xfId="6" applyFont="1" applyFill="1" applyBorder="1" applyAlignment="1" applyProtection="1">
      <alignment horizontal="center" vertical="center"/>
      <protection hidden="1"/>
    </xf>
    <xf numFmtId="0" fontId="43" fillId="34" borderId="117" xfId="6" applyFont="1" applyFill="1" applyBorder="1" applyAlignment="1" applyProtection="1">
      <alignment horizontal="center" vertical="center"/>
      <protection hidden="1"/>
    </xf>
    <xf numFmtId="0" fontId="43" fillId="34" borderId="32" xfId="6" applyFont="1" applyFill="1" applyBorder="1" applyAlignment="1" applyProtection="1">
      <alignment horizontal="center" vertical="center"/>
      <protection hidden="1"/>
    </xf>
    <xf numFmtId="0" fontId="63" fillId="34" borderId="64" xfId="6" quotePrefix="1" applyNumberFormat="1" applyFont="1" applyFill="1" applyBorder="1" applyAlignment="1" applyProtection="1">
      <alignment horizontal="center" vertical="center"/>
      <protection hidden="1"/>
    </xf>
    <xf numFmtId="0" fontId="63" fillId="34" borderId="64" xfId="6" applyNumberFormat="1" applyFont="1" applyFill="1" applyBorder="1" applyAlignment="1" applyProtection="1">
      <alignment horizontal="center" vertical="center"/>
      <protection hidden="1"/>
    </xf>
    <xf numFmtId="0" fontId="62" fillId="34" borderId="116" xfId="6" applyFont="1" applyFill="1" applyBorder="1" applyAlignment="1" applyProtection="1">
      <alignment horizontal="center" vertical="center"/>
      <protection hidden="1"/>
    </xf>
    <xf numFmtId="0" fontId="62" fillId="34" borderId="26" xfId="6" applyFont="1" applyFill="1" applyBorder="1" applyAlignment="1" applyProtection="1">
      <alignment horizontal="center" vertical="center"/>
      <protection hidden="1"/>
    </xf>
    <xf numFmtId="0" fontId="62" fillId="34" borderId="107" xfId="6" applyFont="1" applyFill="1" applyBorder="1" applyAlignment="1" applyProtection="1">
      <alignment horizontal="center" vertical="center"/>
      <protection hidden="1"/>
    </xf>
    <xf numFmtId="0" fontId="62" fillId="34" borderId="30" xfId="6" applyFont="1" applyFill="1" applyBorder="1" applyAlignment="1" applyProtection="1">
      <alignment horizontal="center" vertical="center"/>
      <protection hidden="1"/>
    </xf>
    <xf numFmtId="0" fontId="62" fillId="34" borderId="117" xfId="6" applyFont="1" applyFill="1" applyBorder="1" applyAlignment="1" applyProtection="1">
      <alignment horizontal="center" vertical="center"/>
      <protection hidden="1"/>
    </xf>
    <xf numFmtId="0" fontId="62" fillId="34" borderId="32" xfId="6" applyFont="1" applyFill="1" applyBorder="1" applyAlignment="1" applyProtection="1">
      <alignment horizontal="center" vertical="center"/>
      <protection hidden="1"/>
    </xf>
    <xf numFmtId="0" fontId="63" fillId="34" borderId="25" xfId="6" applyFont="1" applyFill="1" applyBorder="1" applyAlignment="1" applyProtection="1">
      <alignment horizontal="left" vertical="center" wrapText="1"/>
      <protection hidden="1"/>
    </xf>
    <xf numFmtId="0" fontId="63" fillId="34" borderId="28" xfId="6" applyFont="1" applyFill="1" applyBorder="1" applyAlignment="1" applyProtection="1">
      <alignment horizontal="left" vertical="center" wrapText="1"/>
      <protection hidden="1"/>
    </xf>
    <xf numFmtId="0" fontId="63" fillId="34" borderId="26" xfId="6" applyFont="1" applyFill="1" applyBorder="1" applyAlignment="1" applyProtection="1">
      <alignment horizontal="left" vertical="center" wrapText="1"/>
      <protection hidden="1"/>
    </xf>
    <xf numFmtId="0" fontId="63" fillId="34" borderId="29" xfId="6" applyFont="1" applyFill="1" applyBorder="1" applyAlignment="1" applyProtection="1">
      <alignment horizontal="left" vertical="center" wrapText="1"/>
      <protection hidden="1"/>
    </xf>
    <xf numFmtId="0" fontId="63" fillId="34" borderId="0" xfId="6" applyFont="1" applyFill="1" applyBorder="1" applyAlignment="1" applyProtection="1">
      <alignment horizontal="left" vertical="center" wrapText="1"/>
      <protection hidden="1"/>
    </xf>
    <xf numFmtId="0" fontId="63" fillId="34" borderId="30" xfId="6" applyFont="1" applyFill="1" applyBorder="1" applyAlignment="1" applyProtection="1">
      <alignment horizontal="left" vertical="center" wrapText="1"/>
      <protection hidden="1"/>
    </xf>
    <xf numFmtId="0" fontId="63" fillId="34" borderId="31" xfId="6" applyFont="1" applyFill="1" applyBorder="1" applyAlignment="1" applyProtection="1">
      <alignment horizontal="left" vertical="center" wrapText="1"/>
      <protection hidden="1"/>
    </xf>
    <xf numFmtId="0" fontId="63" fillId="34" borderId="24" xfId="6" applyFont="1" applyFill="1" applyBorder="1" applyAlignment="1" applyProtection="1">
      <alignment horizontal="left" vertical="center" wrapText="1"/>
      <protection hidden="1"/>
    </xf>
    <xf numFmtId="0" fontId="63" fillId="34" borderId="32" xfId="6" applyFont="1" applyFill="1" applyBorder="1" applyAlignment="1" applyProtection="1">
      <alignment horizontal="left" vertical="center" wrapText="1"/>
      <protection hidden="1"/>
    </xf>
    <xf numFmtId="0" fontId="53" fillId="34" borderId="64" xfId="6" applyFont="1" applyFill="1" applyBorder="1" applyAlignment="1" applyProtection="1">
      <alignment horizontal="left" vertical="center" wrapText="1"/>
      <protection hidden="1"/>
    </xf>
    <xf numFmtId="0" fontId="53" fillId="34" borderId="64" xfId="6" applyFont="1" applyFill="1" applyBorder="1" applyAlignment="1" applyProtection="1">
      <alignment horizontal="left" vertical="center"/>
      <protection hidden="1"/>
    </xf>
    <xf numFmtId="0" fontId="43" fillId="34" borderId="70" xfId="6" applyFont="1" applyFill="1" applyBorder="1" applyAlignment="1" applyProtection="1">
      <alignment horizontal="center" vertical="center"/>
      <protection hidden="1"/>
    </xf>
    <xf numFmtId="0" fontId="63" fillId="34" borderId="34" xfId="6" applyFont="1" applyFill="1" applyBorder="1" applyAlignment="1" applyProtection="1">
      <alignment horizontal="left" vertical="center" wrapText="1"/>
      <protection hidden="1"/>
    </xf>
    <xf numFmtId="0" fontId="63" fillId="34" borderId="128" xfId="6" applyFont="1" applyFill="1" applyBorder="1" applyAlignment="1" applyProtection="1">
      <alignment horizontal="left" vertical="center" wrapText="1"/>
      <protection hidden="1"/>
    </xf>
    <xf numFmtId="0" fontId="63" fillId="34" borderId="71" xfId="6" applyFont="1" applyFill="1" applyBorder="1" applyAlignment="1" applyProtection="1">
      <alignment horizontal="left" vertical="center" wrapText="1"/>
      <protection hidden="1"/>
    </xf>
    <xf numFmtId="0" fontId="65" fillId="34" borderId="34" xfId="6" applyFont="1" applyFill="1" applyBorder="1" applyAlignment="1" applyProtection="1">
      <alignment horizontal="left" vertical="center" wrapText="1"/>
      <protection hidden="1"/>
    </xf>
    <xf numFmtId="0" fontId="65" fillId="34" borderId="128" xfId="6" applyFont="1" applyFill="1" applyBorder="1" applyAlignment="1" applyProtection="1">
      <alignment horizontal="left" vertical="center" wrapText="1"/>
      <protection hidden="1"/>
    </xf>
    <xf numFmtId="0" fontId="65" fillId="34" borderId="71" xfId="6" applyFont="1" applyFill="1" applyBorder="1" applyAlignment="1" applyProtection="1">
      <alignment horizontal="left" vertical="center" wrapText="1"/>
      <protection hidden="1"/>
    </xf>
    <xf numFmtId="0" fontId="43" fillId="34" borderId="118" xfId="6" applyFont="1" applyFill="1" applyBorder="1" applyAlignment="1" applyProtection="1">
      <alignment horizontal="right" vertical="center"/>
      <protection hidden="1"/>
    </xf>
    <xf numFmtId="0" fontId="43" fillId="34" borderId="71" xfId="6" applyFont="1" applyFill="1" applyBorder="1" applyAlignment="1" applyProtection="1">
      <alignment horizontal="right" vertical="center"/>
      <protection hidden="1"/>
    </xf>
    <xf numFmtId="0" fontId="43" fillId="34" borderId="118" xfId="6" applyFont="1" applyFill="1" applyBorder="1" applyAlignment="1" applyProtection="1">
      <alignment horizontal="center" vertical="center"/>
      <protection hidden="1"/>
    </xf>
    <xf numFmtId="0" fontId="43" fillId="34" borderId="71" xfId="6" applyFont="1" applyFill="1" applyBorder="1" applyAlignment="1" applyProtection="1">
      <alignment horizontal="center" vertical="center"/>
      <protection hidden="1"/>
    </xf>
    <xf numFmtId="0" fontId="49" fillId="34" borderId="83" xfId="6" applyFont="1" applyFill="1" applyBorder="1" applyAlignment="1" applyProtection="1">
      <alignment horizontal="center" vertical="center"/>
      <protection hidden="1"/>
    </xf>
    <xf numFmtId="0" fontId="49" fillId="34" borderId="88" xfId="6" applyFont="1" applyFill="1" applyBorder="1" applyAlignment="1" applyProtection="1">
      <alignment horizontal="center" vertical="center"/>
      <protection hidden="1"/>
    </xf>
    <xf numFmtId="0" fontId="41" fillId="34" borderId="86" xfId="6" applyFont="1" applyFill="1" applyBorder="1" applyAlignment="1" applyProtection="1">
      <alignment horizontal="left" vertical="center" wrapText="1"/>
      <protection hidden="1"/>
    </xf>
    <xf numFmtId="0" fontId="41" fillId="34" borderId="91" xfId="6" applyFont="1" applyFill="1" applyBorder="1" applyAlignment="1" applyProtection="1">
      <alignment horizontal="left" vertical="center" wrapText="1"/>
      <protection hidden="1"/>
    </xf>
    <xf numFmtId="0" fontId="60" fillId="34" borderId="27" xfId="6" quotePrefix="1" applyNumberFormat="1" applyFont="1" applyFill="1" applyBorder="1" applyAlignment="1" applyProtection="1">
      <alignment horizontal="center" vertical="center"/>
      <protection hidden="1"/>
    </xf>
    <xf numFmtId="0" fontId="60" fillId="34" borderId="27" xfId="6" applyNumberFormat="1" applyFont="1" applyFill="1" applyBorder="1" applyAlignment="1" applyProtection="1">
      <alignment horizontal="center" vertical="center"/>
      <protection hidden="1"/>
    </xf>
    <xf numFmtId="0" fontId="62" fillId="34" borderId="116" xfId="6" applyFont="1" applyFill="1" applyBorder="1" applyAlignment="1" applyProtection="1">
      <alignment horizontal="right" vertical="center"/>
      <protection hidden="1"/>
    </xf>
    <xf numFmtId="0" fontId="62" fillId="34" borderId="26" xfId="6" applyFont="1" applyFill="1" applyBorder="1" applyAlignment="1" applyProtection="1">
      <alignment horizontal="right" vertical="center"/>
      <protection hidden="1"/>
    </xf>
    <xf numFmtId="0" fontId="62" fillId="34" borderId="107" xfId="6" applyFont="1" applyFill="1" applyBorder="1" applyAlignment="1" applyProtection="1">
      <alignment horizontal="right" vertical="center"/>
      <protection hidden="1"/>
    </xf>
    <xf numFmtId="0" fontId="62" fillId="34" borderId="30" xfId="6" applyFont="1" applyFill="1" applyBorder="1" applyAlignment="1" applyProtection="1">
      <alignment horizontal="right" vertical="center"/>
      <protection hidden="1"/>
    </xf>
    <xf numFmtId="0" fontId="62" fillId="34" borderId="117" xfId="6" applyFont="1" applyFill="1" applyBorder="1" applyAlignment="1" applyProtection="1">
      <alignment horizontal="right" vertical="center"/>
      <protection hidden="1"/>
    </xf>
    <xf numFmtId="0" fontId="62" fillId="34" borderId="32" xfId="6" applyFont="1" applyFill="1" applyBorder="1" applyAlignment="1" applyProtection="1">
      <alignment horizontal="right" vertical="center"/>
      <protection hidden="1"/>
    </xf>
    <xf numFmtId="0" fontId="43" fillId="34" borderId="83" xfId="6" applyFont="1" applyFill="1" applyBorder="1" applyAlignment="1" applyProtection="1">
      <alignment horizontal="center" vertical="center"/>
      <protection hidden="1"/>
    </xf>
    <xf numFmtId="0" fontId="43" fillId="34" borderId="88" xfId="6" applyFont="1" applyFill="1" applyBorder="1" applyAlignment="1" applyProtection="1">
      <alignment horizontal="center" vertical="center"/>
      <protection hidden="1"/>
    </xf>
    <xf numFmtId="0" fontId="63" fillId="34" borderId="27" xfId="6" quotePrefix="1" applyNumberFormat="1" applyFont="1" applyFill="1" applyBorder="1" applyAlignment="1" applyProtection="1">
      <alignment horizontal="center" vertical="center"/>
      <protection hidden="1"/>
    </xf>
    <xf numFmtId="0" fontId="63" fillId="34" borderId="27" xfId="6" applyNumberFormat="1" applyFont="1" applyFill="1" applyBorder="1" applyAlignment="1" applyProtection="1">
      <alignment horizontal="center" vertical="center"/>
      <protection hidden="1"/>
    </xf>
    <xf numFmtId="0" fontId="39" fillId="34" borderId="32" xfId="6" applyFont="1" applyFill="1" applyBorder="1" applyAlignment="1" applyProtection="1">
      <alignment horizontal="center" wrapText="1"/>
      <protection hidden="1"/>
    </xf>
    <xf numFmtId="0" fontId="39" fillId="34" borderId="29" xfId="6" applyFont="1" applyFill="1" applyBorder="1" applyAlignment="1" applyProtection="1">
      <alignment horizontal="center" vertical="center" wrapText="1"/>
      <protection hidden="1"/>
    </xf>
    <xf numFmtId="0" fontId="62" fillId="34" borderId="118" xfId="6" applyFont="1" applyFill="1" applyBorder="1" applyAlignment="1" applyProtection="1">
      <alignment horizontal="center" vertical="center"/>
      <protection hidden="1"/>
    </xf>
    <xf numFmtId="0" fontId="62" fillId="34" borderId="71" xfId="6" applyFont="1" applyFill="1" applyBorder="1" applyAlignment="1" applyProtection="1">
      <alignment horizontal="center" vertical="center"/>
      <protection hidden="1"/>
    </xf>
    <xf numFmtId="0" fontId="60" fillId="34" borderId="91" xfId="6" applyNumberFormat="1" applyFont="1" applyFill="1" applyBorder="1" applyAlignment="1" applyProtection="1">
      <alignment horizontal="center" vertical="center"/>
      <protection hidden="1"/>
    </xf>
    <xf numFmtId="49" fontId="45" fillId="34" borderId="84" xfId="1" applyNumberFormat="1" applyFont="1" applyFill="1" applyBorder="1" applyAlignment="1" applyProtection="1">
      <alignment horizontal="center" vertical="center"/>
      <protection hidden="1"/>
    </xf>
  </cellXfs>
  <cellStyles count="197">
    <cellStyle name="20 % - zvýraznenie1" xfId="10"/>
    <cellStyle name="20 % - zvýraznenie2" xfId="11"/>
    <cellStyle name="20 % - zvýraznenie3" xfId="12"/>
    <cellStyle name="20 % - zvýraznenie4" xfId="13"/>
    <cellStyle name="20 % - zvýraznenie5" xfId="14"/>
    <cellStyle name="20 % - zvýraznenie6" xfId="15"/>
    <cellStyle name="20% - Accent1 2" xfId="16"/>
    <cellStyle name="20% - Accent1 2 2" xfId="17"/>
    <cellStyle name="20% - Accent1 3" xfId="18"/>
    <cellStyle name="20% - Accent1 3 2" xfId="19"/>
    <cellStyle name="20% - Accent1 4" xfId="20"/>
    <cellStyle name="20% - Accent1 4 2" xfId="21"/>
    <cellStyle name="20% - Accent2 2" xfId="22"/>
    <cellStyle name="20% - Accent2 2 2" xfId="23"/>
    <cellStyle name="20% - Accent2 3" xfId="24"/>
    <cellStyle name="20% - Accent2 3 2" xfId="25"/>
    <cellStyle name="20% - Accent2 4" xfId="26"/>
    <cellStyle name="20% - Accent2 4 2" xfId="27"/>
    <cellStyle name="20% - Accent3 2" xfId="28"/>
    <cellStyle name="20% - Accent3 2 2" xfId="29"/>
    <cellStyle name="20% - Accent3 3" xfId="30"/>
    <cellStyle name="20% - Accent3 3 2" xfId="31"/>
    <cellStyle name="20% - Accent3 4" xfId="32"/>
    <cellStyle name="20% - Accent3 4 2" xfId="33"/>
    <cellStyle name="20% - Accent4 2" xfId="34"/>
    <cellStyle name="20% - Accent4 2 2" xfId="35"/>
    <cellStyle name="20% - Accent4 3" xfId="36"/>
    <cellStyle name="20% - Accent4 3 2" xfId="37"/>
    <cellStyle name="20% - Accent4 4" xfId="38"/>
    <cellStyle name="20% - Accent4 4 2" xfId="39"/>
    <cellStyle name="20% - Accent5 2" xfId="40"/>
    <cellStyle name="20% - Accent5 2 2" xfId="41"/>
    <cellStyle name="20% - Accent5 3" xfId="42"/>
    <cellStyle name="20% - Accent5 3 2" xfId="43"/>
    <cellStyle name="20% - Accent5 4" xfId="44"/>
    <cellStyle name="20% - Accent5 4 2" xfId="45"/>
    <cellStyle name="20% - Accent6 2" xfId="46"/>
    <cellStyle name="20% - Accent6 2 2" xfId="47"/>
    <cellStyle name="20% - Accent6 3" xfId="48"/>
    <cellStyle name="20% - Accent6 3 2" xfId="49"/>
    <cellStyle name="20% - Accent6 4" xfId="50"/>
    <cellStyle name="20% - Accent6 4 2" xfId="51"/>
    <cellStyle name="40 % - zvýraznenie1" xfId="52"/>
    <cellStyle name="40 % - zvýraznenie2" xfId="53"/>
    <cellStyle name="40 % - zvýraznenie3" xfId="54"/>
    <cellStyle name="40 % - zvýraznenie4" xfId="55"/>
    <cellStyle name="40 % - zvýraznenie5" xfId="56"/>
    <cellStyle name="40 % - zvýraznenie6" xfId="57"/>
    <cellStyle name="40% - Accent1 2" xfId="58"/>
    <cellStyle name="40% - Accent1 2 2" xfId="59"/>
    <cellStyle name="40% - Accent1 3" xfId="60"/>
    <cellStyle name="40% - Accent1 3 2" xfId="61"/>
    <cellStyle name="40% - Accent1 4" xfId="62"/>
    <cellStyle name="40% - Accent1 4 2" xfId="63"/>
    <cellStyle name="40% - Accent2 2" xfId="64"/>
    <cellStyle name="40% - Accent2 2 2" xfId="65"/>
    <cellStyle name="40% - Accent2 3" xfId="66"/>
    <cellStyle name="40% - Accent2 3 2" xfId="67"/>
    <cellStyle name="40% - Accent2 4" xfId="68"/>
    <cellStyle name="40% - Accent2 4 2" xfId="69"/>
    <cellStyle name="40% - Accent3 2" xfId="70"/>
    <cellStyle name="40% - Accent3 2 2" xfId="71"/>
    <cellStyle name="40% - Accent3 3" xfId="72"/>
    <cellStyle name="40% - Accent3 3 2" xfId="73"/>
    <cellStyle name="40% - Accent3 4" xfId="74"/>
    <cellStyle name="40% - Accent3 4 2" xfId="75"/>
    <cellStyle name="40% - Accent4 2" xfId="76"/>
    <cellStyle name="40% - Accent4 2 2" xfId="77"/>
    <cellStyle name="40% - Accent4 3" xfId="78"/>
    <cellStyle name="40% - Accent4 3 2" xfId="79"/>
    <cellStyle name="40% - Accent4 4" xfId="80"/>
    <cellStyle name="40% - Accent4 4 2" xfId="81"/>
    <cellStyle name="40% - Accent5 2" xfId="82"/>
    <cellStyle name="40% - Accent5 2 2" xfId="83"/>
    <cellStyle name="40% - Accent5 3" xfId="84"/>
    <cellStyle name="40% - Accent5 3 2" xfId="85"/>
    <cellStyle name="40% - Accent5 4" xfId="86"/>
    <cellStyle name="40% - Accent5 4 2" xfId="87"/>
    <cellStyle name="40% - Accent6 2" xfId="88"/>
    <cellStyle name="40% - Accent6 2 2" xfId="89"/>
    <cellStyle name="40% - Accent6 3" xfId="90"/>
    <cellStyle name="40% - Accent6 3 2" xfId="91"/>
    <cellStyle name="40% - Accent6 4" xfId="92"/>
    <cellStyle name="40% - Accent6 4 2" xfId="93"/>
    <cellStyle name="60 % - zvýraznenie1" xfId="94"/>
    <cellStyle name="60 % - zvýraznenie2" xfId="95"/>
    <cellStyle name="60 % - zvýraznenie3" xfId="96"/>
    <cellStyle name="60 % - zvýraznenie4" xfId="97"/>
    <cellStyle name="60 % - zvýraznenie5" xfId="98"/>
    <cellStyle name="60 % - zvýraznenie6" xfId="99"/>
    <cellStyle name="60% - Accent1 2" xfId="100"/>
    <cellStyle name="60% - Accent1 3" xfId="101"/>
    <cellStyle name="60% - Accent2 2" xfId="102"/>
    <cellStyle name="60% - Accent2 3" xfId="103"/>
    <cellStyle name="60% - Accent3 2" xfId="104"/>
    <cellStyle name="60% - Accent3 3" xfId="105"/>
    <cellStyle name="60% - Accent4 2" xfId="106"/>
    <cellStyle name="60% - Accent4 3" xfId="107"/>
    <cellStyle name="60% - Accent5 2" xfId="108"/>
    <cellStyle name="60% - Accent5 3" xfId="109"/>
    <cellStyle name="60% - Accent6 2" xfId="110"/>
    <cellStyle name="60% - Accent6 3" xfId="111"/>
    <cellStyle name="Accent1 2" xfId="112"/>
    <cellStyle name="Accent1 3" xfId="113"/>
    <cellStyle name="Accent2 2" xfId="114"/>
    <cellStyle name="Accent2 3" xfId="115"/>
    <cellStyle name="Accent3 2" xfId="116"/>
    <cellStyle name="Accent3 3" xfId="117"/>
    <cellStyle name="Accent4 2" xfId="118"/>
    <cellStyle name="Accent4 3" xfId="119"/>
    <cellStyle name="Accent5 2" xfId="120"/>
    <cellStyle name="Accent5 3" xfId="121"/>
    <cellStyle name="Accent6 2" xfId="122"/>
    <cellStyle name="Accent6 3" xfId="123"/>
    <cellStyle name="Bad 2" xfId="124"/>
    <cellStyle name="Bad 3" xfId="125"/>
    <cellStyle name="Calculation 2" xfId="126"/>
    <cellStyle name="Calculation 3" xfId="127"/>
    <cellStyle name="Comma 2" xfId="9"/>
    <cellStyle name="Dobrá" xfId="128"/>
    <cellStyle name="Explanatory Text 2" xfId="129"/>
    <cellStyle name="Explanatory Text 3" xfId="130"/>
    <cellStyle name="Good 2" xfId="131"/>
    <cellStyle name="Good 3" xfId="132"/>
    <cellStyle name="Heading 1 2" xfId="133"/>
    <cellStyle name="Heading 1 3" xfId="134"/>
    <cellStyle name="Heading 2 2" xfId="135"/>
    <cellStyle name="Heading 2 3" xfId="136"/>
    <cellStyle name="Heading 3 2" xfId="137"/>
    <cellStyle name="Heading 3 3" xfId="138"/>
    <cellStyle name="Heading 4 2" xfId="139"/>
    <cellStyle name="Heading 4 3" xfId="140"/>
    <cellStyle name="Hypertextové prepojenie" xfId="5" builtinId="8"/>
    <cellStyle name="Check Cell 2" xfId="141"/>
    <cellStyle name="Check Cell 3" xfId="142"/>
    <cellStyle name="Input 2" xfId="143"/>
    <cellStyle name="Input 3" xfId="144"/>
    <cellStyle name="Kontrolná bunka" xfId="145"/>
    <cellStyle name="Linked Cell 2" xfId="146"/>
    <cellStyle name="Linked Cell 3" xfId="147"/>
    <cellStyle name="měny_prilohy1,2,3,4 Heatco Deloitte" xfId="148"/>
    <cellStyle name="Nadpis 1" xfId="149"/>
    <cellStyle name="Nadpis 2" xfId="150"/>
    <cellStyle name="Nadpis 3" xfId="151"/>
    <cellStyle name="Nadpis 4" xfId="152"/>
    <cellStyle name="Neutral 2" xfId="153"/>
    <cellStyle name="Neutral 3" xfId="154"/>
    <cellStyle name="Neutrálna" xfId="155"/>
    <cellStyle name="Normal 2" xfId="3"/>
    <cellStyle name="Normal 2 2" xfId="156"/>
    <cellStyle name="Normal 2 3" xfId="157"/>
    <cellStyle name="Normal 2 4" xfId="158"/>
    <cellStyle name="Normal 2 5" xfId="159"/>
    <cellStyle name="Normal 3" xfId="160"/>
    <cellStyle name="Normal 3 2" xfId="161"/>
    <cellStyle name="Normal 3 3" xfId="162"/>
    <cellStyle name="Normal 3 4" xfId="7"/>
    <cellStyle name="Normal 4" xfId="163"/>
    <cellStyle name="Normal 4 2" xfId="164"/>
    <cellStyle name="Normal 4 3" xfId="165"/>
    <cellStyle name="Normal 5" xfId="8"/>
    <cellStyle name="Normal 6" xfId="166"/>
    <cellStyle name="Normal 7" xfId="167"/>
    <cellStyle name="Normal_cover fs company 2003" xfId="4"/>
    <cellStyle name="normálne" xfId="0" builtinId="0"/>
    <cellStyle name="normálne_DPH od 1.1.2004" xfId="1"/>
    <cellStyle name="normálne_UC_ZAV_PU_POD_" xfId="2"/>
    <cellStyle name="normálne_Uctovne vykazyeva" xfId="6"/>
    <cellStyle name="normální_BIL_KONS 96" xfId="168"/>
    <cellStyle name="Note 2" xfId="169"/>
    <cellStyle name="Note 2 2" xfId="170"/>
    <cellStyle name="Note 3" xfId="171"/>
    <cellStyle name="Note 3 2" xfId="172"/>
    <cellStyle name="Note 4" xfId="173"/>
    <cellStyle name="Output 2" xfId="174"/>
    <cellStyle name="Output 3" xfId="175"/>
    <cellStyle name="Percent 2" xfId="176"/>
    <cellStyle name="Poznámka" xfId="177"/>
    <cellStyle name="Prepojená bunka" xfId="178"/>
    <cellStyle name="Spolu" xfId="179"/>
    <cellStyle name="Text upozornenia" xfId="180"/>
    <cellStyle name="Titul" xfId="181"/>
    <cellStyle name="Total 2" xfId="182"/>
    <cellStyle name="Total 3" xfId="183"/>
    <cellStyle name="Vstup" xfId="184"/>
    <cellStyle name="Výpočet" xfId="185"/>
    <cellStyle name="Výstup" xfId="186"/>
    <cellStyle name="Vysvetľujúci text" xfId="187"/>
    <cellStyle name="Warning Text 2" xfId="188"/>
    <cellStyle name="Warning Text 3" xfId="189"/>
    <cellStyle name="Zlá" xfId="190"/>
    <cellStyle name="Zvýraznenie1" xfId="191"/>
    <cellStyle name="Zvýraznenie2" xfId="192"/>
    <cellStyle name="Zvýraznenie3" xfId="193"/>
    <cellStyle name="Zvýraznenie4" xfId="194"/>
    <cellStyle name="Zvýraznenie5" xfId="195"/>
    <cellStyle name="Zvýraznenie6" xfId="196"/>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60</xdr:col>
      <xdr:colOff>28575</xdr:colOff>
      <xdr:row>1</xdr:row>
      <xdr:rowOff>9525</xdr:rowOff>
    </xdr:from>
    <xdr:to>
      <xdr:col>75</xdr:col>
      <xdr:colOff>0</xdr:colOff>
      <xdr:row>4</xdr:row>
      <xdr:rowOff>76200</xdr:rowOff>
    </xdr:to>
    <xdr:pic>
      <xdr:nvPicPr>
        <xdr:cNvPr id="2" name="Picture 4"/>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448300" y="190500"/>
          <a:ext cx="1390650" cy="371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9525</xdr:colOff>
      <xdr:row>4</xdr:row>
      <xdr:rowOff>32844</xdr:rowOff>
    </xdr:to>
    <xdr:pic>
      <xdr:nvPicPr>
        <xdr:cNvPr id="2" name="Picture 3"/>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43550" y="285750"/>
          <a:ext cx="10763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72</xdr:col>
      <xdr:colOff>9525</xdr:colOff>
      <xdr:row>1</xdr:row>
      <xdr:rowOff>85725</xdr:rowOff>
    </xdr:from>
    <xdr:to>
      <xdr:col>83</xdr:col>
      <xdr:colOff>19050</xdr:colOff>
      <xdr:row>4</xdr:row>
      <xdr:rowOff>9525</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34025" y="266700"/>
          <a:ext cx="1057275"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72</xdr:col>
      <xdr:colOff>19050</xdr:colOff>
      <xdr:row>2</xdr:row>
      <xdr:rowOff>19050</xdr:rowOff>
    </xdr:from>
    <xdr:to>
      <xdr:col>83</xdr:col>
      <xdr:colOff>28575</xdr:colOff>
      <xdr:row>5</xdr:row>
      <xdr:rowOff>0</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43550" y="295275"/>
          <a:ext cx="1057275"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71</xdr:col>
      <xdr:colOff>38100</xdr:colOff>
      <xdr:row>2</xdr:row>
      <xdr:rowOff>9525</xdr:rowOff>
    </xdr:from>
    <xdr:to>
      <xdr:col>83</xdr:col>
      <xdr:colOff>28575</xdr:colOff>
      <xdr:row>5</xdr:row>
      <xdr:rowOff>0</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353050" y="285750"/>
          <a:ext cx="107632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71</xdr:col>
      <xdr:colOff>19050</xdr:colOff>
      <xdr:row>2</xdr:row>
      <xdr:rowOff>0</xdr:rowOff>
    </xdr:from>
    <xdr:to>
      <xdr:col>83</xdr:col>
      <xdr:colOff>0</xdr:colOff>
      <xdr:row>4</xdr:row>
      <xdr:rowOff>19050</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419725" y="276225"/>
          <a:ext cx="10668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71</xdr:col>
      <xdr:colOff>19050</xdr:colOff>
      <xdr:row>1</xdr:row>
      <xdr:rowOff>85725</xdr:rowOff>
    </xdr:from>
    <xdr:to>
      <xdr:col>82</xdr:col>
      <xdr:colOff>28575</xdr:colOff>
      <xdr:row>4</xdr:row>
      <xdr:rowOff>9525</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448300" y="266700"/>
          <a:ext cx="1057275"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71</xdr:col>
      <xdr:colOff>28575</xdr:colOff>
      <xdr:row>1</xdr:row>
      <xdr:rowOff>76200</xdr:rowOff>
    </xdr:from>
    <xdr:to>
      <xdr:col>83</xdr:col>
      <xdr:colOff>9525</xdr:colOff>
      <xdr:row>4</xdr:row>
      <xdr:rowOff>9525</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429250" y="257175"/>
          <a:ext cx="1066800"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71</xdr:col>
      <xdr:colOff>9525</xdr:colOff>
      <xdr:row>1</xdr:row>
      <xdr:rowOff>85725</xdr:rowOff>
    </xdr:from>
    <xdr:to>
      <xdr:col>82</xdr:col>
      <xdr:colOff>28575</xdr:colOff>
      <xdr:row>4</xdr:row>
      <xdr:rowOff>19050</xdr:rowOff>
    </xdr:to>
    <xdr:pic>
      <xdr:nvPicPr>
        <xdr:cNvPr id="2" name="Picture 3"/>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495925" y="266700"/>
          <a:ext cx="1066800"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72</xdr:col>
      <xdr:colOff>9525</xdr:colOff>
      <xdr:row>1</xdr:row>
      <xdr:rowOff>76200</xdr:rowOff>
    </xdr:from>
    <xdr:to>
      <xdr:col>83</xdr:col>
      <xdr:colOff>19050</xdr:colOff>
      <xdr:row>4</xdr:row>
      <xdr:rowOff>9525</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34025" y="257175"/>
          <a:ext cx="1057275" cy="2857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72</xdr:col>
      <xdr:colOff>19050</xdr:colOff>
      <xdr:row>2</xdr:row>
      <xdr:rowOff>0</xdr:rowOff>
    </xdr:from>
    <xdr:to>
      <xdr:col>84</xdr:col>
      <xdr:colOff>0</xdr:colOff>
      <xdr:row>4</xdr:row>
      <xdr:rowOff>19050</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43550" y="276225"/>
          <a:ext cx="10668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72</xdr:col>
      <xdr:colOff>19050</xdr:colOff>
      <xdr:row>2</xdr:row>
      <xdr:rowOff>9525</xdr:rowOff>
    </xdr:from>
    <xdr:to>
      <xdr:col>84</xdr:col>
      <xdr:colOff>0</xdr:colOff>
      <xdr:row>4</xdr:row>
      <xdr:rowOff>28575</xdr:rowOff>
    </xdr:to>
    <xdr:pic>
      <xdr:nvPicPr>
        <xdr:cNvPr id="2" name="Picture 2"/>
        <xdr:cNvPicPr>
          <a:picLocks noChangeAspect="1" noChangeArrowheads="1"/>
        </xdr:cNvPicPr>
      </xdr:nvPicPr>
      <xdr:blipFill>
        <a:blip xmlns:r="http://schemas.openxmlformats.org/officeDocument/2006/relationships" r:embed="rId1">
          <a:lum bright="-20000" contrast="40000"/>
          <a:extLst>
            <a:ext uri="{28A0092B-C50C-407E-A947-70E740481C1C}">
              <a14:useLocalDpi xmlns="" xmlns:a14="http://schemas.microsoft.com/office/drawing/2010/main" val="0"/>
            </a:ext>
          </a:extLst>
        </a:blip>
        <a:srcRect/>
        <a:stretch>
          <a:fillRect/>
        </a:stretch>
      </xdr:blipFill>
      <xdr:spPr bwMode="auto">
        <a:xfrm>
          <a:off x="5543550" y="285750"/>
          <a:ext cx="1066800" cy="276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bica.zemanova@lod.sk"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34"/>
  <dimension ref="B1:F39"/>
  <sheetViews>
    <sheetView zoomScale="80" zoomScaleNormal="80" workbookViewId="0">
      <selection activeCell="B3" sqref="B3:E3"/>
    </sheetView>
  </sheetViews>
  <sheetFormatPr defaultRowHeight="12.75"/>
  <cols>
    <col min="1" max="1" width="4" style="121" customWidth="1"/>
    <col min="2" max="2" width="44" style="121" customWidth="1"/>
    <col min="3" max="4" width="18.28515625" style="121" customWidth="1"/>
    <col min="5" max="5" width="17.85546875" style="121" customWidth="1"/>
    <col min="6" max="6" width="2.85546875" style="121" customWidth="1"/>
    <col min="7" max="16384" width="9.140625" style="121"/>
  </cols>
  <sheetData>
    <row r="1" spans="2:6" ht="13.5" thickBot="1"/>
    <row r="2" spans="2:6" ht="13.5" thickBot="1">
      <c r="B2" s="505" t="s">
        <v>39</v>
      </c>
      <c r="C2" s="506"/>
      <c r="D2" s="506"/>
      <c r="E2" s="507"/>
    </row>
    <row r="3" spans="2:6" ht="27" thickBot="1">
      <c r="B3" s="508" t="s">
        <v>41</v>
      </c>
      <c r="C3" s="509"/>
      <c r="D3" s="509"/>
      <c r="E3" s="510"/>
    </row>
    <row r="4" spans="2:6" hidden="1">
      <c r="B4" s="122" t="s">
        <v>41</v>
      </c>
      <c r="C4" s="122" t="s">
        <v>40</v>
      </c>
      <c r="D4" s="122" t="s">
        <v>42</v>
      </c>
    </row>
    <row r="5" spans="2:6" ht="13.5" thickBot="1"/>
    <row r="6" spans="2:6" ht="15" customHeight="1">
      <c r="B6" s="123" t="str">
        <f>Index!C10</f>
        <v>Daňové identifikačné číslo</v>
      </c>
      <c r="C6" s="511">
        <v>2020262442</v>
      </c>
      <c r="D6" s="512"/>
      <c r="E6" s="513"/>
    </row>
    <row r="7" spans="2:6">
      <c r="B7" s="124" t="str">
        <f>Index!C11</f>
        <v>IČO</v>
      </c>
      <c r="C7" s="514" t="s">
        <v>1522</v>
      </c>
      <c r="D7" s="515"/>
      <c r="E7" s="516"/>
    </row>
    <row r="8" spans="2:6">
      <c r="B8" s="124" t="str">
        <f>Index!C297</f>
        <v>Označenie obchodného registra a číslo zápisu obchodnej spoločnosti</v>
      </c>
      <c r="C8" s="517" t="s">
        <v>1526</v>
      </c>
      <c r="D8" s="518"/>
      <c r="E8" s="519"/>
    </row>
    <row r="9" spans="2:6">
      <c r="B9" s="124" t="str">
        <f>Index!C12</f>
        <v>SK NACE</v>
      </c>
      <c r="C9" s="520">
        <v>50300</v>
      </c>
      <c r="D9" s="518"/>
      <c r="E9" s="519"/>
    </row>
    <row r="10" spans="2:6" ht="15" customHeight="1">
      <c r="B10" s="124" t="str">
        <f>Index!C13</f>
        <v>Obchodné meno (názov) účtovnej jednotky</v>
      </c>
      <c r="C10" s="521" t="s">
        <v>1528</v>
      </c>
      <c r="D10" s="522"/>
      <c r="E10" s="523"/>
    </row>
    <row r="11" spans="2:6">
      <c r="B11" s="124" t="str">
        <f>Index!C14</f>
        <v>Ulica</v>
      </c>
      <c r="C11" s="520" t="s">
        <v>1527</v>
      </c>
      <c r="D11" s="518"/>
      <c r="E11" s="519"/>
      <c r="F11" s="125"/>
    </row>
    <row r="12" spans="2:6" ht="15" customHeight="1">
      <c r="B12" s="124" t="str">
        <f>Index!C15</f>
        <v>Číslo</v>
      </c>
      <c r="C12" s="502" t="s">
        <v>30</v>
      </c>
      <c r="D12" s="503"/>
      <c r="E12" s="504"/>
      <c r="F12" s="125"/>
    </row>
    <row r="13" spans="2:6">
      <c r="B13" s="124" t="str">
        <f>Index!C16</f>
        <v>PSČ</v>
      </c>
      <c r="C13" s="514" t="s">
        <v>1523</v>
      </c>
      <c r="D13" s="515"/>
      <c r="E13" s="516"/>
      <c r="F13" s="125"/>
    </row>
    <row r="14" spans="2:6">
      <c r="B14" s="124" t="str">
        <f>Index!C17</f>
        <v>Obec</v>
      </c>
      <c r="C14" s="520" t="s">
        <v>1524</v>
      </c>
      <c r="D14" s="518"/>
      <c r="E14" s="519"/>
      <c r="F14" s="125"/>
    </row>
    <row r="15" spans="2:6" ht="15" customHeight="1">
      <c r="B15" s="124" t="str">
        <f>Index!C18</f>
        <v>Číslo telefónu</v>
      </c>
      <c r="C15" s="502" t="s">
        <v>1529</v>
      </c>
      <c r="D15" s="503"/>
      <c r="E15" s="504"/>
      <c r="F15" s="126" t="str">
        <f>Index!C36</f>
        <v>zadaj bez medzier, lomítka, pomĺčky</v>
      </c>
    </row>
    <row r="16" spans="2:6" ht="15" customHeight="1">
      <c r="B16" s="124" t="str">
        <f>Index!C19</f>
        <v>Číslo faxu</v>
      </c>
      <c r="C16" s="502" t="s">
        <v>1530</v>
      </c>
      <c r="D16" s="503"/>
      <c r="E16" s="504"/>
      <c r="F16" s="126" t="str">
        <f>Index!C36</f>
        <v>zadaj bez medzier, lomítka, pomĺčky</v>
      </c>
    </row>
    <row r="17" spans="2:6">
      <c r="B17" s="124" t="str">
        <f>Index!C20</f>
        <v>E-mailová adresa</v>
      </c>
      <c r="C17" s="529" t="s">
        <v>1525</v>
      </c>
      <c r="D17" s="530"/>
      <c r="E17" s="531"/>
      <c r="F17" s="125"/>
    </row>
    <row r="18" spans="2:6">
      <c r="B18" s="124"/>
      <c r="C18" s="532"/>
      <c r="D18" s="533"/>
      <c r="E18" s="534"/>
      <c r="F18" s="125"/>
    </row>
    <row r="19" spans="2:6">
      <c r="B19" s="127" t="str">
        <f>Index!C21</f>
        <v>Účtovná závierka</v>
      </c>
      <c r="C19" s="524" t="str">
        <f>Index!C30</f>
        <v>riadna</v>
      </c>
      <c r="D19" s="525"/>
      <c r="E19" s="128" t="str">
        <f>Index!C31</f>
        <v>mimoriadna</v>
      </c>
      <c r="F19" s="125"/>
    </row>
    <row r="20" spans="2:6" ht="15">
      <c r="B20" s="129" t="str">
        <f>Index!C35</f>
        <v>(vyznačí sa X)</v>
      </c>
      <c r="C20" s="535" t="s">
        <v>26</v>
      </c>
      <c r="D20" s="536"/>
      <c r="E20" s="131"/>
      <c r="F20" s="125"/>
    </row>
    <row r="21" spans="2:6">
      <c r="B21" s="127" t="str">
        <f>B19</f>
        <v>Účtovná závierka</v>
      </c>
      <c r="C21" s="524" t="str">
        <f>Index!C32</f>
        <v>zostavená</v>
      </c>
      <c r="D21" s="525"/>
      <c r="E21" s="128" t="str">
        <f>Index!C33</f>
        <v>schválená</v>
      </c>
      <c r="F21" s="125"/>
    </row>
    <row r="22" spans="2:6">
      <c r="B22" s="129" t="str">
        <f>B20</f>
        <v>(vyznačí sa X)</v>
      </c>
      <c r="C22" s="520"/>
      <c r="D22" s="526"/>
      <c r="E22" s="131"/>
      <c r="F22" s="125"/>
    </row>
    <row r="23" spans="2:6">
      <c r="B23" s="127" t="str">
        <f>Index!C276</f>
        <v>Účtovná jednotka</v>
      </c>
      <c r="C23" s="527" t="str">
        <f>Index!C337</f>
        <v>malá</v>
      </c>
      <c r="D23" s="528"/>
      <c r="E23" s="371" t="str">
        <f>Index!C338</f>
        <v>veľká</v>
      </c>
      <c r="F23" s="125"/>
    </row>
    <row r="24" spans="2:6">
      <c r="B24" s="129" t="str">
        <f>B20</f>
        <v>(vyznačí sa X)</v>
      </c>
      <c r="C24" s="520"/>
      <c r="D24" s="526"/>
      <c r="E24" s="131"/>
      <c r="F24" s="125"/>
    </row>
    <row r="25" spans="2:6">
      <c r="B25" s="132" t="str">
        <f>Index!C22</f>
        <v>Za obdobie:</v>
      </c>
      <c r="C25" s="372" t="s">
        <v>934</v>
      </c>
      <c r="D25" s="133" t="s">
        <v>349</v>
      </c>
      <c r="E25" s="375" t="str">
        <f>Index!C26</f>
        <v>Rok</v>
      </c>
      <c r="F25" s="125"/>
    </row>
    <row r="26" spans="2:6">
      <c r="B26" s="132" t="str">
        <f>Index!C23</f>
        <v>od</v>
      </c>
      <c r="C26" s="373" t="s">
        <v>44</v>
      </c>
      <c r="D26" s="134" t="s">
        <v>44</v>
      </c>
      <c r="E26" s="374" t="s">
        <v>45</v>
      </c>
      <c r="F26" s="125"/>
    </row>
    <row r="27" spans="2:6">
      <c r="B27" s="132" t="str">
        <f>Index!C24</f>
        <v>do</v>
      </c>
      <c r="C27" s="373" t="s">
        <v>101</v>
      </c>
      <c r="D27" s="134" t="s">
        <v>74</v>
      </c>
      <c r="E27" s="374" t="s">
        <v>45</v>
      </c>
      <c r="F27" s="125"/>
    </row>
    <row r="28" spans="2:6">
      <c r="B28" s="132" t="str">
        <f>Index!C27</f>
        <v>Bezprostredne predchádzajúce obdobie:</v>
      </c>
      <c r="C28" s="376">
        <v>31</v>
      </c>
      <c r="D28" s="376">
        <v>12</v>
      </c>
      <c r="E28" s="378">
        <v>2013</v>
      </c>
      <c r="F28" s="125"/>
    </row>
    <row r="29" spans="2:6">
      <c r="B29" s="124" t="str">
        <f>Index!C28</f>
        <v>Zostavená dňa:</v>
      </c>
      <c r="C29" s="492" t="s">
        <v>79</v>
      </c>
      <c r="D29" s="492" t="s">
        <v>57</v>
      </c>
      <c r="E29" s="130">
        <v>2015</v>
      </c>
      <c r="F29" s="125"/>
    </row>
    <row r="30" spans="2:6" ht="13.5" thickBot="1">
      <c r="B30" s="135" t="str">
        <f>Index!C29</f>
        <v>Schválená dňa:</v>
      </c>
      <c r="C30" s="377"/>
      <c r="D30" s="377"/>
      <c r="E30" s="379">
        <v>2015</v>
      </c>
      <c r="F30" s="125"/>
    </row>
    <row r="31" spans="2:6">
      <c r="B31" s="125"/>
      <c r="C31" s="125"/>
      <c r="D31" s="125"/>
      <c r="E31" s="125"/>
      <c r="F31" s="125"/>
    </row>
    <row r="32" spans="2:6">
      <c r="B32" s="136"/>
      <c r="C32" s="136"/>
      <c r="D32" s="136"/>
      <c r="E32" s="136"/>
      <c r="F32" s="136"/>
    </row>
    <row r="33" spans="2:6">
      <c r="B33" s="136"/>
      <c r="C33" s="136"/>
      <c r="D33" s="136"/>
      <c r="E33" s="136"/>
      <c r="F33" s="136"/>
    </row>
    <row r="34" spans="2:6">
      <c r="B34" s="125"/>
      <c r="C34" s="125"/>
      <c r="D34" s="125"/>
      <c r="E34" s="125"/>
      <c r="F34" s="125"/>
    </row>
    <row r="35" spans="2:6">
      <c r="B35" s="125"/>
      <c r="C35" s="125"/>
      <c r="D35" s="125"/>
      <c r="E35" s="125"/>
      <c r="F35" s="125"/>
    </row>
    <row r="36" spans="2:6">
      <c r="B36" s="125"/>
      <c r="C36" s="125"/>
      <c r="D36" s="125"/>
      <c r="E36" s="125"/>
      <c r="F36" s="125"/>
    </row>
    <row r="37" spans="2:6">
      <c r="B37" s="125"/>
      <c r="C37" s="125"/>
      <c r="D37" s="125"/>
      <c r="E37" s="125"/>
      <c r="F37" s="125"/>
    </row>
    <row r="38" spans="2:6">
      <c r="B38" s="125"/>
      <c r="C38" s="125"/>
      <c r="D38" s="125"/>
      <c r="E38" s="125"/>
      <c r="F38" s="125"/>
    </row>
    <row r="39" spans="2:6">
      <c r="B39" s="125"/>
      <c r="C39" s="125"/>
      <c r="D39" s="125"/>
      <c r="E39" s="125"/>
      <c r="F39" s="125"/>
    </row>
  </sheetData>
  <mergeCells count="21">
    <mergeCell ref="C21:D21"/>
    <mergeCell ref="C22:D22"/>
    <mergeCell ref="C23:D23"/>
    <mergeCell ref="C24:D24"/>
    <mergeCell ref="C16:E16"/>
    <mergeCell ref="C17:E17"/>
    <mergeCell ref="C18:E18"/>
    <mergeCell ref="C19:D19"/>
    <mergeCell ref="C20:D20"/>
    <mergeCell ref="C15:E15"/>
    <mergeCell ref="B2:E2"/>
    <mergeCell ref="B3:E3"/>
    <mergeCell ref="C6:E6"/>
    <mergeCell ref="C7:E7"/>
    <mergeCell ref="C8:E8"/>
    <mergeCell ref="C9:E9"/>
    <mergeCell ref="C10:E10"/>
    <mergeCell ref="C11:E11"/>
    <mergeCell ref="C12:E12"/>
    <mergeCell ref="C13:E13"/>
    <mergeCell ref="C14:E14"/>
  </mergeCells>
  <dataValidations count="1">
    <dataValidation type="list" allowBlank="1" showInputMessage="1" showErrorMessage="1" sqref="B3:E3">
      <formula1>$B$4:$D$4</formula1>
    </dataValidation>
  </dataValidations>
  <hyperlinks>
    <hyperlink ref="C17" r:id="rId1"/>
  </hyperlinks>
  <pageMargins left="0.75" right="0.75" top="1" bottom="1" header="0.5" footer="0.5"/>
  <pageSetup paperSize="9" orientation="portrait" r:id="rId2"/>
  <headerFooter alignWithMargins="0"/>
</worksheet>
</file>

<file path=xl/worksheets/sheet10.xml><?xml version="1.0" encoding="utf-8"?>
<worksheet xmlns="http://schemas.openxmlformats.org/spreadsheetml/2006/main" xmlns:r="http://schemas.openxmlformats.org/officeDocument/2006/relationships">
  <dimension ref="A1:CJ130"/>
  <sheetViews>
    <sheetView topLeftCell="F78" workbookViewId="0">
      <selection activeCell="BI14" sqref="BI14"/>
    </sheetView>
  </sheetViews>
  <sheetFormatPr defaultRowHeight="15"/>
  <cols>
    <col min="1" max="1" width="0.7109375" style="143" customWidth="1"/>
    <col min="2" max="2" width="0.42578125" style="171" customWidth="1"/>
    <col min="3" max="3" width="0.5703125" style="143" customWidth="1"/>
    <col min="4" max="4" width="0.28515625" style="143" customWidth="1"/>
    <col min="5" max="5" width="3.42578125" style="210" customWidth="1"/>
    <col min="6" max="6" width="0.5703125" style="210" customWidth="1"/>
    <col min="7" max="7" width="0.7109375" style="210" customWidth="1"/>
    <col min="8" max="10" width="0.7109375" style="211" customWidth="1"/>
    <col min="11" max="26" width="0.710937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140625" style="212" customWidth="1"/>
    <col min="63" max="63" width="0.5703125" style="212" customWidth="1"/>
    <col min="64" max="64" width="2.140625" style="212" customWidth="1"/>
    <col min="65" max="65" width="0.5703125" style="212" customWidth="1"/>
    <col min="66" max="66" width="2.140625" style="212" customWidth="1"/>
    <col min="67" max="67" width="0.5703125" style="212" customWidth="1"/>
    <col min="68" max="68" width="2.140625" style="212" customWidth="1"/>
    <col min="69" max="69" width="0.5703125" style="212" customWidth="1"/>
    <col min="70" max="70" width="2.140625" style="212" customWidth="1"/>
    <col min="71" max="71" width="0.5703125" style="212" customWidth="1"/>
    <col min="72" max="72" width="2.140625" style="212" customWidth="1"/>
    <col min="73" max="73" width="0.5703125" style="212" customWidth="1"/>
    <col min="74" max="74" width="2.140625" style="212" customWidth="1"/>
    <col min="75" max="75" width="0.5703125" style="212" customWidth="1"/>
    <col min="76" max="76" width="2.140625" style="212" customWidth="1"/>
    <col min="77" max="77" width="0.5703125" style="212" customWidth="1"/>
    <col min="78" max="78" width="2.140625" style="212" customWidth="1"/>
    <col min="79" max="79" width="0.5703125" style="212" customWidth="1"/>
    <col min="80" max="80" width="2.140625" style="212" customWidth="1"/>
    <col min="81" max="81" width="0.5703125" style="212" customWidth="1"/>
    <col min="82" max="82" width="2.140625" style="212" customWidth="1"/>
    <col min="83" max="83" width="0.5703125" style="212" customWidth="1"/>
    <col min="84" max="84" width="2.140625" style="212" customWidth="1"/>
    <col min="85" max="85" width="0.5703125" style="212" customWidth="1"/>
    <col min="86" max="86" width="1.7109375" style="143" customWidth="1"/>
    <col min="87" max="256" width="9.140625" style="143"/>
    <col min="257" max="257" width="0.7109375" style="143" customWidth="1"/>
    <col min="258" max="258" width="0.42578125" style="143" customWidth="1"/>
    <col min="259" max="259" width="0.5703125" style="143" customWidth="1"/>
    <col min="260" max="260" width="0.28515625" style="143" customWidth="1"/>
    <col min="261" max="261" width="3.42578125" style="143" customWidth="1"/>
    <col min="262" max="262" width="0.5703125" style="143" customWidth="1"/>
    <col min="263" max="282" width="0.710937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140625" style="143" customWidth="1"/>
    <col min="319" max="319" width="0.5703125" style="143" customWidth="1"/>
    <col min="320" max="320" width="2.140625" style="143" customWidth="1"/>
    <col min="321" max="321" width="0.5703125" style="143" customWidth="1"/>
    <col min="322" max="322" width="2.140625" style="143" customWidth="1"/>
    <col min="323" max="323" width="0.5703125" style="143" customWidth="1"/>
    <col min="324" max="324" width="2.140625" style="143" customWidth="1"/>
    <col min="325" max="325" width="0.5703125" style="143" customWidth="1"/>
    <col min="326" max="326" width="2.140625" style="143" customWidth="1"/>
    <col min="327" max="327" width="0.5703125" style="143" customWidth="1"/>
    <col min="328" max="328" width="2.140625" style="143" customWidth="1"/>
    <col min="329" max="329" width="0.5703125" style="143" customWidth="1"/>
    <col min="330" max="330" width="2.140625" style="143" customWidth="1"/>
    <col min="331" max="331" width="0.5703125" style="143" customWidth="1"/>
    <col min="332" max="332" width="2.140625" style="143" customWidth="1"/>
    <col min="333" max="333" width="0.5703125" style="143" customWidth="1"/>
    <col min="334" max="334" width="2.140625" style="143" customWidth="1"/>
    <col min="335" max="335" width="0.5703125" style="143" customWidth="1"/>
    <col min="336" max="336" width="2.140625" style="143" customWidth="1"/>
    <col min="337" max="337" width="0.5703125" style="143" customWidth="1"/>
    <col min="338" max="338" width="2.140625" style="143" customWidth="1"/>
    <col min="339" max="339" width="0.5703125" style="143" customWidth="1"/>
    <col min="340" max="340" width="2.140625" style="143" customWidth="1"/>
    <col min="341" max="341" width="0.5703125" style="143" customWidth="1"/>
    <col min="342" max="342" width="1.7109375" style="143" customWidth="1"/>
    <col min="343" max="512" width="9.140625" style="143"/>
    <col min="513" max="513" width="0.7109375" style="143" customWidth="1"/>
    <col min="514" max="514" width="0.42578125" style="143" customWidth="1"/>
    <col min="515" max="515" width="0.5703125" style="143" customWidth="1"/>
    <col min="516" max="516" width="0.28515625" style="143" customWidth="1"/>
    <col min="517" max="517" width="3.42578125" style="143" customWidth="1"/>
    <col min="518" max="518" width="0.5703125" style="143" customWidth="1"/>
    <col min="519" max="538" width="0.710937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140625" style="143" customWidth="1"/>
    <col min="575" max="575" width="0.5703125" style="143" customWidth="1"/>
    <col min="576" max="576" width="2.140625" style="143" customWidth="1"/>
    <col min="577" max="577" width="0.5703125" style="143" customWidth="1"/>
    <col min="578" max="578" width="2.140625" style="143" customWidth="1"/>
    <col min="579" max="579" width="0.5703125" style="143" customWidth="1"/>
    <col min="580" max="580" width="2.140625" style="143" customWidth="1"/>
    <col min="581" max="581" width="0.5703125" style="143" customWidth="1"/>
    <col min="582" max="582" width="2.140625" style="143" customWidth="1"/>
    <col min="583" max="583" width="0.5703125" style="143" customWidth="1"/>
    <col min="584" max="584" width="2.140625" style="143" customWidth="1"/>
    <col min="585" max="585" width="0.5703125" style="143" customWidth="1"/>
    <col min="586" max="586" width="2.140625" style="143" customWidth="1"/>
    <col min="587" max="587" width="0.5703125" style="143" customWidth="1"/>
    <col min="588" max="588" width="2.140625" style="143" customWidth="1"/>
    <col min="589" max="589" width="0.5703125" style="143" customWidth="1"/>
    <col min="590" max="590" width="2.140625" style="143" customWidth="1"/>
    <col min="591" max="591" width="0.5703125" style="143" customWidth="1"/>
    <col min="592" max="592" width="2.140625" style="143" customWidth="1"/>
    <col min="593" max="593" width="0.5703125" style="143" customWidth="1"/>
    <col min="594" max="594" width="2.140625" style="143" customWidth="1"/>
    <col min="595" max="595" width="0.5703125" style="143" customWidth="1"/>
    <col min="596" max="596" width="2.140625" style="143" customWidth="1"/>
    <col min="597" max="597" width="0.5703125" style="143" customWidth="1"/>
    <col min="598" max="598" width="1.7109375" style="143" customWidth="1"/>
    <col min="599" max="768" width="9.140625" style="143"/>
    <col min="769" max="769" width="0.7109375" style="143" customWidth="1"/>
    <col min="770" max="770" width="0.42578125" style="143" customWidth="1"/>
    <col min="771" max="771" width="0.5703125" style="143" customWidth="1"/>
    <col min="772" max="772" width="0.28515625" style="143" customWidth="1"/>
    <col min="773" max="773" width="3.42578125" style="143" customWidth="1"/>
    <col min="774" max="774" width="0.5703125" style="143" customWidth="1"/>
    <col min="775" max="794" width="0.710937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140625" style="143" customWidth="1"/>
    <col min="831" max="831" width="0.5703125" style="143" customWidth="1"/>
    <col min="832" max="832" width="2.140625" style="143" customWidth="1"/>
    <col min="833" max="833" width="0.5703125" style="143" customWidth="1"/>
    <col min="834" max="834" width="2.140625" style="143" customWidth="1"/>
    <col min="835" max="835" width="0.5703125" style="143" customWidth="1"/>
    <col min="836" max="836" width="2.140625" style="143" customWidth="1"/>
    <col min="837" max="837" width="0.5703125" style="143" customWidth="1"/>
    <col min="838" max="838" width="2.140625" style="143" customWidth="1"/>
    <col min="839" max="839" width="0.5703125" style="143" customWidth="1"/>
    <col min="840" max="840" width="2.140625" style="143" customWidth="1"/>
    <col min="841" max="841" width="0.5703125" style="143" customWidth="1"/>
    <col min="842" max="842" width="2.140625" style="143" customWidth="1"/>
    <col min="843" max="843" width="0.5703125" style="143" customWidth="1"/>
    <col min="844" max="844" width="2.140625" style="143" customWidth="1"/>
    <col min="845" max="845" width="0.5703125" style="143" customWidth="1"/>
    <col min="846" max="846" width="2.140625" style="143" customWidth="1"/>
    <col min="847" max="847" width="0.5703125" style="143" customWidth="1"/>
    <col min="848" max="848" width="2.140625" style="143" customWidth="1"/>
    <col min="849" max="849" width="0.5703125" style="143" customWidth="1"/>
    <col min="850" max="850" width="2.140625" style="143" customWidth="1"/>
    <col min="851" max="851" width="0.5703125" style="143" customWidth="1"/>
    <col min="852" max="852" width="2.140625" style="143" customWidth="1"/>
    <col min="853" max="853" width="0.5703125" style="143" customWidth="1"/>
    <col min="854" max="854" width="1.7109375" style="143" customWidth="1"/>
    <col min="855"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42578125" style="143" customWidth="1"/>
    <col min="1030" max="1030" width="0.5703125" style="143" customWidth="1"/>
    <col min="1031" max="1050" width="0.710937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140625" style="143" customWidth="1"/>
    <col min="1087" max="1087" width="0.5703125" style="143" customWidth="1"/>
    <col min="1088" max="1088" width="2.140625" style="143" customWidth="1"/>
    <col min="1089" max="1089" width="0.5703125" style="143" customWidth="1"/>
    <col min="1090" max="1090" width="2.140625" style="143" customWidth="1"/>
    <col min="1091" max="1091" width="0.5703125" style="143" customWidth="1"/>
    <col min="1092" max="1092" width="2.140625" style="143" customWidth="1"/>
    <col min="1093" max="1093" width="0.5703125" style="143" customWidth="1"/>
    <col min="1094" max="1094" width="2.140625" style="143" customWidth="1"/>
    <col min="1095" max="1095" width="0.5703125" style="143" customWidth="1"/>
    <col min="1096" max="1096" width="2.140625" style="143" customWidth="1"/>
    <col min="1097" max="1097" width="0.5703125" style="143" customWidth="1"/>
    <col min="1098" max="1098" width="2.140625" style="143" customWidth="1"/>
    <col min="1099" max="1099" width="0.5703125" style="143" customWidth="1"/>
    <col min="1100" max="1100" width="2.140625" style="143" customWidth="1"/>
    <col min="1101" max="1101" width="0.5703125" style="143" customWidth="1"/>
    <col min="1102" max="1102" width="2.140625" style="143" customWidth="1"/>
    <col min="1103" max="1103" width="0.5703125" style="143" customWidth="1"/>
    <col min="1104" max="1104" width="2.140625" style="143" customWidth="1"/>
    <col min="1105" max="1105" width="0.5703125" style="143" customWidth="1"/>
    <col min="1106" max="1106" width="2.140625" style="143" customWidth="1"/>
    <col min="1107" max="1107" width="0.5703125" style="143" customWidth="1"/>
    <col min="1108" max="1108" width="2.140625" style="143" customWidth="1"/>
    <col min="1109" max="1109" width="0.5703125" style="143" customWidth="1"/>
    <col min="1110" max="1110" width="1.7109375" style="143" customWidth="1"/>
    <col min="1111"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42578125" style="143" customWidth="1"/>
    <col min="1286" max="1286" width="0.5703125" style="143" customWidth="1"/>
    <col min="1287" max="1306" width="0.710937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140625" style="143" customWidth="1"/>
    <col min="1343" max="1343" width="0.5703125" style="143" customWidth="1"/>
    <col min="1344" max="1344" width="2.140625" style="143" customWidth="1"/>
    <col min="1345" max="1345" width="0.5703125" style="143" customWidth="1"/>
    <col min="1346" max="1346" width="2.140625" style="143" customWidth="1"/>
    <col min="1347" max="1347" width="0.5703125" style="143" customWidth="1"/>
    <col min="1348" max="1348" width="2.140625" style="143" customWidth="1"/>
    <col min="1349" max="1349" width="0.5703125" style="143" customWidth="1"/>
    <col min="1350" max="1350" width="2.140625" style="143" customWidth="1"/>
    <col min="1351" max="1351" width="0.5703125" style="143" customWidth="1"/>
    <col min="1352" max="1352" width="2.140625" style="143" customWidth="1"/>
    <col min="1353" max="1353" width="0.5703125" style="143" customWidth="1"/>
    <col min="1354" max="1354" width="2.140625" style="143" customWidth="1"/>
    <col min="1355" max="1355" width="0.5703125" style="143" customWidth="1"/>
    <col min="1356" max="1356" width="2.140625" style="143" customWidth="1"/>
    <col min="1357" max="1357" width="0.5703125" style="143" customWidth="1"/>
    <col min="1358" max="1358" width="2.140625" style="143" customWidth="1"/>
    <col min="1359" max="1359" width="0.5703125" style="143" customWidth="1"/>
    <col min="1360" max="1360" width="2.140625" style="143" customWidth="1"/>
    <col min="1361" max="1361" width="0.5703125" style="143" customWidth="1"/>
    <col min="1362" max="1362" width="2.140625" style="143" customWidth="1"/>
    <col min="1363" max="1363" width="0.5703125" style="143" customWidth="1"/>
    <col min="1364" max="1364" width="2.140625" style="143" customWidth="1"/>
    <col min="1365" max="1365" width="0.5703125" style="143" customWidth="1"/>
    <col min="1366" max="1366" width="1.7109375" style="143" customWidth="1"/>
    <col min="1367"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42578125" style="143" customWidth="1"/>
    <col min="1542" max="1542" width="0.5703125" style="143" customWidth="1"/>
    <col min="1543" max="1562" width="0.710937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140625" style="143" customWidth="1"/>
    <col min="1599" max="1599" width="0.5703125" style="143" customWidth="1"/>
    <col min="1600" max="1600" width="2.140625" style="143" customWidth="1"/>
    <col min="1601" max="1601" width="0.5703125" style="143" customWidth="1"/>
    <col min="1602" max="1602" width="2.140625" style="143" customWidth="1"/>
    <col min="1603" max="1603" width="0.5703125" style="143" customWidth="1"/>
    <col min="1604" max="1604" width="2.140625" style="143" customWidth="1"/>
    <col min="1605" max="1605" width="0.5703125" style="143" customWidth="1"/>
    <col min="1606" max="1606" width="2.140625" style="143" customWidth="1"/>
    <col min="1607" max="1607" width="0.5703125" style="143" customWidth="1"/>
    <col min="1608" max="1608" width="2.140625" style="143" customWidth="1"/>
    <col min="1609" max="1609" width="0.5703125" style="143" customWidth="1"/>
    <col min="1610" max="1610" width="2.140625" style="143" customWidth="1"/>
    <col min="1611" max="1611" width="0.5703125" style="143" customWidth="1"/>
    <col min="1612" max="1612" width="2.140625" style="143" customWidth="1"/>
    <col min="1613" max="1613" width="0.5703125" style="143" customWidth="1"/>
    <col min="1614" max="1614" width="2.140625" style="143" customWidth="1"/>
    <col min="1615" max="1615" width="0.5703125" style="143" customWidth="1"/>
    <col min="1616" max="1616" width="2.140625" style="143" customWidth="1"/>
    <col min="1617" max="1617" width="0.5703125" style="143" customWidth="1"/>
    <col min="1618" max="1618" width="2.140625" style="143" customWidth="1"/>
    <col min="1619" max="1619" width="0.5703125" style="143" customWidth="1"/>
    <col min="1620" max="1620" width="2.140625" style="143" customWidth="1"/>
    <col min="1621" max="1621" width="0.5703125" style="143" customWidth="1"/>
    <col min="1622" max="1622" width="1.7109375" style="143" customWidth="1"/>
    <col min="1623"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42578125" style="143" customWidth="1"/>
    <col min="1798" max="1798" width="0.5703125" style="143" customWidth="1"/>
    <col min="1799" max="1818" width="0.710937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140625" style="143" customWidth="1"/>
    <col min="1855" max="1855" width="0.5703125" style="143" customWidth="1"/>
    <col min="1856" max="1856" width="2.140625" style="143" customWidth="1"/>
    <col min="1857" max="1857" width="0.5703125" style="143" customWidth="1"/>
    <col min="1858" max="1858" width="2.140625" style="143" customWidth="1"/>
    <col min="1859" max="1859" width="0.5703125" style="143" customWidth="1"/>
    <col min="1860" max="1860" width="2.140625" style="143" customWidth="1"/>
    <col min="1861" max="1861" width="0.5703125" style="143" customWidth="1"/>
    <col min="1862" max="1862" width="2.140625" style="143" customWidth="1"/>
    <col min="1863" max="1863" width="0.5703125" style="143" customWidth="1"/>
    <col min="1864" max="1864" width="2.140625" style="143" customWidth="1"/>
    <col min="1865" max="1865" width="0.5703125" style="143" customWidth="1"/>
    <col min="1866" max="1866" width="2.140625" style="143" customWidth="1"/>
    <col min="1867" max="1867" width="0.5703125" style="143" customWidth="1"/>
    <col min="1868" max="1868" width="2.140625" style="143" customWidth="1"/>
    <col min="1869" max="1869" width="0.5703125" style="143" customWidth="1"/>
    <col min="1870" max="1870" width="2.140625" style="143" customWidth="1"/>
    <col min="1871" max="1871" width="0.5703125" style="143" customWidth="1"/>
    <col min="1872" max="1872" width="2.140625" style="143" customWidth="1"/>
    <col min="1873" max="1873" width="0.5703125" style="143" customWidth="1"/>
    <col min="1874" max="1874" width="2.140625" style="143" customWidth="1"/>
    <col min="1875" max="1875" width="0.5703125" style="143" customWidth="1"/>
    <col min="1876" max="1876" width="2.140625" style="143" customWidth="1"/>
    <col min="1877" max="1877" width="0.5703125" style="143" customWidth="1"/>
    <col min="1878" max="1878" width="1.7109375" style="143" customWidth="1"/>
    <col min="1879"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42578125" style="143" customWidth="1"/>
    <col min="2054" max="2054" width="0.5703125" style="143" customWidth="1"/>
    <col min="2055" max="2074" width="0.710937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140625" style="143" customWidth="1"/>
    <col min="2111" max="2111" width="0.5703125" style="143" customWidth="1"/>
    <col min="2112" max="2112" width="2.140625" style="143" customWidth="1"/>
    <col min="2113" max="2113" width="0.5703125" style="143" customWidth="1"/>
    <col min="2114" max="2114" width="2.140625" style="143" customWidth="1"/>
    <col min="2115" max="2115" width="0.5703125" style="143" customWidth="1"/>
    <col min="2116" max="2116" width="2.140625" style="143" customWidth="1"/>
    <col min="2117" max="2117" width="0.5703125" style="143" customWidth="1"/>
    <col min="2118" max="2118" width="2.140625" style="143" customWidth="1"/>
    <col min="2119" max="2119" width="0.5703125" style="143" customWidth="1"/>
    <col min="2120" max="2120" width="2.140625" style="143" customWidth="1"/>
    <col min="2121" max="2121" width="0.5703125" style="143" customWidth="1"/>
    <col min="2122" max="2122" width="2.140625" style="143" customWidth="1"/>
    <col min="2123" max="2123" width="0.5703125" style="143" customWidth="1"/>
    <col min="2124" max="2124" width="2.140625" style="143" customWidth="1"/>
    <col min="2125" max="2125" width="0.5703125" style="143" customWidth="1"/>
    <col min="2126" max="2126" width="2.140625" style="143" customWidth="1"/>
    <col min="2127" max="2127" width="0.5703125" style="143" customWidth="1"/>
    <col min="2128" max="2128" width="2.140625" style="143" customWidth="1"/>
    <col min="2129" max="2129" width="0.5703125" style="143" customWidth="1"/>
    <col min="2130" max="2130" width="2.140625" style="143" customWidth="1"/>
    <col min="2131" max="2131" width="0.5703125" style="143" customWidth="1"/>
    <col min="2132" max="2132" width="2.140625" style="143" customWidth="1"/>
    <col min="2133" max="2133" width="0.5703125" style="143" customWidth="1"/>
    <col min="2134" max="2134" width="1.7109375" style="143" customWidth="1"/>
    <col min="2135"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42578125" style="143" customWidth="1"/>
    <col min="2310" max="2310" width="0.5703125" style="143" customWidth="1"/>
    <col min="2311" max="2330" width="0.710937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140625" style="143" customWidth="1"/>
    <col min="2367" max="2367" width="0.5703125" style="143" customWidth="1"/>
    <col min="2368" max="2368" width="2.140625" style="143" customWidth="1"/>
    <col min="2369" max="2369" width="0.5703125" style="143" customWidth="1"/>
    <col min="2370" max="2370" width="2.140625" style="143" customWidth="1"/>
    <col min="2371" max="2371" width="0.5703125" style="143" customWidth="1"/>
    <col min="2372" max="2372" width="2.140625" style="143" customWidth="1"/>
    <col min="2373" max="2373" width="0.5703125" style="143" customWidth="1"/>
    <col min="2374" max="2374" width="2.140625" style="143" customWidth="1"/>
    <col min="2375" max="2375" width="0.5703125" style="143" customWidth="1"/>
    <col min="2376" max="2376" width="2.140625" style="143" customWidth="1"/>
    <col min="2377" max="2377" width="0.5703125" style="143" customWidth="1"/>
    <col min="2378" max="2378" width="2.140625" style="143" customWidth="1"/>
    <col min="2379" max="2379" width="0.5703125" style="143" customWidth="1"/>
    <col min="2380" max="2380" width="2.140625" style="143" customWidth="1"/>
    <col min="2381" max="2381" width="0.5703125" style="143" customWidth="1"/>
    <col min="2382" max="2382" width="2.140625" style="143" customWidth="1"/>
    <col min="2383" max="2383" width="0.5703125" style="143" customWidth="1"/>
    <col min="2384" max="2384" width="2.140625" style="143" customWidth="1"/>
    <col min="2385" max="2385" width="0.5703125" style="143" customWidth="1"/>
    <col min="2386" max="2386" width="2.140625" style="143" customWidth="1"/>
    <col min="2387" max="2387" width="0.5703125" style="143" customWidth="1"/>
    <col min="2388" max="2388" width="2.140625" style="143" customWidth="1"/>
    <col min="2389" max="2389" width="0.5703125" style="143" customWidth="1"/>
    <col min="2390" max="2390" width="1.7109375" style="143" customWidth="1"/>
    <col min="2391"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42578125" style="143" customWidth="1"/>
    <col min="2566" max="2566" width="0.5703125" style="143" customWidth="1"/>
    <col min="2567" max="2586" width="0.710937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140625" style="143" customWidth="1"/>
    <col min="2623" max="2623" width="0.5703125" style="143" customWidth="1"/>
    <col min="2624" max="2624" width="2.140625" style="143" customWidth="1"/>
    <col min="2625" max="2625" width="0.5703125" style="143" customWidth="1"/>
    <col min="2626" max="2626" width="2.140625" style="143" customWidth="1"/>
    <col min="2627" max="2627" width="0.5703125" style="143" customWidth="1"/>
    <col min="2628" max="2628" width="2.140625" style="143" customWidth="1"/>
    <col min="2629" max="2629" width="0.5703125" style="143" customWidth="1"/>
    <col min="2630" max="2630" width="2.140625" style="143" customWidth="1"/>
    <col min="2631" max="2631" width="0.5703125" style="143" customWidth="1"/>
    <col min="2632" max="2632" width="2.140625" style="143" customWidth="1"/>
    <col min="2633" max="2633" width="0.5703125" style="143" customWidth="1"/>
    <col min="2634" max="2634" width="2.140625" style="143" customWidth="1"/>
    <col min="2635" max="2635" width="0.5703125" style="143" customWidth="1"/>
    <col min="2636" max="2636" width="2.140625" style="143" customWidth="1"/>
    <col min="2637" max="2637" width="0.5703125" style="143" customWidth="1"/>
    <col min="2638" max="2638" width="2.140625" style="143" customWidth="1"/>
    <col min="2639" max="2639" width="0.5703125" style="143" customWidth="1"/>
    <col min="2640" max="2640" width="2.140625" style="143" customWidth="1"/>
    <col min="2641" max="2641" width="0.5703125" style="143" customWidth="1"/>
    <col min="2642" max="2642" width="2.140625" style="143" customWidth="1"/>
    <col min="2643" max="2643" width="0.5703125" style="143" customWidth="1"/>
    <col min="2644" max="2644" width="2.140625" style="143" customWidth="1"/>
    <col min="2645" max="2645" width="0.5703125" style="143" customWidth="1"/>
    <col min="2646" max="2646" width="1.7109375" style="143" customWidth="1"/>
    <col min="2647"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42578125" style="143" customWidth="1"/>
    <col min="2822" max="2822" width="0.5703125" style="143" customWidth="1"/>
    <col min="2823" max="2842" width="0.710937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140625" style="143" customWidth="1"/>
    <col min="2879" max="2879" width="0.5703125" style="143" customWidth="1"/>
    <col min="2880" max="2880" width="2.140625" style="143" customWidth="1"/>
    <col min="2881" max="2881" width="0.5703125" style="143" customWidth="1"/>
    <col min="2882" max="2882" width="2.140625" style="143" customWidth="1"/>
    <col min="2883" max="2883" width="0.5703125" style="143" customWidth="1"/>
    <col min="2884" max="2884" width="2.140625" style="143" customWidth="1"/>
    <col min="2885" max="2885" width="0.5703125" style="143" customWidth="1"/>
    <col min="2886" max="2886" width="2.140625" style="143" customWidth="1"/>
    <col min="2887" max="2887" width="0.5703125" style="143" customWidth="1"/>
    <col min="2888" max="2888" width="2.140625" style="143" customWidth="1"/>
    <col min="2889" max="2889" width="0.5703125" style="143" customWidth="1"/>
    <col min="2890" max="2890" width="2.140625" style="143" customWidth="1"/>
    <col min="2891" max="2891" width="0.5703125" style="143" customWidth="1"/>
    <col min="2892" max="2892" width="2.140625" style="143" customWidth="1"/>
    <col min="2893" max="2893" width="0.5703125" style="143" customWidth="1"/>
    <col min="2894" max="2894" width="2.140625" style="143" customWidth="1"/>
    <col min="2895" max="2895" width="0.5703125" style="143" customWidth="1"/>
    <col min="2896" max="2896" width="2.140625" style="143" customWidth="1"/>
    <col min="2897" max="2897" width="0.5703125" style="143" customWidth="1"/>
    <col min="2898" max="2898" width="2.140625" style="143" customWidth="1"/>
    <col min="2899" max="2899" width="0.5703125" style="143" customWidth="1"/>
    <col min="2900" max="2900" width="2.140625" style="143" customWidth="1"/>
    <col min="2901" max="2901" width="0.5703125" style="143" customWidth="1"/>
    <col min="2902" max="2902" width="1.7109375" style="143" customWidth="1"/>
    <col min="2903"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42578125" style="143" customWidth="1"/>
    <col min="3078" max="3078" width="0.5703125" style="143" customWidth="1"/>
    <col min="3079" max="3098" width="0.710937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140625" style="143" customWidth="1"/>
    <col min="3135" max="3135" width="0.5703125" style="143" customWidth="1"/>
    <col min="3136" max="3136" width="2.140625" style="143" customWidth="1"/>
    <col min="3137" max="3137" width="0.5703125" style="143" customWidth="1"/>
    <col min="3138" max="3138" width="2.140625" style="143" customWidth="1"/>
    <col min="3139" max="3139" width="0.5703125" style="143" customWidth="1"/>
    <col min="3140" max="3140" width="2.140625" style="143" customWidth="1"/>
    <col min="3141" max="3141" width="0.5703125" style="143" customWidth="1"/>
    <col min="3142" max="3142" width="2.140625" style="143" customWidth="1"/>
    <col min="3143" max="3143" width="0.5703125" style="143" customWidth="1"/>
    <col min="3144" max="3144" width="2.140625" style="143" customWidth="1"/>
    <col min="3145" max="3145" width="0.5703125" style="143" customWidth="1"/>
    <col min="3146" max="3146" width="2.140625" style="143" customWidth="1"/>
    <col min="3147" max="3147" width="0.5703125" style="143" customWidth="1"/>
    <col min="3148" max="3148" width="2.140625" style="143" customWidth="1"/>
    <col min="3149" max="3149" width="0.5703125" style="143" customWidth="1"/>
    <col min="3150" max="3150" width="2.140625" style="143" customWidth="1"/>
    <col min="3151" max="3151" width="0.5703125" style="143" customWidth="1"/>
    <col min="3152" max="3152" width="2.140625" style="143" customWidth="1"/>
    <col min="3153" max="3153" width="0.5703125" style="143" customWidth="1"/>
    <col min="3154" max="3154" width="2.140625" style="143" customWidth="1"/>
    <col min="3155" max="3155" width="0.5703125" style="143" customWidth="1"/>
    <col min="3156" max="3156" width="2.140625" style="143" customWidth="1"/>
    <col min="3157" max="3157" width="0.5703125" style="143" customWidth="1"/>
    <col min="3158" max="3158" width="1.7109375" style="143" customWidth="1"/>
    <col min="3159"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42578125" style="143" customWidth="1"/>
    <col min="3334" max="3334" width="0.5703125" style="143" customWidth="1"/>
    <col min="3335" max="3354" width="0.710937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140625" style="143" customWidth="1"/>
    <col min="3391" max="3391" width="0.5703125" style="143" customWidth="1"/>
    <col min="3392" max="3392" width="2.140625" style="143" customWidth="1"/>
    <col min="3393" max="3393" width="0.5703125" style="143" customWidth="1"/>
    <col min="3394" max="3394" width="2.140625" style="143" customWidth="1"/>
    <col min="3395" max="3395" width="0.5703125" style="143" customWidth="1"/>
    <col min="3396" max="3396" width="2.140625" style="143" customWidth="1"/>
    <col min="3397" max="3397" width="0.5703125" style="143" customWidth="1"/>
    <col min="3398" max="3398" width="2.140625" style="143" customWidth="1"/>
    <col min="3399" max="3399" width="0.5703125" style="143" customWidth="1"/>
    <col min="3400" max="3400" width="2.140625" style="143" customWidth="1"/>
    <col min="3401" max="3401" width="0.5703125" style="143" customWidth="1"/>
    <col min="3402" max="3402" width="2.140625" style="143" customWidth="1"/>
    <col min="3403" max="3403" width="0.5703125" style="143" customWidth="1"/>
    <col min="3404" max="3404" width="2.140625" style="143" customWidth="1"/>
    <col min="3405" max="3405" width="0.5703125" style="143" customWidth="1"/>
    <col min="3406" max="3406" width="2.140625" style="143" customWidth="1"/>
    <col min="3407" max="3407" width="0.5703125" style="143" customWidth="1"/>
    <col min="3408" max="3408" width="2.140625" style="143" customWidth="1"/>
    <col min="3409" max="3409" width="0.5703125" style="143" customWidth="1"/>
    <col min="3410" max="3410" width="2.140625" style="143" customWidth="1"/>
    <col min="3411" max="3411" width="0.5703125" style="143" customWidth="1"/>
    <col min="3412" max="3412" width="2.140625" style="143" customWidth="1"/>
    <col min="3413" max="3413" width="0.5703125" style="143" customWidth="1"/>
    <col min="3414" max="3414" width="1.7109375" style="143" customWidth="1"/>
    <col min="3415"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42578125" style="143" customWidth="1"/>
    <col min="3590" max="3590" width="0.5703125" style="143" customWidth="1"/>
    <col min="3591" max="3610" width="0.710937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140625" style="143" customWidth="1"/>
    <col min="3647" max="3647" width="0.5703125" style="143" customWidth="1"/>
    <col min="3648" max="3648" width="2.140625" style="143" customWidth="1"/>
    <col min="3649" max="3649" width="0.5703125" style="143" customWidth="1"/>
    <col min="3650" max="3650" width="2.140625" style="143" customWidth="1"/>
    <col min="3651" max="3651" width="0.5703125" style="143" customWidth="1"/>
    <col min="3652" max="3652" width="2.140625" style="143" customWidth="1"/>
    <col min="3653" max="3653" width="0.5703125" style="143" customWidth="1"/>
    <col min="3654" max="3654" width="2.140625" style="143" customWidth="1"/>
    <col min="3655" max="3655" width="0.5703125" style="143" customWidth="1"/>
    <col min="3656" max="3656" width="2.140625" style="143" customWidth="1"/>
    <col min="3657" max="3657" width="0.5703125" style="143" customWidth="1"/>
    <col min="3658" max="3658" width="2.140625" style="143" customWidth="1"/>
    <col min="3659" max="3659" width="0.5703125" style="143" customWidth="1"/>
    <col min="3660" max="3660" width="2.140625" style="143" customWidth="1"/>
    <col min="3661" max="3661" width="0.5703125" style="143" customWidth="1"/>
    <col min="3662" max="3662" width="2.140625" style="143" customWidth="1"/>
    <col min="3663" max="3663" width="0.5703125" style="143" customWidth="1"/>
    <col min="3664" max="3664" width="2.140625" style="143" customWidth="1"/>
    <col min="3665" max="3665" width="0.5703125" style="143" customWidth="1"/>
    <col min="3666" max="3666" width="2.140625" style="143" customWidth="1"/>
    <col min="3667" max="3667" width="0.5703125" style="143" customWidth="1"/>
    <col min="3668" max="3668" width="2.140625" style="143" customWidth="1"/>
    <col min="3669" max="3669" width="0.5703125" style="143" customWidth="1"/>
    <col min="3670" max="3670" width="1.7109375" style="143" customWidth="1"/>
    <col min="3671"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42578125" style="143" customWidth="1"/>
    <col min="3846" max="3846" width="0.5703125" style="143" customWidth="1"/>
    <col min="3847" max="3866" width="0.710937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140625" style="143" customWidth="1"/>
    <col min="3903" max="3903" width="0.5703125" style="143" customWidth="1"/>
    <col min="3904" max="3904" width="2.140625" style="143" customWidth="1"/>
    <col min="3905" max="3905" width="0.5703125" style="143" customWidth="1"/>
    <col min="3906" max="3906" width="2.140625" style="143" customWidth="1"/>
    <col min="3907" max="3907" width="0.5703125" style="143" customWidth="1"/>
    <col min="3908" max="3908" width="2.140625" style="143" customWidth="1"/>
    <col min="3909" max="3909" width="0.5703125" style="143" customWidth="1"/>
    <col min="3910" max="3910" width="2.140625" style="143" customWidth="1"/>
    <col min="3911" max="3911" width="0.5703125" style="143" customWidth="1"/>
    <col min="3912" max="3912" width="2.140625" style="143" customWidth="1"/>
    <col min="3913" max="3913" width="0.5703125" style="143" customWidth="1"/>
    <col min="3914" max="3914" width="2.140625" style="143" customWidth="1"/>
    <col min="3915" max="3915" width="0.5703125" style="143" customWidth="1"/>
    <col min="3916" max="3916" width="2.140625" style="143" customWidth="1"/>
    <col min="3917" max="3917" width="0.5703125" style="143" customWidth="1"/>
    <col min="3918" max="3918" width="2.140625" style="143" customWidth="1"/>
    <col min="3919" max="3919" width="0.5703125" style="143" customWidth="1"/>
    <col min="3920" max="3920" width="2.140625" style="143" customWidth="1"/>
    <col min="3921" max="3921" width="0.5703125" style="143" customWidth="1"/>
    <col min="3922" max="3922" width="2.140625" style="143" customWidth="1"/>
    <col min="3923" max="3923" width="0.5703125" style="143" customWidth="1"/>
    <col min="3924" max="3924" width="2.140625" style="143" customWidth="1"/>
    <col min="3925" max="3925" width="0.5703125" style="143" customWidth="1"/>
    <col min="3926" max="3926" width="1.7109375" style="143" customWidth="1"/>
    <col min="3927"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42578125" style="143" customWidth="1"/>
    <col min="4102" max="4102" width="0.5703125" style="143" customWidth="1"/>
    <col min="4103" max="4122" width="0.710937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140625" style="143" customWidth="1"/>
    <col min="4159" max="4159" width="0.5703125" style="143" customWidth="1"/>
    <col min="4160" max="4160" width="2.140625" style="143" customWidth="1"/>
    <col min="4161" max="4161" width="0.5703125" style="143" customWidth="1"/>
    <col min="4162" max="4162" width="2.140625" style="143" customWidth="1"/>
    <col min="4163" max="4163" width="0.5703125" style="143" customWidth="1"/>
    <col min="4164" max="4164" width="2.140625" style="143" customWidth="1"/>
    <col min="4165" max="4165" width="0.5703125" style="143" customWidth="1"/>
    <col min="4166" max="4166" width="2.140625" style="143" customWidth="1"/>
    <col min="4167" max="4167" width="0.5703125" style="143" customWidth="1"/>
    <col min="4168" max="4168" width="2.140625" style="143" customWidth="1"/>
    <col min="4169" max="4169" width="0.5703125" style="143" customWidth="1"/>
    <col min="4170" max="4170" width="2.140625" style="143" customWidth="1"/>
    <col min="4171" max="4171" width="0.5703125" style="143" customWidth="1"/>
    <col min="4172" max="4172" width="2.140625" style="143" customWidth="1"/>
    <col min="4173" max="4173" width="0.5703125" style="143" customWidth="1"/>
    <col min="4174" max="4174" width="2.140625" style="143" customWidth="1"/>
    <col min="4175" max="4175" width="0.5703125" style="143" customWidth="1"/>
    <col min="4176" max="4176" width="2.140625" style="143" customWidth="1"/>
    <col min="4177" max="4177" width="0.5703125" style="143" customWidth="1"/>
    <col min="4178" max="4178" width="2.140625" style="143" customWidth="1"/>
    <col min="4179" max="4179" width="0.5703125" style="143" customWidth="1"/>
    <col min="4180" max="4180" width="2.140625" style="143" customWidth="1"/>
    <col min="4181" max="4181" width="0.5703125" style="143" customWidth="1"/>
    <col min="4182" max="4182" width="1.7109375" style="143" customWidth="1"/>
    <col min="4183"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42578125" style="143" customWidth="1"/>
    <col min="4358" max="4358" width="0.5703125" style="143" customWidth="1"/>
    <col min="4359" max="4378" width="0.710937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140625" style="143" customWidth="1"/>
    <col min="4415" max="4415" width="0.5703125" style="143" customWidth="1"/>
    <col min="4416" max="4416" width="2.140625" style="143" customWidth="1"/>
    <col min="4417" max="4417" width="0.5703125" style="143" customWidth="1"/>
    <col min="4418" max="4418" width="2.140625" style="143" customWidth="1"/>
    <col min="4419" max="4419" width="0.5703125" style="143" customWidth="1"/>
    <col min="4420" max="4420" width="2.140625" style="143" customWidth="1"/>
    <col min="4421" max="4421" width="0.5703125" style="143" customWidth="1"/>
    <col min="4422" max="4422" width="2.140625" style="143" customWidth="1"/>
    <col min="4423" max="4423" width="0.5703125" style="143" customWidth="1"/>
    <col min="4424" max="4424" width="2.140625" style="143" customWidth="1"/>
    <col min="4425" max="4425" width="0.5703125" style="143" customWidth="1"/>
    <col min="4426" max="4426" width="2.140625" style="143" customWidth="1"/>
    <col min="4427" max="4427" width="0.5703125" style="143" customWidth="1"/>
    <col min="4428" max="4428" width="2.140625" style="143" customWidth="1"/>
    <col min="4429" max="4429" width="0.5703125" style="143" customWidth="1"/>
    <col min="4430" max="4430" width="2.140625" style="143" customWidth="1"/>
    <col min="4431" max="4431" width="0.5703125" style="143" customWidth="1"/>
    <col min="4432" max="4432" width="2.140625" style="143" customWidth="1"/>
    <col min="4433" max="4433" width="0.5703125" style="143" customWidth="1"/>
    <col min="4434" max="4434" width="2.140625" style="143" customWidth="1"/>
    <col min="4435" max="4435" width="0.5703125" style="143" customWidth="1"/>
    <col min="4436" max="4436" width="2.140625" style="143" customWidth="1"/>
    <col min="4437" max="4437" width="0.5703125" style="143" customWidth="1"/>
    <col min="4438" max="4438" width="1.7109375" style="143" customWidth="1"/>
    <col min="4439"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42578125" style="143" customWidth="1"/>
    <col min="4614" max="4614" width="0.5703125" style="143" customWidth="1"/>
    <col min="4615" max="4634" width="0.710937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140625" style="143" customWidth="1"/>
    <col min="4671" max="4671" width="0.5703125" style="143" customWidth="1"/>
    <col min="4672" max="4672" width="2.140625" style="143" customWidth="1"/>
    <col min="4673" max="4673" width="0.5703125" style="143" customWidth="1"/>
    <col min="4674" max="4674" width="2.140625" style="143" customWidth="1"/>
    <col min="4675" max="4675" width="0.5703125" style="143" customWidth="1"/>
    <col min="4676" max="4676" width="2.140625" style="143" customWidth="1"/>
    <col min="4677" max="4677" width="0.5703125" style="143" customWidth="1"/>
    <col min="4678" max="4678" width="2.140625" style="143" customWidth="1"/>
    <col min="4679" max="4679" width="0.5703125" style="143" customWidth="1"/>
    <col min="4680" max="4680" width="2.140625" style="143" customWidth="1"/>
    <col min="4681" max="4681" width="0.5703125" style="143" customWidth="1"/>
    <col min="4682" max="4682" width="2.140625" style="143" customWidth="1"/>
    <col min="4683" max="4683" width="0.5703125" style="143" customWidth="1"/>
    <col min="4684" max="4684" width="2.140625" style="143" customWidth="1"/>
    <col min="4685" max="4685" width="0.5703125" style="143" customWidth="1"/>
    <col min="4686" max="4686" width="2.140625" style="143" customWidth="1"/>
    <col min="4687" max="4687" width="0.5703125" style="143" customWidth="1"/>
    <col min="4688" max="4688" width="2.140625" style="143" customWidth="1"/>
    <col min="4689" max="4689" width="0.5703125" style="143" customWidth="1"/>
    <col min="4690" max="4690" width="2.140625" style="143" customWidth="1"/>
    <col min="4691" max="4691" width="0.5703125" style="143" customWidth="1"/>
    <col min="4692" max="4692" width="2.140625" style="143" customWidth="1"/>
    <col min="4693" max="4693" width="0.5703125" style="143" customWidth="1"/>
    <col min="4694" max="4694" width="1.7109375" style="143" customWidth="1"/>
    <col min="4695"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42578125" style="143" customWidth="1"/>
    <col min="4870" max="4870" width="0.5703125" style="143" customWidth="1"/>
    <col min="4871" max="4890" width="0.710937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140625" style="143" customWidth="1"/>
    <col min="4927" max="4927" width="0.5703125" style="143" customWidth="1"/>
    <col min="4928" max="4928" width="2.140625" style="143" customWidth="1"/>
    <col min="4929" max="4929" width="0.5703125" style="143" customWidth="1"/>
    <col min="4930" max="4930" width="2.140625" style="143" customWidth="1"/>
    <col min="4931" max="4931" width="0.5703125" style="143" customWidth="1"/>
    <col min="4932" max="4932" width="2.140625" style="143" customWidth="1"/>
    <col min="4933" max="4933" width="0.5703125" style="143" customWidth="1"/>
    <col min="4934" max="4934" width="2.140625" style="143" customWidth="1"/>
    <col min="4935" max="4935" width="0.5703125" style="143" customWidth="1"/>
    <col min="4936" max="4936" width="2.140625" style="143" customWidth="1"/>
    <col min="4937" max="4937" width="0.5703125" style="143" customWidth="1"/>
    <col min="4938" max="4938" width="2.140625" style="143" customWidth="1"/>
    <col min="4939" max="4939" width="0.5703125" style="143" customWidth="1"/>
    <col min="4940" max="4940" width="2.140625" style="143" customWidth="1"/>
    <col min="4941" max="4941" width="0.5703125" style="143" customWidth="1"/>
    <col min="4942" max="4942" width="2.140625" style="143" customWidth="1"/>
    <col min="4943" max="4943" width="0.5703125" style="143" customWidth="1"/>
    <col min="4944" max="4944" width="2.140625" style="143" customWidth="1"/>
    <col min="4945" max="4945" width="0.5703125" style="143" customWidth="1"/>
    <col min="4946" max="4946" width="2.140625" style="143" customWidth="1"/>
    <col min="4947" max="4947" width="0.5703125" style="143" customWidth="1"/>
    <col min="4948" max="4948" width="2.140625" style="143" customWidth="1"/>
    <col min="4949" max="4949" width="0.5703125" style="143" customWidth="1"/>
    <col min="4950" max="4950" width="1.7109375" style="143" customWidth="1"/>
    <col min="4951"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42578125" style="143" customWidth="1"/>
    <col min="5126" max="5126" width="0.5703125" style="143" customWidth="1"/>
    <col min="5127" max="5146" width="0.710937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140625" style="143" customWidth="1"/>
    <col min="5183" max="5183" width="0.5703125" style="143" customWidth="1"/>
    <col min="5184" max="5184" width="2.140625" style="143" customWidth="1"/>
    <col min="5185" max="5185" width="0.5703125" style="143" customWidth="1"/>
    <col min="5186" max="5186" width="2.140625" style="143" customWidth="1"/>
    <col min="5187" max="5187" width="0.5703125" style="143" customWidth="1"/>
    <col min="5188" max="5188" width="2.140625" style="143" customWidth="1"/>
    <col min="5189" max="5189" width="0.5703125" style="143" customWidth="1"/>
    <col min="5190" max="5190" width="2.140625" style="143" customWidth="1"/>
    <col min="5191" max="5191" width="0.5703125" style="143" customWidth="1"/>
    <col min="5192" max="5192" width="2.140625" style="143" customWidth="1"/>
    <col min="5193" max="5193" width="0.5703125" style="143" customWidth="1"/>
    <col min="5194" max="5194" width="2.140625" style="143" customWidth="1"/>
    <col min="5195" max="5195" width="0.5703125" style="143" customWidth="1"/>
    <col min="5196" max="5196" width="2.140625" style="143" customWidth="1"/>
    <col min="5197" max="5197" width="0.5703125" style="143" customWidth="1"/>
    <col min="5198" max="5198" width="2.140625" style="143" customWidth="1"/>
    <col min="5199" max="5199" width="0.5703125" style="143" customWidth="1"/>
    <col min="5200" max="5200" width="2.140625" style="143" customWidth="1"/>
    <col min="5201" max="5201" width="0.5703125" style="143" customWidth="1"/>
    <col min="5202" max="5202" width="2.140625" style="143" customWidth="1"/>
    <col min="5203" max="5203" width="0.5703125" style="143" customWidth="1"/>
    <col min="5204" max="5204" width="2.140625" style="143" customWidth="1"/>
    <col min="5205" max="5205" width="0.5703125" style="143" customWidth="1"/>
    <col min="5206" max="5206" width="1.7109375" style="143" customWidth="1"/>
    <col min="5207"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42578125" style="143" customWidth="1"/>
    <col min="5382" max="5382" width="0.5703125" style="143" customWidth="1"/>
    <col min="5383" max="5402" width="0.710937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140625" style="143" customWidth="1"/>
    <col min="5439" max="5439" width="0.5703125" style="143" customWidth="1"/>
    <col min="5440" max="5440" width="2.140625" style="143" customWidth="1"/>
    <col min="5441" max="5441" width="0.5703125" style="143" customWidth="1"/>
    <col min="5442" max="5442" width="2.140625" style="143" customWidth="1"/>
    <col min="5443" max="5443" width="0.5703125" style="143" customWidth="1"/>
    <col min="5444" max="5444" width="2.140625" style="143" customWidth="1"/>
    <col min="5445" max="5445" width="0.5703125" style="143" customWidth="1"/>
    <col min="5446" max="5446" width="2.140625" style="143" customWidth="1"/>
    <col min="5447" max="5447" width="0.5703125" style="143" customWidth="1"/>
    <col min="5448" max="5448" width="2.140625" style="143" customWidth="1"/>
    <col min="5449" max="5449" width="0.5703125" style="143" customWidth="1"/>
    <col min="5450" max="5450" width="2.140625" style="143" customWidth="1"/>
    <col min="5451" max="5451" width="0.5703125" style="143" customWidth="1"/>
    <col min="5452" max="5452" width="2.140625" style="143" customWidth="1"/>
    <col min="5453" max="5453" width="0.5703125" style="143" customWidth="1"/>
    <col min="5454" max="5454" width="2.140625" style="143" customWidth="1"/>
    <col min="5455" max="5455" width="0.5703125" style="143" customWidth="1"/>
    <col min="5456" max="5456" width="2.140625" style="143" customWidth="1"/>
    <col min="5457" max="5457" width="0.5703125" style="143" customWidth="1"/>
    <col min="5458" max="5458" width="2.140625" style="143" customWidth="1"/>
    <col min="5459" max="5459" width="0.5703125" style="143" customWidth="1"/>
    <col min="5460" max="5460" width="2.140625" style="143" customWidth="1"/>
    <col min="5461" max="5461" width="0.5703125" style="143" customWidth="1"/>
    <col min="5462" max="5462" width="1.7109375" style="143" customWidth="1"/>
    <col min="5463"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42578125" style="143" customWidth="1"/>
    <col min="5638" max="5638" width="0.5703125" style="143" customWidth="1"/>
    <col min="5639" max="5658" width="0.710937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140625" style="143" customWidth="1"/>
    <col min="5695" max="5695" width="0.5703125" style="143" customWidth="1"/>
    <col min="5696" max="5696" width="2.140625" style="143" customWidth="1"/>
    <col min="5697" max="5697" width="0.5703125" style="143" customWidth="1"/>
    <col min="5698" max="5698" width="2.140625" style="143" customWidth="1"/>
    <col min="5699" max="5699" width="0.5703125" style="143" customWidth="1"/>
    <col min="5700" max="5700" width="2.140625" style="143" customWidth="1"/>
    <col min="5701" max="5701" width="0.5703125" style="143" customWidth="1"/>
    <col min="5702" max="5702" width="2.140625" style="143" customWidth="1"/>
    <col min="5703" max="5703" width="0.5703125" style="143" customWidth="1"/>
    <col min="5704" max="5704" width="2.140625" style="143" customWidth="1"/>
    <col min="5705" max="5705" width="0.5703125" style="143" customWidth="1"/>
    <col min="5706" max="5706" width="2.140625" style="143" customWidth="1"/>
    <col min="5707" max="5707" width="0.5703125" style="143" customWidth="1"/>
    <col min="5708" max="5708" width="2.140625" style="143" customWidth="1"/>
    <col min="5709" max="5709" width="0.5703125" style="143" customWidth="1"/>
    <col min="5710" max="5710" width="2.140625" style="143" customWidth="1"/>
    <col min="5711" max="5711" width="0.5703125" style="143" customWidth="1"/>
    <col min="5712" max="5712" width="2.140625" style="143" customWidth="1"/>
    <col min="5713" max="5713" width="0.5703125" style="143" customWidth="1"/>
    <col min="5714" max="5714" width="2.140625" style="143" customWidth="1"/>
    <col min="5715" max="5715" width="0.5703125" style="143" customWidth="1"/>
    <col min="5716" max="5716" width="2.140625" style="143" customWidth="1"/>
    <col min="5717" max="5717" width="0.5703125" style="143" customWidth="1"/>
    <col min="5718" max="5718" width="1.7109375" style="143" customWidth="1"/>
    <col min="5719"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42578125" style="143" customWidth="1"/>
    <col min="5894" max="5894" width="0.5703125" style="143" customWidth="1"/>
    <col min="5895" max="5914" width="0.710937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140625" style="143" customWidth="1"/>
    <col min="5951" max="5951" width="0.5703125" style="143" customWidth="1"/>
    <col min="5952" max="5952" width="2.140625" style="143" customWidth="1"/>
    <col min="5953" max="5953" width="0.5703125" style="143" customWidth="1"/>
    <col min="5954" max="5954" width="2.140625" style="143" customWidth="1"/>
    <col min="5955" max="5955" width="0.5703125" style="143" customWidth="1"/>
    <col min="5956" max="5956" width="2.140625" style="143" customWidth="1"/>
    <col min="5957" max="5957" width="0.5703125" style="143" customWidth="1"/>
    <col min="5958" max="5958" width="2.140625" style="143" customWidth="1"/>
    <col min="5959" max="5959" width="0.5703125" style="143" customWidth="1"/>
    <col min="5960" max="5960" width="2.140625" style="143" customWidth="1"/>
    <col min="5961" max="5961" width="0.5703125" style="143" customWidth="1"/>
    <col min="5962" max="5962" width="2.140625" style="143" customWidth="1"/>
    <col min="5963" max="5963" width="0.5703125" style="143" customWidth="1"/>
    <col min="5964" max="5964" width="2.140625" style="143" customWidth="1"/>
    <col min="5965" max="5965" width="0.5703125" style="143" customWidth="1"/>
    <col min="5966" max="5966" width="2.140625" style="143" customWidth="1"/>
    <col min="5967" max="5967" width="0.5703125" style="143" customWidth="1"/>
    <col min="5968" max="5968" width="2.140625" style="143" customWidth="1"/>
    <col min="5969" max="5969" width="0.5703125" style="143" customWidth="1"/>
    <col min="5970" max="5970" width="2.140625" style="143" customWidth="1"/>
    <col min="5971" max="5971" width="0.5703125" style="143" customWidth="1"/>
    <col min="5972" max="5972" width="2.140625" style="143" customWidth="1"/>
    <col min="5973" max="5973" width="0.5703125" style="143" customWidth="1"/>
    <col min="5974" max="5974" width="1.7109375" style="143" customWidth="1"/>
    <col min="5975"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42578125" style="143" customWidth="1"/>
    <col min="6150" max="6150" width="0.5703125" style="143" customWidth="1"/>
    <col min="6151" max="6170" width="0.710937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140625" style="143" customWidth="1"/>
    <col min="6207" max="6207" width="0.5703125" style="143" customWidth="1"/>
    <col min="6208" max="6208" width="2.140625" style="143" customWidth="1"/>
    <col min="6209" max="6209" width="0.5703125" style="143" customWidth="1"/>
    <col min="6210" max="6210" width="2.140625" style="143" customWidth="1"/>
    <col min="6211" max="6211" width="0.5703125" style="143" customWidth="1"/>
    <col min="6212" max="6212" width="2.140625" style="143" customWidth="1"/>
    <col min="6213" max="6213" width="0.5703125" style="143" customWidth="1"/>
    <col min="6214" max="6214" width="2.140625" style="143" customWidth="1"/>
    <col min="6215" max="6215" width="0.5703125" style="143" customWidth="1"/>
    <col min="6216" max="6216" width="2.140625" style="143" customWidth="1"/>
    <col min="6217" max="6217" width="0.5703125" style="143" customWidth="1"/>
    <col min="6218" max="6218" width="2.140625" style="143" customWidth="1"/>
    <col min="6219" max="6219" width="0.5703125" style="143" customWidth="1"/>
    <col min="6220" max="6220" width="2.140625" style="143" customWidth="1"/>
    <col min="6221" max="6221" width="0.5703125" style="143" customWidth="1"/>
    <col min="6222" max="6222" width="2.140625" style="143" customWidth="1"/>
    <col min="6223" max="6223" width="0.5703125" style="143" customWidth="1"/>
    <col min="6224" max="6224" width="2.140625" style="143" customWidth="1"/>
    <col min="6225" max="6225" width="0.5703125" style="143" customWidth="1"/>
    <col min="6226" max="6226" width="2.140625" style="143" customWidth="1"/>
    <col min="6227" max="6227" width="0.5703125" style="143" customWidth="1"/>
    <col min="6228" max="6228" width="2.140625" style="143" customWidth="1"/>
    <col min="6229" max="6229" width="0.5703125" style="143" customWidth="1"/>
    <col min="6230" max="6230" width="1.7109375" style="143" customWidth="1"/>
    <col min="6231"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42578125" style="143" customWidth="1"/>
    <col min="6406" max="6406" width="0.5703125" style="143" customWidth="1"/>
    <col min="6407" max="6426" width="0.710937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140625" style="143" customWidth="1"/>
    <col min="6463" max="6463" width="0.5703125" style="143" customWidth="1"/>
    <col min="6464" max="6464" width="2.140625" style="143" customWidth="1"/>
    <col min="6465" max="6465" width="0.5703125" style="143" customWidth="1"/>
    <col min="6466" max="6466" width="2.140625" style="143" customWidth="1"/>
    <col min="6467" max="6467" width="0.5703125" style="143" customWidth="1"/>
    <col min="6468" max="6468" width="2.140625" style="143" customWidth="1"/>
    <col min="6469" max="6469" width="0.5703125" style="143" customWidth="1"/>
    <col min="6470" max="6470" width="2.140625" style="143" customWidth="1"/>
    <col min="6471" max="6471" width="0.5703125" style="143" customWidth="1"/>
    <col min="6472" max="6472" width="2.140625" style="143" customWidth="1"/>
    <col min="6473" max="6473" width="0.5703125" style="143" customWidth="1"/>
    <col min="6474" max="6474" width="2.140625" style="143" customWidth="1"/>
    <col min="6475" max="6475" width="0.5703125" style="143" customWidth="1"/>
    <col min="6476" max="6476" width="2.140625" style="143" customWidth="1"/>
    <col min="6477" max="6477" width="0.5703125" style="143" customWidth="1"/>
    <col min="6478" max="6478" width="2.140625" style="143" customWidth="1"/>
    <col min="6479" max="6479" width="0.5703125" style="143" customWidth="1"/>
    <col min="6480" max="6480" width="2.140625" style="143" customWidth="1"/>
    <col min="6481" max="6481" width="0.5703125" style="143" customWidth="1"/>
    <col min="6482" max="6482" width="2.140625" style="143" customWidth="1"/>
    <col min="6483" max="6483" width="0.5703125" style="143" customWidth="1"/>
    <col min="6484" max="6484" width="2.140625" style="143" customWidth="1"/>
    <col min="6485" max="6485" width="0.5703125" style="143" customWidth="1"/>
    <col min="6486" max="6486" width="1.7109375" style="143" customWidth="1"/>
    <col min="6487"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42578125" style="143" customWidth="1"/>
    <col min="6662" max="6662" width="0.5703125" style="143" customWidth="1"/>
    <col min="6663" max="6682" width="0.710937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140625" style="143" customWidth="1"/>
    <col min="6719" max="6719" width="0.5703125" style="143" customWidth="1"/>
    <col min="6720" max="6720" width="2.140625" style="143" customWidth="1"/>
    <col min="6721" max="6721" width="0.5703125" style="143" customWidth="1"/>
    <col min="6722" max="6722" width="2.140625" style="143" customWidth="1"/>
    <col min="6723" max="6723" width="0.5703125" style="143" customWidth="1"/>
    <col min="6724" max="6724" width="2.140625" style="143" customWidth="1"/>
    <col min="6725" max="6725" width="0.5703125" style="143" customWidth="1"/>
    <col min="6726" max="6726" width="2.140625" style="143" customWidth="1"/>
    <col min="6727" max="6727" width="0.5703125" style="143" customWidth="1"/>
    <col min="6728" max="6728" width="2.140625" style="143" customWidth="1"/>
    <col min="6729" max="6729" width="0.5703125" style="143" customWidth="1"/>
    <col min="6730" max="6730" width="2.140625" style="143" customWidth="1"/>
    <col min="6731" max="6731" width="0.5703125" style="143" customWidth="1"/>
    <col min="6732" max="6732" width="2.140625" style="143" customWidth="1"/>
    <col min="6733" max="6733" width="0.5703125" style="143" customWidth="1"/>
    <col min="6734" max="6734" width="2.140625" style="143" customWidth="1"/>
    <col min="6735" max="6735" width="0.5703125" style="143" customWidth="1"/>
    <col min="6736" max="6736" width="2.140625" style="143" customWidth="1"/>
    <col min="6737" max="6737" width="0.5703125" style="143" customWidth="1"/>
    <col min="6738" max="6738" width="2.140625" style="143" customWidth="1"/>
    <col min="6739" max="6739" width="0.5703125" style="143" customWidth="1"/>
    <col min="6740" max="6740" width="2.140625" style="143" customWidth="1"/>
    <col min="6741" max="6741" width="0.5703125" style="143" customWidth="1"/>
    <col min="6742" max="6742" width="1.7109375" style="143" customWidth="1"/>
    <col min="6743"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42578125" style="143" customWidth="1"/>
    <col min="6918" max="6918" width="0.5703125" style="143" customWidth="1"/>
    <col min="6919" max="6938" width="0.710937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140625" style="143" customWidth="1"/>
    <col min="6975" max="6975" width="0.5703125" style="143" customWidth="1"/>
    <col min="6976" max="6976" width="2.140625" style="143" customWidth="1"/>
    <col min="6977" max="6977" width="0.5703125" style="143" customWidth="1"/>
    <col min="6978" max="6978" width="2.140625" style="143" customWidth="1"/>
    <col min="6979" max="6979" width="0.5703125" style="143" customWidth="1"/>
    <col min="6980" max="6980" width="2.140625" style="143" customWidth="1"/>
    <col min="6981" max="6981" width="0.5703125" style="143" customWidth="1"/>
    <col min="6982" max="6982" width="2.140625" style="143" customWidth="1"/>
    <col min="6983" max="6983" width="0.5703125" style="143" customWidth="1"/>
    <col min="6984" max="6984" width="2.140625" style="143" customWidth="1"/>
    <col min="6985" max="6985" width="0.5703125" style="143" customWidth="1"/>
    <col min="6986" max="6986" width="2.140625" style="143" customWidth="1"/>
    <col min="6987" max="6987" width="0.5703125" style="143" customWidth="1"/>
    <col min="6988" max="6988" width="2.140625" style="143" customWidth="1"/>
    <col min="6989" max="6989" width="0.5703125" style="143" customWidth="1"/>
    <col min="6990" max="6990" width="2.140625" style="143" customWidth="1"/>
    <col min="6991" max="6991" width="0.5703125" style="143" customWidth="1"/>
    <col min="6992" max="6992" width="2.140625" style="143" customWidth="1"/>
    <col min="6993" max="6993" width="0.5703125" style="143" customWidth="1"/>
    <col min="6994" max="6994" width="2.140625" style="143" customWidth="1"/>
    <col min="6995" max="6995" width="0.5703125" style="143" customWidth="1"/>
    <col min="6996" max="6996" width="2.140625" style="143" customWidth="1"/>
    <col min="6997" max="6997" width="0.5703125" style="143" customWidth="1"/>
    <col min="6998" max="6998" width="1.7109375" style="143" customWidth="1"/>
    <col min="6999"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42578125" style="143" customWidth="1"/>
    <col min="7174" max="7174" width="0.5703125" style="143" customWidth="1"/>
    <col min="7175" max="7194" width="0.710937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140625" style="143" customWidth="1"/>
    <col min="7231" max="7231" width="0.5703125" style="143" customWidth="1"/>
    <col min="7232" max="7232" width="2.140625" style="143" customWidth="1"/>
    <col min="7233" max="7233" width="0.5703125" style="143" customWidth="1"/>
    <col min="7234" max="7234" width="2.140625" style="143" customWidth="1"/>
    <col min="7235" max="7235" width="0.5703125" style="143" customWidth="1"/>
    <col min="7236" max="7236" width="2.140625" style="143" customWidth="1"/>
    <col min="7237" max="7237" width="0.5703125" style="143" customWidth="1"/>
    <col min="7238" max="7238" width="2.140625" style="143" customWidth="1"/>
    <col min="7239" max="7239" width="0.5703125" style="143" customWidth="1"/>
    <col min="7240" max="7240" width="2.140625" style="143" customWidth="1"/>
    <col min="7241" max="7241" width="0.5703125" style="143" customWidth="1"/>
    <col min="7242" max="7242" width="2.140625" style="143" customWidth="1"/>
    <col min="7243" max="7243" width="0.5703125" style="143" customWidth="1"/>
    <col min="7244" max="7244" width="2.140625" style="143" customWidth="1"/>
    <col min="7245" max="7245" width="0.5703125" style="143" customWidth="1"/>
    <col min="7246" max="7246" width="2.140625" style="143" customWidth="1"/>
    <col min="7247" max="7247" width="0.5703125" style="143" customWidth="1"/>
    <col min="7248" max="7248" width="2.140625" style="143" customWidth="1"/>
    <col min="7249" max="7249" width="0.5703125" style="143" customWidth="1"/>
    <col min="7250" max="7250" width="2.140625" style="143" customWidth="1"/>
    <col min="7251" max="7251" width="0.5703125" style="143" customWidth="1"/>
    <col min="7252" max="7252" width="2.140625" style="143" customWidth="1"/>
    <col min="7253" max="7253" width="0.5703125" style="143" customWidth="1"/>
    <col min="7254" max="7254" width="1.7109375" style="143" customWidth="1"/>
    <col min="7255"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42578125" style="143" customWidth="1"/>
    <col min="7430" max="7430" width="0.5703125" style="143" customWidth="1"/>
    <col min="7431" max="7450" width="0.710937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140625" style="143" customWidth="1"/>
    <col min="7487" max="7487" width="0.5703125" style="143" customWidth="1"/>
    <col min="7488" max="7488" width="2.140625" style="143" customWidth="1"/>
    <col min="7489" max="7489" width="0.5703125" style="143" customWidth="1"/>
    <col min="7490" max="7490" width="2.140625" style="143" customWidth="1"/>
    <col min="7491" max="7491" width="0.5703125" style="143" customWidth="1"/>
    <col min="7492" max="7492" width="2.140625" style="143" customWidth="1"/>
    <col min="7493" max="7493" width="0.5703125" style="143" customWidth="1"/>
    <col min="7494" max="7494" width="2.140625" style="143" customWidth="1"/>
    <col min="7495" max="7495" width="0.5703125" style="143" customWidth="1"/>
    <col min="7496" max="7496" width="2.140625" style="143" customWidth="1"/>
    <col min="7497" max="7497" width="0.5703125" style="143" customWidth="1"/>
    <col min="7498" max="7498" width="2.140625" style="143" customWidth="1"/>
    <col min="7499" max="7499" width="0.5703125" style="143" customWidth="1"/>
    <col min="7500" max="7500" width="2.140625" style="143" customWidth="1"/>
    <col min="7501" max="7501" width="0.5703125" style="143" customWidth="1"/>
    <col min="7502" max="7502" width="2.140625" style="143" customWidth="1"/>
    <col min="7503" max="7503" width="0.5703125" style="143" customWidth="1"/>
    <col min="7504" max="7504" width="2.140625" style="143" customWidth="1"/>
    <col min="7505" max="7505" width="0.5703125" style="143" customWidth="1"/>
    <col min="7506" max="7506" width="2.140625" style="143" customWidth="1"/>
    <col min="7507" max="7507" width="0.5703125" style="143" customWidth="1"/>
    <col min="7508" max="7508" width="2.140625" style="143" customWidth="1"/>
    <col min="7509" max="7509" width="0.5703125" style="143" customWidth="1"/>
    <col min="7510" max="7510" width="1.7109375" style="143" customWidth="1"/>
    <col min="7511"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42578125" style="143" customWidth="1"/>
    <col min="7686" max="7686" width="0.5703125" style="143" customWidth="1"/>
    <col min="7687" max="7706" width="0.710937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140625" style="143" customWidth="1"/>
    <col min="7743" max="7743" width="0.5703125" style="143" customWidth="1"/>
    <col min="7744" max="7744" width="2.140625" style="143" customWidth="1"/>
    <col min="7745" max="7745" width="0.5703125" style="143" customWidth="1"/>
    <col min="7746" max="7746" width="2.140625" style="143" customWidth="1"/>
    <col min="7747" max="7747" width="0.5703125" style="143" customWidth="1"/>
    <col min="7748" max="7748" width="2.140625" style="143" customWidth="1"/>
    <col min="7749" max="7749" width="0.5703125" style="143" customWidth="1"/>
    <col min="7750" max="7750" width="2.140625" style="143" customWidth="1"/>
    <col min="7751" max="7751" width="0.5703125" style="143" customWidth="1"/>
    <col min="7752" max="7752" width="2.140625" style="143" customWidth="1"/>
    <col min="7753" max="7753" width="0.5703125" style="143" customWidth="1"/>
    <col min="7754" max="7754" width="2.140625" style="143" customWidth="1"/>
    <col min="7755" max="7755" width="0.5703125" style="143" customWidth="1"/>
    <col min="7756" max="7756" width="2.140625" style="143" customWidth="1"/>
    <col min="7757" max="7757" width="0.5703125" style="143" customWidth="1"/>
    <col min="7758" max="7758" width="2.140625" style="143" customWidth="1"/>
    <col min="7759" max="7759" width="0.5703125" style="143" customWidth="1"/>
    <col min="7760" max="7760" width="2.140625" style="143" customWidth="1"/>
    <col min="7761" max="7761" width="0.5703125" style="143" customWidth="1"/>
    <col min="7762" max="7762" width="2.140625" style="143" customWidth="1"/>
    <col min="7763" max="7763" width="0.5703125" style="143" customWidth="1"/>
    <col min="7764" max="7764" width="2.140625" style="143" customWidth="1"/>
    <col min="7765" max="7765" width="0.5703125" style="143" customWidth="1"/>
    <col min="7766" max="7766" width="1.7109375" style="143" customWidth="1"/>
    <col min="7767"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42578125" style="143" customWidth="1"/>
    <col min="7942" max="7942" width="0.5703125" style="143" customWidth="1"/>
    <col min="7943" max="7962" width="0.710937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140625" style="143" customWidth="1"/>
    <col min="7999" max="7999" width="0.5703125" style="143" customWidth="1"/>
    <col min="8000" max="8000" width="2.140625" style="143" customWidth="1"/>
    <col min="8001" max="8001" width="0.5703125" style="143" customWidth="1"/>
    <col min="8002" max="8002" width="2.140625" style="143" customWidth="1"/>
    <col min="8003" max="8003" width="0.5703125" style="143" customWidth="1"/>
    <col min="8004" max="8004" width="2.140625" style="143" customWidth="1"/>
    <col min="8005" max="8005" width="0.5703125" style="143" customWidth="1"/>
    <col min="8006" max="8006" width="2.140625" style="143" customWidth="1"/>
    <col min="8007" max="8007" width="0.5703125" style="143" customWidth="1"/>
    <col min="8008" max="8008" width="2.140625" style="143" customWidth="1"/>
    <col min="8009" max="8009" width="0.5703125" style="143" customWidth="1"/>
    <col min="8010" max="8010" width="2.140625" style="143" customWidth="1"/>
    <col min="8011" max="8011" width="0.5703125" style="143" customWidth="1"/>
    <col min="8012" max="8012" width="2.140625" style="143" customWidth="1"/>
    <col min="8013" max="8013" width="0.5703125" style="143" customWidth="1"/>
    <col min="8014" max="8014" width="2.140625" style="143" customWidth="1"/>
    <col min="8015" max="8015" width="0.5703125" style="143" customWidth="1"/>
    <col min="8016" max="8016" width="2.140625" style="143" customWidth="1"/>
    <col min="8017" max="8017" width="0.5703125" style="143" customWidth="1"/>
    <col min="8018" max="8018" width="2.140625" style="143" customWidth="1"/>
    <col min="8019" max="8019" width="0.5703125" style="143" customWidth="1"/>
    <col min="8020" max="8020" width="2.140625" style="143" customWidth="1"/>
    <col min="8021" max="8021" width="0.5703125" style="143" customWidth="1"/>
    <col min="8022" max="8022" width="1.7109375" style="143" customWidth="1"/>
    <col min="8023"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42578125" style="143" customWidth="1"/>
    <col min="8198" max="8198" width="0.5703125" style="143" customWidth="1"/>
    <col min="8199" max="8218" width="0.710937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140625" style="143" customWidth="1"/>
    <col min="8255" max="8255" width="0.5703125" style="143" customWidth="1"/>
    <col min="8256" max="8256" width="2.140625" style="143" customWidth="1"/>
    <col min="8257" max="8257" width="0.5703125" style="143" customWidth="1"/>
    <col min="8258" max="8258" width="2.140625" style="143" customWidth="1"/>
    <col min="8259" max="8259" width="0.5703125" style="143" customWidth="1"/>
    <col min="8260" max="8260" width="2.140625" style="143" customWidth="1"/>
    <col min="8261" max="8261" width="0.5703125" style="143" customWidth="1"/>
    <col min="8262" max="8262" width="2.140625" style="143" customWidth="1"/>
    <col min="8263" max="8263" width="0.5703125" style="143" customWidth="1"/>
    <col min="8264" max="8264" width="2.140625" style="143" customWidth="1"/>
    <col min="8265" max="8265" width="0.5703125" style="143" customWidth="1"/>
    <col min="8266" max="8266" width="2.140625" style="143" customWidth="1"/>
    <col min="8267" max="8267" width="0.5703125" style="143" customWidth="1"/>
    <col min="8268" max="8268" width="2.140625" style="143" customWidth="1"/>
    <col min="8269" max="8269" width="0.5703125" style="143" customWidth="1"/>
    <col min="8270" max="8270" width="2.140625" style="143" customWidth="1"/>
    <col min="8271" max="8271" width="0.5703125" style="143" customWidth="1"/>
    <col min="8272" max="8272" width="2.140625" style="143" customWidth="1"/>
    <col min="8273" max="8273" width="0.5703125" style="143" customWidth="1"/>
    <col min="8274" max="8274" width="2.140625" style="143" customWidth="1"/>
    <col min="8275" max="8275" width="0.5703125" style="143" customWidth="1"/>
    <col min="8276" max="8276" width="2.140625" style="143" customWidth="1"/>
    <col min="8277" max="8277" width="0.5703125" style="143" customWidth="1"/>
    <col min="8278" max="8278" width="1.7109375" style="143" customWidth="1"/>
    <col min="8279"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42578125" style="143" customWidth="1"/>
    <col min="8454" max="8454" width="0.5703125" style="143" customWidth="1"/>
    <col min="8455" max="8474" width="0.710937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140625" style="143" customWidth="1"/>
    <col min="8511" max="8511" width="0.5703125" style="143" customWidth="1"/>
    <col min="8512" max="8512" width="2.140625" style="143" customWidth="1"/>
    <col min="8513" max="8513" width="0.5703125" style="143" customWidth="1"/>
    <col min="8514" max="8514" width="2.140625" style="143" customWidth="1"/>
    <col min="8515" max="8515" width="0.5703125" style="143" customWidth="1"/>
    <col min="8516" max="8516" width="2.140625" style="143" customWidth="1"/>
    <col min="8517" max="8517" width="0.5703125" style="143" customWidth="1"/>
    <col min="8518" max="8518" width="2.140625" style="143" customWidth="1"/>
    <col min="8519" max="8519" width="0.5703125" style="143" customWidth="1"/>
    <col min="8520" max="8520" width="2.140625" style="143" customWidth="1"/>
    <col min="8521" max="8521" width="0.5703125" style="143" customWidth="1"/>
    <col min="8522" max="8522" width="2.140625" style="143" customWidth="1"/>
    <col min="8523" max="8523" width="0.5703125" style="143" customWidth="1"/>
    <col min="8524" max="8524" width="2.140625" style="143" customWidth="1"/>
    <col min="8525" max="8525" width="0.5703125" style="143" customWidth="1"/>
    <col min="8526" max="8526" width="2.140625" style="143" customWidth="1"/>
    <col min="8527" max="8527" width="0.5703125" style="143" customWidth="1"/>
    <col min="8528" max="8528" width="2.140625" style="143" customWidth="1"/>
    <col min="8529" max="8529" width="0.5703125" style="143" customWidth="1"/>
    <col min="8530" max="8530" width="2.140625" style="143" customWidth="1"/>
    <col min="8531" max="8531" width="0.5703125" style="143" customWidth="1"/>
    <col min="8532" max="8532" width="2.140625" style="143" customWidth="1"/>
    <col min="8533" max="8533" width="0.5703125" style="143" customWidth="1"/>
    <col min="8534" max="8534" width="1.7109375" style="143" customWidth="1"/>
    <col min="8535"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42578125" style="143" customWidth="1"/>
    <col min="8710" max="8710" width="0.5703125" style="143" customWidth="1"/>
    <col min="8711" max="8730" width="0.710937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140625" style="143" customWidth="1"/>
    <col min="8767" max="8767" width="0.5703125" style="143" customWidth="1"/>
    <col min="8768" max="8768" width="2.140625" style="143" customWidth="1"/>
    <col min="8769" max="8769" width="0.5703125" style="143" customWidth="1"/>
    <col min="8770" max="8770" width="2.140625" style="143" customWidth="1"/>
    <col min="8771" max="8771" width="0.5703125" style="143" customWidth="1"/>
    <col min="8772" max="8772" width="2.140625" style="143" customWidth="1"/>
    <col min="8773" max="8773" width="0.5703125" style="143" customWidth="1"/>
    <col min="8774" max="8774" width="2.140625" style="143" customWidth="1"/>
    <col min="8775" max="8775" width="0.5703125" style="143" customWidth="1"/>
    <col min="8776" max="8776" width="2.140625" style="143" customWidth="1"/>
    <col min="8777" max="8777" width="0.5703125" style="143" customWidth="1"/>
    <col min="8778" max="8778" width="2.140625" style="143" customWidth="1"/>
    <col min="8779" max="8779" width="0.5703125" style="143" customWidth="1"/>
    <col min="8780" max="8780" width="2.140625" style="143" customWidth="1"/>
    <col min="8781" max="8781" width="0.5703125" style="143" customWidth="1"/>
    <col min="8782" max="8782" width="2.140625" style="143" customWidth="1"/>
    <col min="8783" max="8783" width="0.5703125" style="143" customWidth="1"/>
    <col min="8784" max="8784" width="2.140625" style="143" customWidth="1"/>
    <col min="8785" max="8785" width="0.5703125" style="143" customWidth="1"/>
    <col min="8786" max="8786" width="2.140625" style="143" customWidth="1"/>
    <col min="8787" max="8787" width="0.5703125" style="143" customWidth="1"/>
    <col min="8788" max="8788" width="2.140625" style="143" customWidth="1"/>
    <col min="8789" max="8789" width="0.5703125" style="143" customWidth="1"/>
    <col min="8790" max="8790" width="1.7109375" style="143" customWidth="1"/>
    <col min="8791"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42578125" style="143" customWidth="1"/>
    <col min="8966" max="8966" width="0.5703125" style="143" customWidth="1"/>
    <col min="8967" max="8986" width="0.710937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140625" style="143" customWidth="1"/>
    <col min="9023" max="9023" width="0.5703125" style="143" customWidth="1"/>
    <col min="9024" max="9024" width="2.140625" style="143" customWidth="1"/>
    <col min="9025" max="9025" width="0.5703125" style="143" customWidth="1"/>
    <col min="9026" max="9026" width="2.140625" style="143" customWidth="1"/>
    <col min="9027" max="9027" width="0.5703125" style="143" customWidth="1"/>
    <col min="9028" max="9028" width="2.140625" style="143" customWidth="1"/>
    <col min="9029" max="9029" width="0.5703125" style="143" customWidth="1"/>
    <col min="9030" max="9030" width="2.140625" style="143" customWidth="1"/>
    <col min="9031" max="9031" width="0.5703125" style="143" customWidth="1"/>
    <col min="9032" max="9032" width="2.140625" style="143" customWidth="1"/>
    <col min="9033" max="9033" width="0.5703125" style="143" customWidth="1"/>
    <col min="9034" max="9034" width="2.140625" style="143" customWidth="1"/>
    <col min="9035" max="9035" width="0.5703125" style="143" customWidth="1"/>
    <col min="9036" max="9036" width="2.140625" style="143" customWidth="1"/>
    <col min="9037" max="9037" width="0.5703125" style="143" customWidth="1"/>
    <col min="9038" max="9038" width="2.140625" style="143" customWidth="1"/>
    <col min="9039" max="9039" width="0.5703125" style="143" customWidth="1"/>
    <col min="9040" max="9040" width="2.140625" style="143" customWidth="1"/>
    <col min="9041" max="9041" width="0.5703125" style="143" customWidth="1"/>
    <col min="9042" max="9042" width="2.140625" style="143" customWidth="1"/>
    <col min="9043" max="9043" width="0.5703125" style="143" customWidth="1"/>
    <col min="9044" max="9044" width="2.140625" style="143" customWidth="1"/>
    <col min="9045" max="9045" width="0.5703125" style="143" customWidth="1"/>
    <col min="9046" max="9046" width="1.7109375" style="143" customWidth="1"/>
    <col min="9047"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42578125" style="143" customWidth="1"/>
    <col min="9222" max="9222" width="0.5703125" style="143" customWidth="1"/>
    <col min="9223" max="9242" width="0.710937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140625" style="143" customWidth="1"/>
    <col min="9279" max="9279" width="0.5703125" style="143" customWidth="1"/>
    <col min="9280" max="9280" width="2.140625" style="143" customWidth="1"/>
    <col min="9281" max="9281" width="0.5703125" style="143" customWidth="1"/>
    <col min="9282" max="9282" width="2.140625" style="143" customWidth="1"/>
    <col min="9283" max="9283" width="0.5703125" style="143" customWidth="1"/>
    <col min="9284" max="9284" width="2.140625" style="143" customWidth="1"/>
    <col min="9285" max="9285" width="0.5703125" style="143" customWidth="1"/>
    <col min="9286" max="9286" width="2.140625" style="143" customWidth="1"/>
    <col min="9287" max="9287" width="0.5703125" style="143" customWidth="1"/>
    <col min="9288" max="9288" width="2.140625" style="143" customWidth="1"/>
    <col min="9289" max="9289" width="0.5703125" style="143" customWidth="1"/>
    <col min="9290" max="9290" width="2.140625" style="143" customWidth="1"/>
    <col min="9291" max="9291" width="0.5703125" style="143" customWidth="1"/>
    <col min="9292" max="9292" width="2.140625" style="143" customWidth="1"/>
    <col min="9293" max="9293" width="0.5703125" style="143" customWidth="1"/>
    <col min="9294" max="9294" width="2.140625" style="143" customWidth="1"/>
    <col min="9295" max="9295" width="0.5703125" style="143" customWidth="1"/>
    <col min="9296" max="9296" width="2.140625" style="143" customWidth="1"/>
    <col min="9297" max="9297" width="0.5703125" style="143" customWidth="1"/>
    <col min="9298" max="9298" width="2.140625" style="143" customWidth="1"/>
    <col min="9299" max="9299" width="0.5703125" style="143" customWidth="1"/>
    <col min="9300" max="9300" width="2.140625" style="143" customWidth="1"/>
    <col min="9301" max="9301" width="0.5703125" style="143" customWidth="1"/>
    <col min="9302" max="9302" width="1.7109375" style="143" customWidth="1"/>
    <col min="9303"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42578125" style="143" customWidth="1"/>
    <col min="9478" max="9478" width="0.5703125" style="143" customWidth="1"/>
    <col min="9479" max="9498" width="0.710937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140625" style="143" customWidth="1"/>
    <col min="9535" max="9535" width="0.5703125" style="143" customWidth="1"/>
    <col min="9536" max="9536" width="2.140625" style="143" customWidth="1"/>
    <col min="9537" max="9537" width="0.5703125" style="143" customWidth="1"/>
    <col min="9538" max="9538" width="2.140625" style="143" customWidth="1"/>
    <col min="9539" max="9539" width="0.5703125" style="143" customWidth="1"/>
    <col min="9540" max="9540" width="2.140625" style="143" customWidth="1"/>
    <col min="9541" max="9541" width="0.5703125" style="143" customWidth="1"/>
    <col min="9542" max="9542" width="2.140625" style="143" customWidth="1"/>
    <col min="9543" max="9543" width="0.5703125" style="143" customWidth="1"/>
    <col min="9544" max="9544" width="2.140625" style="143" customWidth="1"/>
    <col min="9545" max="9545" width="0.5703125" style="143" customWidth="1"/>
    <col min="9546" max="9546" width="2.140625" style="143" customWidth="1"/>
    <col min="9547" max="9547" width="0.5703125" style="143" customWidth="1"/>
    <col min="9548" max="9548" width="2.140625" style="143" customWidth="1"/>
    <col min="9549" max="9549" width="0.5703125" style="143" customWidth="1"/>
    <col min="9550" max="9550" width="2.140625" style="143" customWidth="1"/>
    <col min="9551" max="9551" width="0.5703125" style="143" customWidth="1"/>
    <col min="9552" max="9552" width="2.140625" style="143" customWidth="1"/>
    <col min="9553" max="9553" width="0.5703125" style="143" customWidth="1"/>
    <col min="9554" max="9554" width="2.140625" style="143" customWidth="1"/>
    <col min="9555" max="9555" width="0.5703125" style="143" customWidth="1"/>
    <col min="9556" max="9556" width="2.140625" style="143" customWidth="1"/>
    <col min="9557" max="9557" width="0.5703125" style="143" customWidth="1"/>
    <col min="9558" max="9558" width="1.7109375" style="143" customWidth="1"/>
    <col min="9559"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42578125" style="143" customWidth="1"/>
    <col min="9734" max="9734" width="0.5703125" style="143" customWidth="1"/>
    <col min="9735" max="9754" width="0.710937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140625" style="143" customWidth="1"/>
    <col min="9791" max="9791" width="0.5703125" style="143" customWidth="1"/>
    <col min="9792" max="9792" width="2.140625" style="143" customWidth="1"/>
    <col min="9793" max="9793" width="0.5703125" style="143" customWidth="1"/>
    <col min="9794" max="9794" width="2.140625" style="143" customWidth="1"/>
    <col min="9795" max="9795" width="0.5703125" style="143" customWidth="1"/>
    <col min="9796" max="9796" width="2.140625" style="143" customWidth="1"/>
    <col min="9797" max="9797" width="0.5703125" style="143" customWidth="1"/>
    <col min="9798" max="9798" width="2.140625" style="143" customWidth="1"/>
    <col min="9799" max="9799" width="0.5703125" style="143" customWidth="1"/>
    <col min="9800" max="9800" width="2.140625" style="143" customWidth="1"/>
    <col min="9801" max="9801" width="0.5703125" style="143" customWidth="1"/>
    <col min="9802" max="9802" width="2.140625" style="143" customWidth="1"/>
    <col min="9803" max="9803" width="0.5703125" style="143" customWidth="1"/>
    <col min="9804" max="9804" width="2.140625" style="143" customWidth="1"/>
    <col min="9805" max="9805" width="0.5703125" style="143" customWidth="1"/>
    <col min="9806" max="9806" width="2.140625" style="143" customWidth="1"/>
    <col min="9807" max="9807" width="0.5703125" style="143" customWidth="1"/>
    <col min="9808" max="9808" width="2.140625" style="143" customWidth="1"/>
    <col min="9809" max="9809" width="0.5703125" style="143" customWidth="1"/>
    <col min="9810" max="9810" width="2.140625" style="143" customWidth="1"/>
    <col min="9811" max="9811" width="0.5703125" style="143" customWidth="1"/>
    <col min="9812" max="9812" width="2.140625" style="143" customWidth="1"/>
    <col min="9813" max="9813" width="0.5703125" style="143" customWidth="1"/>
    <col min="9814" max="9814" width="1.7109375" style="143" customWidth="1"/>
    <col min="9815"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42578125" style="143" customWidth="1"/>
    <col min="9990" max="9990" width="0.5703125" style="143" customWidth="1"/>
    <col min="9991" max="10010" width="0.710937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140625" style="143" customWidth="1"/>
    <col min="10047" max="10047" width="0.5703125" style="143" customWidth="1"/>
    <col min="10048" max="10048" width="2.140625" style="143" customWidth="1"/>
    <col min="10049" max="10049" width="0.5703125" style="143" customWidth="1"/>
    <col min="10050" max="10050" width="2.140625" style="143" customWidth="1"/>
    <col min="10051" max="10051" width="0.5703125" style="143" customWidth="1"/>
    <col min="10052" max="10052" width="2.140625" style="143" customWidth="1"/>
    <col min="10053" max="10053" width="0.5703125" style="143" customWidth="1"/>
    <col min="10054" max="10054" width="2.140625" style="143" customWidth="1"/>
    <col min="10055" max="10055" width="0.5703125" style="143" customWidth="1"/>
    <col min="10056" max="10056" width="2.140625" style="143" customWidth="1"/>
    <col min="10057" max="10057" width="0.5703125" style="143" customWidth="1"/>
    <col min="10058" max="10058" width="2.140625" style="143" customWidth="1"/>
    <col min="10059" max="10059" width="0.5703125" style="143" customWidth="1"/>
    <col min="10060" max="10060" width="2.140625" style="143" customWidth="1"/>
    <col min="10061" max="10061" width="0.5703125" style="143" customWidth="1"/>
    <col min="10062" max="10062" width="2.140625" style="143" customWidth="1"/>
    <col min="10063" max="10063" width="0.5703125" style="143" customWidth="1"/>
    <col min="10064" max="10064" width="2.140625" style="143" customWidth="1"/>
    <col min="10065" max="10065" width="0.5703125" style="143" customWidth="1"/>
    <col min="10066" max="10066" width="2.140625" style="143" customWidth="1"/>
    <col min="10067" max="10067" width="0.5703125" style="143" customWidth="1"/>
    <col min="10068" max="10068" width="2.140625" style="143" customWidth="1"/>
    <col min="10069" max="10069" width="0.5703125" style="143" customWidth="1"/>
    <col min="10070" max="10070" width="1.7109375" style="143" customWidth="1"/>
    <col min="10071"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42578125" style="143" customWidth="1"/>
    <col min="10246" max="10246" width="0.5703125" style="143" customWidth="1"/>
    <col min="10247" max="10266" width="0.710937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140625" style="143" customWidth="1"/>
    <col min="10303" max="10303" width="0.5703125" style="143" customWidth="1"/>
    <col min="10304" max="10304" width="2.140625" style="143" customWidth="1"/>
    <col min="10305" max="10305" width="0.5703125" style="143" customWidth="1"/>
    <col min="10306" max="10306" width="2.140625" style="143" customWidth="1"/>
    <col min="10307" max="10307" width="0.5703125" style="143" customWidth="1"/>
    <col min="10308" max="10308" width="2.140625" style="143" customWidth="1"/>
    <col min="10309" max="10309" width="0.5703125" style="143" customWidth="1"/>
    <col min="10310" max="10310" width="2.140625" style="143" customWidth="1"/>
    <col min="10311" max="10311" width="0.5703125" style="143" customWidth="1"/>
    <col min="10312" max="10312" width="2.140625" style="143" customWidth="1"/>
    <col min="10313" max="10313" width="0.5703125" style="143" customWidth="1"/>
    <col min="10314" max="10314" width="2.140625" style="143" customWidth="1"/>
    <col min="10315" max="10315" width="0.5703125" style="143" customWidth="1"/>
    <col min="10316" max="10316" width="2.140625" style="143" customWidth="1"/>
    <col min="10317" max="10317" width="0.5703125" style="143" customWidth="1"/>
    <col min="10318" max="10318" width="2.140625" style="143" customWidth="1"/>
    <col min="10319" max="10319" width="0.5703125" style="143" customWidth="1"/>
    <col min="10320" max="10320" width="2.140625" style="143" customWidth="1"/>
    <col min="10321" max="10321" width="0.5703125" style="143" customWidth="1"/>
    <col min="10322" max="10322" width="2.140625" style="143" customWidth="1"/>
    <col min="10323" max="10323" width="0.5703125" style="143" customWidth="1"/>
    <col min="10324" max="10324" width="2.140625" style="143" customWidth="1"/>
    <col min="10325" max="10325" width="0.5703125" style="143" customWidth="1"/>
    <col min="10326" max="10326" width="1.7109375" style="143" customWidth="1"/>
    <col min="10327"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42578125" style="143" customWidth="1"/>
    <col min="10502" max="10502" width="0.5703125" style="143" customWidth="1"/>
    <col min="10503" max="10522" width="0.710937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140625" style="143" customWidth="1"/>
    <col min="10559" max="10559" width="0.5703125" style="143" customWidth="1"/>
    <col min="10560" max="10560" width="2.140625" style="143" customWidth="1"/>
    <col min="10561" max="10561" width="0.5703125" style="143" customWidth="1"/>
    <col min="10562" max="10562" width="2.140625" style="143" customWidth="1"/>
    <col min="10563" max="10563" width="0.5703125" style="143" customWidth="1"/>
    <col min="10564" max="10564" width="2.140625" style="143" customWidth="1"/>
    <col min="10565" max="10565" width="0.5703125" style="143" customWidth="1"/>
    <col min="10566" max="10566" width="2.140625" style="143" customWidth="1"/>
    <col min="10567" max="10567" width="0.5703125" style="143" customWidth="1"/>
    <col min="10568" max="10568" width="2.140625" style="143" customWidth="1"/>
    <col min="10569" max="10569" width="0.5703125" style="143" customWidth="1"/>
    <col min="10570" max="10570" width="2.140625" style="143" customWidth="1"/>
    <col min="10571" max="10571" width="0.5703125" style="143" customWidth="1"/>
    <col min="10572" max="10572" width="2.140625" style="143" customWidth="1"/>
    <col min="10573" max="10573" width="0.5703125" style="143" customWidth="1"/>
    <col min="10574" max="10574" width="2.140625" style="143" customWidth="1"/>
    <col min="10575" max="10575" width="0.5703125" style="143" customWidth="1"/>
    <col min="10576" max="10576" width="2.140625" style="143" customWidth="1"/>
    <col min="10577" max="10577" width="0.5703125" style="143" customWidth="1"/>
    <col min="10578" max="10578" width="2.140625" style="143" customWidth="1"/>
    <col min="10579" max="10579" width="0.5703125" style="143" customWidth="1"/>
    <col min="10580" max="10580" width="2.140625" style="143" customWidth="1"/>
    <col min="10581" max="10581" width="0.5703125" style="143" customWidth="1"/>
    <col min="10582" max="10582" width="1.7109375" style="143" customWidth="1"/>
    <col min="10583"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42578125" style="143" customWidth="1"/>
    <col min="10758" max="10758" width="0.5703125" style="143" customWidth="1"/>
    <col min="10759" max="10778" width="0.710937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140625" style="143" customWidth="1"/>
    <col min="10815" max="10815" width="0.5703125" style="143" customWidth="1"/>
    <col min="10816" max="10816" width="2.140625" style="143" customWidth="1"/>
    <col min="10817" max="10817" width="0.5703125" style="143" customWidth="1"/>
    <col min="10818" max="10818" width="2.140625" style="143" customWidth="1"/>
    <col min="10819" max="10819" width="0.5703125" style="143" customWidth="1"/>
    <col min="10820" max="10820" width="2.140625" style="143" customWidth="1"/>
    <col min="10821" max="10821" width="0.5703125" style="143" customWidth="1"/>
    <col min="10822" max="10822" width="2.140625" style="143" customWidth="1"/>
    <col min="10823" max="10823" width="0.5703125" style="143" customWidth="1"/>
    <col min="10824" max="10824" width="2.140625" style="143" customWidth="1"/>
    <col min="10825" max="10825" width="0.5703125" style="143" customWidth="1"/>
    <col min="10826" max="10826" width="2.140625" style="143" customWidth="1"/>
    <col min="10827" max="10827" width="0.5703125" style="143" customWidth="1"/>
    <col min="10828" max="10828" width="2.140625" style="143" customWidth="1"/>
    <col min="10829" max="10829" width="0.5703125" style="143" customWidth="1"/>
    <col min="10830" max="10830" width="2.140625" style="143" customWidth="1"/>
    <col min="10831" max="10831" width="0.5703125" style="143" customWidth="1"/>
    <col min="10832" max="10832" width="2.140625" style="143" customWidth="1"/>
    <col min="10833" max="10833" width="0.5703125" style="143" customWidth="1"/>
    <col min="10834" max="10834" width="2.140625" style="143" customWidth="1"/>
    <col min="10835" max="10835" width="0.5703125" style="143" customWidth="1"/>
    <col min="10836" max="10836" width="2.140625" style="143" customWidth="1"/>
    <col min="10837" max="10837" width="0.5703125" style="143" customWidth="1"/>
    <col min="10838" max="10838" width="1.7109375" style="143" customWidth="1"/>
    <col min="10839"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42578125" style="143" customWidth="1"/>
    <col min="11014" max="11014" width="0.5703125" style="143" customWidth="1"/>
    <col min="11015" max="11034" width="0.710937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140625" style="143" customWidth="1"/>
    <col min="11071" max="11071" width="0.5703125" style="143" customWidth="1"/>
    <col min="11072" max="11072" width="2.140625" style="143" customWidth="1"/>
    <col min="11073" max="11073" width="0.5703125" style="143" customWidth="1"/>
    <col min="11074" max="11074" width="2.140625" style="143" customWidth="1"/>
    <col min="11075" max="11075" width="0.5703125" style="143" customWidth="1"/>
    <col min="11076" max="11076" width="2.140625" style="143" customWidth="1"/>
    <col min="11077" max="11077" width="0.5703125" style="143" customWidth="1"/>
    <col min="11078" max="11078" width="2.140625" style="143" customWidth="1"/>
    <col min="11079" max="11079" width="0.5703125" style="143" customWidth="1"/>
    <col min="11080" max="11080" width="2.140625" style="143" customWidth="1"/>
    <col min="11081" max="11081" width="0.5703125" style="143" customWidth="1"/>
    <col min="11082" max="11082" width="2.140625" style="143" customWidth="1"/>
    <col min="11083" max="11083" width="0.5703125" style="143" customWidth="1"/>
    <col min="11084" max="11084" width="2.140625" style="143" customWidth="1"/>
    <col min="11085" max="11085" width="0.5703125" style="143" customWidth="1"/>
    <col min="11086" max="11086" width="2.140625" style="143" customWidth="1"/>
    <col min="11087" max="11087" width="0.5703125" style="143" customWidth="1"/>
    <col min="11088" max="11088" width="2.140625" style="143" customWidth="1"/>
    <col min="11089" max="11089" width="0.5703125" style="143" customWidth="1"/>
    <col min="11090" max="11090" width="2.140625" style="143" customWidth="1"/>
    <col min="11091" max="11091" width="0.5703125" style="143" customWidth="1"/>
    <col min="11092" max="11092" width="2.140625" style="143" customWidth="1"/>
    <col min="11093" max="11093" width="0.5703125" style="143" customWidth="1"/>
    <col min="11094" max="11094" width="1.7109375" style="143" customWidth="1"/>
    <col min="11095"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42578125" style="143" customWidth="1"/>
    <col min="11270" max="11270" width="0.5703125" style="143" customWidth="1"/>
    <col min="11271" max="11290" width="0.710937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140625" style="143" customWidth="1"/>
    <col min="11327" max="11327" width="0.5703125" style="143" customWidth="1"/>
    <col min="11328" max="11328" width="2.140625" style="143" customWidth="1"/>
    <col min="11329" max="11329" width="0.5703125" style="143" customWidth="1"/>
    <col min="11330" max="11330" width="2.140625" style="143" customWidth="1"/>
    <col min="11331" max="11331" width="0.5703125" style="143" customWidth="1"/>
    <col min="11332" max="11332" width="2.140625" style="143" customWidth="1"/>
    <col min="11333" max="11333" width="0.5703125" style="143" customWidth="1"/>
    <col min="11334" max="11334" width="2.140625" style="143" customWidth="1"/>
    <col min="11335" max="11335" width="0.5703125" style="143" customWidth="1"/>
    <col min="11336" max="11336" width="2.140625" style="143" customWidth="1"/>
    <col min="11337" max="11337" width="0.5703125" style="143" customWidth="1"/>
    <col min="11338" max="11338" width="2.140625" style="143" customWidth="1"/>
    <col min="11339" max="11339" width="0.5703125" style="143" customWidth="1"/>
    <col min="11340" max="11340" width="2.140625" style="143" customWidth="1"/>
    <col min="11341" max="11341" width="0.5703125" style="143" customWidth="1"/>
    <col min="11342" max="11342" width="2.140625" style="143" customWidth="1"/>
    <col min="11343" max="11343" width="0.5703125" style="143" customWidth="1"/>
    <col min="11344" max="11344" width="2.140625" style="143" customWidth="1"/>
    <col min="11345" max="11345" width="0.5703125" style="143" customWidth="1"/>
    <col min="11346" max="11346" width="2.140625" style="143" customWidth="1"/>
    <col min="11347" max="11347" width="0.5703125" style="143" customWidth="1"/>
    <col min="11348" max="11348" width="2.140625" style="143" customWidth="1"/>
    <col min="11349" max="11349" width="0.5703125" style="143" customWidth="1"/>
    <col min="11350" max="11350" width="1.7109375" style="143" customWidth="1"/>
    <col min="11351"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42578125" style="143" customWidth="1"/>
    <col min="11526" max="11526" width="0.5703125" style="143" customWidth="1"/>
    <col min="11527" max="11546" width="0.710937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140625" style="143" customWidth="1"/>
    <col min="11583" max="11583" width="0.5703125" style="143" customWidth="1"/>
    <col min="11584" max="11584" width="2.140625" style="143" customWidth="1"/>
    <col min="11585" max="11585" width="0.5703125" style="143" customWidth="1"/>
    <col min="11586" max="11586" width="2.140625" style="143" customWidth="1"/>
    <col min="11587" max="11587" width="0.5703125" style="143" customWidth="1"/>
    <col min="11588" max="11588" width="2.140625" style="143" customWidth="1"/>
    <col min="11589" max="11589" width="0.5703125" style="143" customWidth="1"/>
    <col min="11590" max="11590" width="2.140625" style="143" customWidth="1"/>
    <col min="11591" max="11591" width="0.5703125" style="143" customWidth="1"/>
    <col min="11592" max="11592" width="2.140625" style="143" customWidth="1"/>
    <col min="11593" max="11593" width="0.5703125" style="143" customWidth="1"/>
    <col min="11594" max="11594" width="2.140625" style="143" customWidth="1"/>
    <col min="11595" max="11595" width="0.5703125" style="143" customWidth="1"/>
    <col min="11596" max="11596" width="2.140625" style="143" customWidth="1"/>
    <col min="11597" max="11597" width="0.5703125" style="143" customWidth="1"/>
    <col min="11598" max="11598" width="2.140625" style="143" customWidth="1"/>
    <col min="11599" max="11599" width="0.5703125" style="143" customWidth="1"/>
    <col min="11600" max="11600" width="2.140625" style="143" customWidth="1"/>
    <col min="11601" max="11601" width="0.5703125" style="143" customWidth="1"/>
    <col min="11602" max="11602" width="2.140625" style="143" customWidth="1"/>
    <col min="11603" max="11603" width="0.5703125" style="143" customWidth="1"/>
    <col min="11604" max="11604" width="2.140625" style="143" customWidth="1"/>
    <col min="11605" max="11605" width="0.5703125" style="143" customWidth="1"/>
    <col min="11606" max="11606" width="1.7109375" style="143" customWidth="1"/>
    <col min="11607"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42578125" style="143" customWidth="1"/>
    <col min="11782" max="11782" width="0.5703125" style="143" customWidth="1"/>
    <col min="11783" max="11802" width="0.710937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140625" style="143" customWidth="1"/>
    <col min="11839" max="11839" width="0.5703125" style="143" customWidth="1"/>
    <col min="11840" max="11840" width="2.140625" style="143" customWidth="1"/>
    <col min="11841" max="11841" width="0.5703125" style="143" customWidth="1"/>
    <col min="11842" max="11842" width="2.140625" style="143" customWidth="1"/>
    <col min="11843" max="11843" width="0.5703125" style="143" customWidth="1"/>
    <col min="11844" max="11844" width="2.140625" style="143" customWidth="1"/>
    <col min="11845" max="11845" width="0.5703125" style="143" customWidth="1"/>
    <col min="11846" max="11846" width="2.140625" style="143" customWidth="1"/>
    <col min="11847" max="11847" width="0.5703125" style="143" customWidth="1"/>
    <col min="11848" max="11848" width="2.140625" style="143" customWidth="1"/>
    <col min="11849" max="11849" width="0.5703125" style="143" customWidth="1"/>
    <col min="11850" max="11850" width="2.140625" style="143" customWidth="1"/>
    <col min="11851" max="11851" width="0.5703125" style="143" customWidth="1"/>
    <col min="11852" max="11852" width="2.140625" style="143" customWidth="1"/>
    <col min="11853" max="11853" width="0.5703125" style="143" customWidth="1"/>
    <col min="11854" max="11854" width="2.140625" style="143" customWidth="1"/>
    <col min="11855" max="11855" width="0.5703125" style="143" customWidth="1"/>
    <col min="11856" max="11856" width="2.140625" style="143" customWidth="1"/>
    <col min="11857" max="11857" width="0.5703125" style="143" customWidth="1"/>
    <col min="11858" max="11858" width="2.140625" style="143" customWidth="1"/>
    <col min="11859" max="11859" width="0.5703125" style="143" customWidth="1"/>
    <col min="11860" max="11860" width="2.140625" style="143" customWidth="1"/>
    <col min="11861" max="11861" width="0.5703125" style="143" customWidth="1"/>
    <col min="11862" max="11862" width="1.7109375" style="143" customWidth="1"/>
    <col min="11863"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42578125" style="143" customWidth="1"/>
    <col min="12038" max="12038" width="0.5703125" style="143" customWidth="1"/>
    <col min="12039" max="12058" width="0.710937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140625" style="143" customWidth="1"/>
    <col min="12095" max="12095" width="0.5703125" style="143" customWidth="1"/>
    <col min="12096" max="12096" width="2.140625" style="143" customWidth="1"/>
    <col min="12097" max="12097" width="0.5703125" style="143" customWidth="1"/>
    <col min="12098" max="12098" width="2.140625" style="143" customWidth="1"/>
    <col min="12099" max="12099" width="0.5703125" style="143" customWidth="1"/>
    <col min="12100" max="12100" width="2.140625" style="143" customWidth="1"/>
    <col min="12101" max="12101" width="0.5703125" style="143" customWidth="1"/>
    <col min="12102" max="12102" width="2.140625" style="143" customWidth="1"/>
    <col min="12103" max="12103" width="0.5703125" style="143" customWidth="1"/>
    <col min="12104" max="12104" width="2.140625" style="143" customWidth="1"/>
    <col min="12105" max="12105" width="0.5703125" style="143" customWidth="1"/>
    <col min="12106" max="12106" width="2.140625" style="143" customWidth="1"/>
    <col min="12107" max="12107" width="0.5703125" style="143" customWidth="1"/>
    <col min="12108" max="12108" width="2.140625" style="143" customWidth="1"/>
    <col min="12109" max="12109" width="0.5703125" style="143" customWidth="1"/>
    <col min="12110" max="12110" width="2.140625" style="143" customWidth="1"/>
    <col min="12111" max="12111" width="0.5703125" style="143" customWidth="1"/>
    <col min="12112" max="12112" width="2.140625" style="143" customWidth="1"/>
    <col min="12113" max="12113" width="0.5703125" style="143" customWidth="1"/>
    <col min="12114" max="12114" width="2.140625" style="143" customWidth="1"/>
    <col min="12115" max="12115" width="0.5703125" style="143" customWidth="1"/>
    <col min="12116" max="12116" width="2.140625" style="143" customWidth="1"/>
    <col min="12117" max="12117" width="0.5703125" style="143" customWidth="1"/>
    <col min="12118" max="12118" width="1.7109375" style="143" customWidth="1"/>
    <col min="12119"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42578125" style="143" customWidth="1"/>
    <col min="12294" max="12294" width="0.5703125" style="143" customWidth="1"/>
    <col min="12295" max="12314" width="0.710937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140625" style="143" customWidth="1"/>
    <col min="12351" max="12351" width="0.5703125" style="143" customWidth="1"/>
    <col min="12352" max="12352" width="2.140625" style="143" customWidth="1"/>
    <col min="12353" max="12353" width="0.5703125" style="143" customWidth="1"/>
    <col min="12354" max="12354" width="2.140625" style="143" customWidth="1"/>
    <col min="12355" max="12355" width="0.5703125" style="143" customWidth="1"/>
    <col min="12356" max="12356" width="2.140625" style="143" customWidth="1"/>
    <col min="12357" max="12357" width="0.5703125" style="143" customWidth="1"/>
    <col min="12358" max="12358" width="2.140625" style="143" customWidth="1"/>
    <col min="12359" max="12359" width="0.5703125" style="143" customWidth="1"/>
    <col min="12360" max="12360" width="2.140625" style="143" customWidth="1"/>
    <col min="12361" max="12361" width="0.5703125" style="143" customWidth="1"/>
    <col min="12362" max="12362" width="2.140625" style="143" customWidth="1"/>
    <col min="12363" max="12363" width="0.5703125" style="143" customWidth="1"/>
    <col min="12364" max="12364" width="2.140625" style="143" customWidth="1"/>
    <col min="12365" max="12365" width="0.5703125" style="143" customWidth="1"/>
    <col min="12366" max="12366" width="2.140625" style="143" customWidth="1"/>
    <col min="12367" max="12367" width="0.5703125" style="143" customWidth="1"/>
    <col min="12368" max="12368" width="2.140625" style="143" customWidth="1"/>
    <col min="12369" max="12369" width="0.5703125" style="143" customWidth="1"/>
    <col min="12370" max="12370" width="2.140625" style="143" customWidth="1"/>
    <col min="12371" max="12371" width="0.5703125" style="143" customWidth="1"/>
    <col min="12372" max="12372" width="2.140625" style="143" customWidth="1"/>
    <col min="12373" max="12373" width="0.5703125" style="143" customWidth="1"/>
    <col min="12374" max="12374" width="1.7109375" style="143" customWidth="1"/>
    <col min="12375"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42578125" style="143" customWidth="1"/>
    <col min="12550" max="12550" width="0.5703125" style="143" customWidth="1"/>
    <col min="12551" max="12570" width="0.710937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140625" style="143" customWidth="1"/>
    <col min="12607" max="12607" width="0.5703125" style="143" customWidth="1"/>
    <col min="12608" max="12608" width="2.140625" style="143" customWidth="1"/>
    <col min="12609" max="12609" width="0.5703125" style="143" customWidth="1"/>
    <col min="12610" max="12610" width="2.140625" style="143" customWidth="1"/>
    <col min="12611" max="12611" width="0.5703125" style="143" customWidth="1"/>
    <col min="12612" max="12612" width="2.140625" style="143" customWidth="1"/>
    <col min="12613" max="12613" width="0.5703125" style="143" customWidth="1"/>
    <col min="12614" max="12614" width="2.140625" style="143" customWidth="1"/>
    <col min="12615" max="12615" width="0.5703125" style="143" customWidth="1"/>
    <col min="12616" max="12616" width="2.140625" style="143" customWidth="1"/>
    <col min="12617" max="12617" width="0.5703125" style="143" customWidth="1"/>
    <col min="12618" max="12618" width="2.140625" style="143" customWidth="1"/>
    <col min="12619" max="12619" width="0.5703125" style="143" customWidth="1"/>
    <col min="12620" max="12620" width="2.140625" style="143" customWidth="1"/>
    <col min="12621" max="12621" width="0.5703125" style="143" customWidth="1"/>
    <col min="12622" max="12622" width="2.140625" style="143" customWidth="1"/>
    <col min="12623" max="12623" width="0.5703125" style="143" customWidth="1"/>
    <col min="12624" max="12624" width="2.140625" style="143" customWidth="1"/>
    <col min="12625" max="12625" width="0.5703125" style="143" customWidth="1"/>
    <col min="12626" max="12626" width="2.140625" style="143" customWidth="1"/>
    <col min="12627" max="12627" width="0.5703125" style="143" customWidth="1"/>
    <col min="12628" max="12628" width="2.140625" style="143" customWidth="1"/>
    <col min="12629" max="12629" width="0.5703125" style="143" customWidth="1"/>
    <col min="12630" max="12630" width="1.7109375" style="143" customWidth="1"/>
    <col min="12631"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42578125" style="143" customWidth="1"/>
    <col min="12806" max="12806" width="0.5703125" style="143" customWidth="1"/>
    <col min="12807" max="12826" width="0.710937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140625" style="143" customWidth="1"/>
    <col min="12863" max="12863" width="0.5703125" style="143" customWidth="1"/>
    <col min="12864" max="12864" width="2.140625" style="143" customWidth="1"/>
    <col min="12865" max="12865" width="0.5703125" style="143" customWidth="1"/>
    <col min="12866" max="12866" width="2.140625" style="143" customWidth="1"/>
    <col min="12867" max="12867" width="0.5703125" style="143" customWidth="1"/>
    <col min="12868" max="12868" width="2.140625" style="143" customWidth="1"/>
    <col min="12869" max="12869" width="0.5703125" style="143" customWidth="1"/>
    <col min="12870" max="12870" width="2.140625" style="143" customWidth="1"/>
    <col min="12871" max="12871" width="0.5703125" style="143" customWidth="1"/>
    <col min="12872" max="12872" width="2.140625" style="143" customWidth="1"/>
    <col min="12873" max="12873" width="0.5703125" style="143" customWidth="1"/>
    <col min="12874" max="12874" width="2.140625" style="143" customWidth="1"/>
    <col min="12875" max="12875" width="0.5703125" style="143" customWidth="1"/>
    <col min="12876" max="12876" width="2.140625" style="143" customWidth="1"/>
    <col min="12877" max="12877" width="0.5703125" style="143" customWidth="1"/>
    <col min="12878" max="12878" width="2.140625" style="143" customWidth="1"/>
    <col min="12879" max="12879" width="0.5703125" style="143" customWidth="1"/>
    <col min="12880" max="12880" width="2.140625" style="143" customWidth="1"/>
    <col min="12881" max="12881" width="0.5703125" style="143" customWidth="1"/>
    <col min="12882" max="12882" width="2.140625" style="143" customWidth="1"/>
    <col min="12883" max="12883" width="0.5703125" style="143" customWidth="1"/>
    <col min="12884" max="12884" width="2.140625" style="143" customWidth="1"/>
    <col min="12885" max="12885" width="0.5703125" style="143" customWidth="1"/>
    <col min="12886" max="12886" width="1.7109375" style="143" customWidth="1"/>
    <col min="12887"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42578125" style="143" customWidth="1"/>
    <col min="13062" max="13062" width="0.5703125" style="143" customWidth="1"/>
    <col min="13063" max="13082" width="0.710937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140625" style="143" customWidth="1"/>
    <col min="13119" max="13119" width="0.5703125" style="143" customWidth="1"/>
    <col min="13120" max="13120" width="2.140625" style="143" customWidth="1"/>
    <col min="13121" max="13121" width="0.5703125" style="143" customWidth="1"/>
    <col min="13122" max="13122" width="2.140625" style="143" customWidth="1"/>
    <col min="13123" max="13123" width="0.5703125" style="143" customWidth="1"/>
    <col min="13124" max="13124" width="2.140625" style="143" customWidth="1"/>
    <col min="13125" max="13125" width="0.5703125" style="143" customWidth="1"/>
    <col min="13126" max="13126" width="2.140625" style="143" customWidth="1"/>
    <col min="13127" max="13127" width="0.5703125" style="143" customWidth="1"/>
    <col min="13128" max="13128" width="2.140625" style="143" customWidth="1"/>
    <col min="13129" max="13129" width="0.5703125" style="143" customWidth="1"/>
    <col min="13130" max="13130" width="2.140625" style="143" customWidth="1"/>
    <col min="13131" max="13131" width="0.5703125" style="143" customWidth="1"/>
    <col min="13132" max="13132" width="2.140625" style="143" customWidth="1"/>
    <col min="13133" max="13133" width="0.5703125" style="143" customWidth="1"/>
    <col min="13134" max="13134" width="2.140625" style="143" customWidth="1"/>
    <col min="13135" max="13135" width="0.5703125" style="143" customWidth="1"/>
    <col min="13136" max="13136" width="2.140625" style="143" customWidth="1"/>
    <col min="13137" max="13137" width="0.5703125" style="143" customWidth="1"/>
    <col min="13138" max="13138" width="2.140625" style="143" customWidth="1"/>
    <col min="13139" max="13139" width="0.5703125" style="143" customWidth="1"/>
    <col min="13140" max="13140" width="2.140625" style="143" customWidth="1"/>
    <col min="13141" max="13141" width="0.5703125" style="143" customWidth="1"/>
    <col min="13142" max="13142" width="1.7109375" style="143" customWidth="1"/>
    <col min="13143"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42578125" style="143" customWidth="1"/>
    <col min="13318" max="13318" width="0.5703125" style="143" customWidth="1"/>
    <col min="13319" max="13338" width="0.710937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140625" style="143" customWidth="1"/>
    <col min="13375" max="13375" width="0.5703125" style="143" customWidth="1"/>
    <col min="13376" max="13376" width="2.140625" style="143" customWidth="1"/>
    <col min="13377" max="13377" width="0.5703125" style="143" customWidth="1"/>
    <col min="13378" max="13378" width="2.140625" style="143" customWidth="1"/>
    <col min="13379" max="13379" width="0.5703125" style="143" customWidth="1"/>
    <col min="13380" max="13380" width="2.140625" style="143" customWidth="1"/>
    <col min="13381" max="13381" width="0.5703125" style="143" customWidth="1"/>
    <col min="13382" max="13382" width="2.140625" style="143" customWidth="1"/>
    <col min="13383" max="13383" width="0.5703125" style="143" customWidth="1"/>
    <col min="13384" max="13384" width="2.140625" style="143" customWidth="1"/>
    <col min="13385" max="13385" width="0.5703125" style="143" customWidth="1"/>
    <col min="13386" max="13386" width="2.140625" style="143" customWidth="1"/>
    <col min="13387" max="13387" width="0.5703125" style="143" customWidth="1"/>
    <col min="13388" max="13388" width="2.140625" style="143" customWidth="1"/>
    <col min="13389" max="13389" width="0.5703125" style="143" customWidth="1"/>
    <col min="13390" max="13390" width="2.140625" style="143" customWidth="1"/>
    <col min="13391" max="13391" width="0.5703125" style="143" customWidth="1"/>
    <col min="13392" max="13392" width="2.140625" style="143" customWidth="1"/>
    <col min="13393" max="13393" width="0.5703125" style="143" customWidth="1"/>
    <col min="13394" max="13394" width="2.140625" style="143" customWidth="1"/>
    <col min="13395" max="13395" width="0.5703125" style="143" customWidth="1"/>
    <col min="13396" max="13396" width="2.140625" style="143" customWidth="1"/>
    <col min="13397" max="13397" width="0.5703125" style="143" customWidth="1"/>
    <col min="13398" max="13398" width="1.7109375" style="143" customWidth="1"/>
    <col min="13399"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42578125" style="143" customWidth="1"/>
    <col min="13574" max="13574" width="0.5703125" style="143" customWidth="1"/>
    <col min="13575" max="13594" width="0.710937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140625" style="143" customWidth="1"/>
    <col min="13631" max="13631" width="0.5703125" style="143" customWidth="1"/>
    <col min="13632" max="13632" width="2.140625" style="143" customWidth="1"/>
    <col min="13633" max="13633" width="0.5703125" style="143" customWidth="1"/>
    <col min="13634" max="13634" width="2.140625" style="143" customWidth="1"/>
    <col min="13635" max="13635" width="0.5703125" style="143" customWidth="1"/>
    <col min="13636" max="13636" width="2.140625" style="143" customWidth="1"/>
    <col min="13637" max="13637" width="0.5703125" style="143" customWidth="1"/>
    <col min="13638" max="13638" width="2.140625" style="143" customWidth="1"/>
    <col min="13639" max="13639" width="0.5703125" style="143" customWidth="1"/>
    <col min="13640" max="13640" width="2.140625" style="143" customWidth="1"/>
    <col min="13641" max="13641" width="0.5703125" style="143" customWidth="1"/>
    <col min="13642" max="13642" width="2.140625" style="143" customWidth="1"/>
    <col min="13643" max="13643" width="0.5703125" style="143" customWidth="1"/>
    <col min="13644" max="13644" width="2.140625" style="143" customWidth="1"/>
    <col min="13645" max="13645" width="0.5703125" style="143" customWidth="1"/>
    <col min="13646" max="13646" width="2.140625" style="143" customWidth="1"/>
    <col min="13647" max="13647" width="0.5703125" style="143" customWidth="1"/>
    <col min="13648" max="13648" width="2.140625" style="143" customWidth="1"/>
    <col min="13649" max="13649" width="0.5703125" style="143" customWidth="1"/>
    <col min="13650" max="13650" width="2.140625" style="143" customWidth="1"/>
    <col min="13651" max="13651" width="0.5703125" style="143" customWidth="1"/>
    <col min="13652" max="13652" width="2.140625" style="143" customWidth="1"/>
    <col min="13653" max="13653" width="0.5703125" style="143" customWidth="1"/>
    <col min="13654" max="13654" width="1.7109375" style="143" customWidth="1"/>
    <col min="13655"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42578125" style="143" customWidth="1"/>
    <col min="13830" max="13830" width="0.5703125" style="143" customWidth="1"/>
    <col min="13831" max="13850" width="0.710937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140625" style="143" customWidth="1"/>
    <col min="13887" max="13887" width="0.5703125" style="143" customWidth="1"/>
    <col min="13888" max="13888" width="2.140625" style="143" customWidth="1"/>
    <col min="13889" max="13889" width="0.5703125" style="143" customWidth="1"/>
    <col min="13890" max="13890" width="2.140625" style="143" customWidth="1"/>
    <col min="13891" max="13891" width="0.5703125" style="143" customWidth="1"/>
    <col min="13892" max="13892" width="2.140625" style="143" customWidth="1"/>
    <col min="13893" max="13893" width="0.5703125" style="143" customWidth="1"/>
    <col min="13894" max="13894" width="2.140625" style="143" customWidth="1"/>
    <col min="13895" max="13895" width="0.5703125" style="143" customWidth="1"/>
    <col min="13896" max="13896" width="2.140625" style="143" customWidth="1"/>
    <col min="13897" max="13897" width="0.5703125" style="143" customWidth="1"/>
    <col min="13898" max="13898" width="2.140625" style="143" customWidth="1"/>
    <col min="13899" max="13899" width="0.5703125" style="143" customWidth="1"/>
    <col min="13900" max="13900" width="2.140625" style="143" customWidth="1"/>
    <col min="13901" max="13901" width="0.5703125" style="143" customWidth="1"/>
    <col min="13902" max="13902" width="2.140625" style="143" customWidth="1"/>
    <col min="13903" max="13903" width="0.5703125" style="143" customWidth="1"/>
    <col min="13904" max="13904" width="2.140625" style="143" customWidth="1"/>
    <col min="13905" max="13905" width="0.5703125" style="143" customWidth="1"/>
    <col min="13906" max="13906" width="2.140625" style="143" customWidth="1"/>
    <col min="13907" max="13907" width="0.5703125" style="143" customWidth="1"/>
    <col min="13908" max="13908" width="2.140625" style="143" customWidth="1"/>
    <col min="13909" max="13909" width="0.5703125" style="143" customWidth="1"/>
    <col min="13910" max="13910" width="1.7109375" style="143" customWidth="1"/>
    <col min="13911"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42578125" style="143" customWidth="1"/>
    <col min="14086" max="14086" width="0.5703125" style="143" customWidth="1"/>
    <col min="14087" max="14106" width="0.710937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140625" style="143" customWidth="1"/>
    <col min="14143" max="14143" width="0.5703125" style="143" customWidth="1"/>
    <col min="14144" max="14144" width="2.140625" style="143" customWidth="1"/>
    <col min="14145" max="14145" width="0.5703125" style="143" customWidth="1"/>
    <col min="14146" max="14146" width="2.140625" style="143" customWidth="1"/>
    <col min="14147" max="14147" width="0.5703125" style="143" customWidth="1"/>
    <col min="14148" max="14148" width="2.140625" style="143" customWidth="1"/>
    <col min="14149" max="14149" width="0.5703125" style="143" customWidth="1"/>
    <col min="14150" max="14150" width="2.140625" style="143" customWidth="1"/>
    <col min="14151" max="14151" width="0.5703125" style="143" customWidth="1"/>
    <col min="14152" max="14152" width="2.140625" style="143" customWidth="1"/>
    <col min="14153" max="14153" width="0.5703125" style="143" customWidth="1"/>
    <col min="14154" max="14154" width="2.140625" style="143" customWidth="1"/>
    <col min="14155" max="14155" width="0.5703125" style="143" customWidth="1"/>
    <col min="14156" max="14156" width="2.140625" style="143" customWidth="1"/>
    <col min="14157" max="14157" width="0.5703125" style="143" customWidth="1"/>
    <col min="14158" max="14158" width="2.140625" style="143" customWidth="1"/>
    <col min="14159" max="14159" width="0.5703125" style="143" customWidth="1"/>
    <col min="14160" max="14160" width="2.140625" style="143" customWidth="1"/>
    <col min="14161" max="14161" width="0.5703125" style="143" customWidth="1"/>
    <col min="14162" max="14162" width="2.140625" style="143" customWidth="1"/>
    <col min="14163" max="14163" width="0.5703125" style="143" customWidth="1"/>
    <col min="14164" max="14164" width="2.140625" style="143" customWidth="1"/>
    <col min="14165" max="14165" width="0.5703125" style="143" customWidth="1"/>
    <col min="14166" max="14166" width="1.7109375" style="143" customWidth="1"/>
    <col min="14167"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42578125" style="143" customWidth="1"/>
    <col min="14342" max="14342" width="0.5703125" style="143" customWidth="1"/>
    <col min="14343" max="14362" width="0.710937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140625" style="143" customWidth="1"/>
    <col min="14399" max="14399" width="0.5703125" style="143" customWidth="1"/>
    <col min="14400" max="14400" width="2.140625" style="143" customWidth="1"/>
    <col min="14401" max="14401" width="0.5703125" style="143" customWidth="1"/>
    <col min="14402" max="14402" width="2.140625" style="143" customWidth="1"/>
    <col min="14403" max="14403" width="0.5703125" style="143" customWidth="1"/>
    <col min="14404" max="14404" width="2.140625" style="143" customWidth="1"/>
    <col min="14405" max="14405" width="0.5703125" style="143" customWidth="1"/>
    <col min="14406" max="14406" width="2.140625" style="143" customWidth="1"/>
    <col min="14407" max="14407" width="0.5703125" style="143" customWidth="1"/>
    <col min="14408" max="14408" width="2.140625" style="143" customWidth="1"/>
    <col min="14409" max="14409" width="0.5703125" style="143" customWidth="1"/>
    <col min="14410" max="14410" width="2.140625" style="143" customWidth="1"/>
    <col min="14411" max="14411" width="0.5703125" style="143" customWidth="1"/>
    <col min="14412" max="14412" width="2.140625" style="143" customWidth="1"/>
    <col min="14413" max="14413" width="0.5703125" style="143" customWidth="1"/>
    <col min="14414" max="14414" width="2.140625" style="143" customWidth="1"/>
    <col min="14415" max="14415" width="0.5703125" style="143" customWidth="1"/>
    <col min="14416" max="14416" width="2.140625" style="143" customWidth="1"/>
    <col min="14417" max="14417" width="0.5703125" style="143" customWidth="1"/>
    <col min="14418" max="14418" width="2.140625" style="143" customWidth="1"/>
    <col min="14419" max="14419" width="0.5703125" style="143" customWidth="1"/>
    <col min="14420" max="14420" width="2.140625" style="143" customWidth="1"/>
    <col min="14421" max="14421" width="0.5703125" style="143" customWidth="1"/>
    <col min="14422" max="14422" width="1.7109375" style="143" customWidth="1"/>
    <col min="14423"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42578125" style="143" customWidth="1"/>
    <col min="14598" max="14598" width="0.5703125" style="143" customWidth="1"/>
    <col min="14599" max="14618" width="0.710937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140625" style="143" customWidth="1"/>
    <col min="14655" max="14655" width="0.5703125" style="143" customWidth="1"/>
    <col min="14656" max="14656" width="2.140625" style="143" customWidth="1"/>
    <col min="14657" max="14657" width="0.5703125" style="143" customWidth="1"/>
    <col min="14658" max="14658" width="2.140625" style="143" customWidth="1"/>
    <col min="14659" max="14659" width="0.5703125" style="143" customWidth="1"/>
    <col min="14660" max="14660" width="2.140625" style="143" customWidth="1"/>
    <col min="14661" max="14661" width="0.5703125" style="143" customWidth="1"/>
    <col min="14662" max="14662" width="2.140625" style="143" customWidth="1"/>
    <col min="14663" max="14663" width="0.5703125" style="143" customWidth="1"/>
    <col min="14664" max="14664" width="2.140625" style="143" customWidth="1"/>
    <col min="14665" max="14665" width="0.5703125" style="143" customWidth="1"/>
    <col min="14666" max="14666" width="2.140625" style="143" customWidth="1"/>
    <col min="14667" max="14667" width="0.5703125" style="143" customWidth="1"/>
    <col min="14668" max="14668" width="2.140625" style="143" customWidth="1"/>
    <col min="14669" max="14669" width="0.5703125" style="143" customWidth="1"/>
    <col min="14670" max="14670" width="2.140625" style="143" customWidth="1"/>
    <col min="14671" max="14671" width="0.5703125" style="143" customWidth="1"/>
    <col min="14672" max="14672" width="2.140625" style="143" customWidth="1"/>
    <col min="14673" max="14673" width="0.5703125" style="143" customWidth="1"/>
    <col min="14674" max="14674" width="2.140625" style="143" customWidth="1"/>
    <col min="14675" max="14675" width="0.5703125" style="143" customWidth="1"/>
    <col min="14676" max="14676" width="2.140625" style="143" customWidth="1"/>
    <col min="14677" max="14677" width="0.5703125" style="143" customWidth="1"/>
    <col min="14678" max="14678" width="1.7109375" style="143" customWidth="1"/>
    <col min="14679"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42578125" style="143" customWidth="1"/>
    <col min="14854" max="14854" width="0.5703125" style="143" customWidth="1"/>
    <col min="14855" max="14874" width="0.710937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140625" style="143" customWidth="1"/>
    <col min="14911" max="14911" width="0.5703125" style="143" customWidth="1"/>
    <col min="14912" max="14912" width="2.140625" style="143" customWidth="1"/>
    <col min="14913" max="14913" width="0.5703125" style="143" customWidth="1"/>
    <col min="14914" max="14914" width="2.140625" style="143" customWidth="1"/>
    <col min="14915" max="14915" width="0.5703125" style="143" customWidth="1"/>
    <col min="14916" max="14916" width="2.140625" style="143" customWidth="1"/>
    <col min="14917" max="14917" width="0.5703125" style="143" customWidth="1"/>
    <col min="14918" max="14918" width="2.140625" style="143" customWidth="1"/>
    <col min="14919" max="14919" width="0.5703125" style="143" customWidth="1"/>
    <col min="14920" max="14920" width="2.140625" style="143" customWidth="1"/>
    <col min="14921" max="14921" width="0.5703125" style="143" customWidth="1"/>
    <col min="14922" max="14922" width="2.140625" style="143" customWidth="1"/>
    <col min="14923" max="14923" width="0.5703125" style="143" customWidth="1"/>
    <col min="14924" max="14924" width="2.140625" style="143" customWidth="1"/>
    <col min="14925" max="14925" width="0.5703125" style="143" customWidth="1"/>
    <col min="14926" max="14926" width="2.140625" style="143" customWidth="1"/>
    <col min="14927" max="14927" width="0.5703125" style="143" customWidth="1"/>
    <col min="14928" max="14928" width="2.140625" style="143" customWidth="1"/>
    <col min="14929" max="14929" width="0.5703125" style="143" customWidth="1"/>
    <col min="14930" max="14930" width="2.140625" style="143" customWidth="1"/>
    <col min="14931" max="14931" width="0.5703125" style="143" customWidth="1"/>
    <col min="14932" max="14932" width="2.140625" style="143" customWidth="1"/>
    <col min="14933" max="14933" width="0.5703125" style="143" customWidth="1"/>
    <col min="14934" max="14934" width="1.7109375" style="143" customWidth="1"/>
    <col min="14935"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42578125" style="143" customWidth="1"/>
    <col min="15110" max="15110" width="0.5703125" style="143" customWidth="1"/>
    <col min="15111" max="15130" width="0.710937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140625" style="143" customWidth="1"/>
    <col min="15167" max="15167" width="0.5703125" style="143" customWidth="1"/>
    <col min="15168" max="15168" width="2.140625" style="143" customWidth="1"/>
    <col min="15169" max="15169" width="0.5703125" style="143" customWidth="1"/>
    <col min="15170" max="15170" width="2.140625" style="143" customWidth="1"/>
    <col min="15171" max="15171" width="0.5703125" style="143" customWidth="1"/>
    <col min="15172" max="15172" width="2.140625" style="143" customWidth="1"/>
    <col min="15173" max="15173" width="0.5703125" style="143" customWidth="1"/>
    <col min="15174" max="15174" width="2.140625" style="143" customWidth="1"/>
    <col min="15175" max="15175" width="0.5703125" style="143" customWidth="1"/>
    <col min="15176" max="15176" width="2.140625" style="143" customWidth="1"/>
    <col min="15177" max="15177" width="0.5703125" style="143" customWidth="1"/>
    <col min="15178" max="15178" width="2.140625" style="143" customWidth="1"/>
    <col min="15179" max="15179" width="0.5703125" style="143" customWidth="1"/>
    <col min="15180" max="15180" width="2.140625" style="143" customWidth="1"/>
    <col min="15181" max="15181" width="0.5703125" style="143" customWidth="1"/>
    <col min="15182" max="15182" width="2.140625" style="143" customWidth="1"/>
    <col min="15183" max="15183" width="0.5703125" style="143" customWidth="1"/>
    <col min="15184" max="15184" width="2.140625" style="143" customWidth="1"/>
    <col min="15185" max="15185" width="0.5703125" style="143" customWidth="1"/>
    <col min="15186" max="15186" width="2.140625" style="143" customWidth="1"/>
    <col min="15187" max="15187" width="0.5703125" style="143" customWidth="1"/>
    <col min="15188" max="15188" width="2.140625" style="143" customWidth="1"/>
    <col min="15189" max="15189" width="0.5703125" style="143" customWidth="1"/>
    <col min="15190" max="15190" width="1.7109375" style="143" customWidth="1"/>
    <col min="15191"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42578125" style="143" customWidth="1"/>
    <col min="15366" max="15366" width="0.5703125" style="143" customWidth="1"/>
    <col min="15367" max="15386" width="0.710937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140625" style="143" customWidth="1"/>
    <col min="15423" max="15423" width="0.5703125" style="143" customWidth="1"/>
    <col min="15424" max="15424" width="2.140625" style="143" customWidth="1"/>
    <col min="15425" max="15425" width="0.5703125" style="143" customWidth="1"/>
    <col min="15426" max="15426" width="2.140625" style="143" customWidth="1"/>
    <col min="15427" max="15427" width="0.5703125" style="143" customWidth="1"/>
    <col min="15428" max="15428" width="2.140625" style="143" customWidth="1"/>
    <col min="15429" max="15429" width="0.5703125" style="143" customWidth="1"/>
    <col min="15430" max="15430" width="2.140625" style="143" customWidth="1"/>
    <col min="15431" max="15431" width="0.5703125" style="143" customWidth="1"/>
    <col min="15432" max="15432" width="2.140625" style="143" customWidth="1"/>
    <col min="15433" max="15433" width="0.5703125" style="143" customWidth="1"/>
    <col min="15434" max="15434" width="2.140625" style="143" customWidth="1"/>
    <col min="15435" max="15435" width="0.5703125" style="143" customWidth="1"/>
    <col min="15436" max="15436" width="2.140625" style="143" customWidth="1"/>
    <col min="15437" max="15437" width="0.5703125" style="143" customWidth="1"/>
    <col min="15438" max="15438" width="2.140625" style="143" customWidth="1"/>
    <col min="15439" max="15439" width="0.5703125" style="143" customWidth="1"/>
    <col min="15440" max="15440" width="2.140625" style="143" customWidth="1"/>
    <col min="15441" max="15441" width="0.5703125" style="143" customWidth="1"/>
    <col min="15442" max="15442" width="2.140625" style="143" customWidth="1"/>
    <col min="15443" max="15443" width="0.5703125" style="143" customWidth="1"/>
    <col min="15444" max="15444" width="2.140625" style="143" customWidth="1"/>
    <col min="15445" max="15445" width="0.5703125" style="143" customWidth="1"/>
    <col min="15446" max="15446" width="1.7109375" style="143" customWidth="1"/>
    <col min="15447"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42578125" style="143" customWidth="1"/>
    <col min="15622" max="15622" width="0.5703125" style="143" customWidth="1"/>
    <col min="15623" max="15642" width="0.710937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140625" style="143" customWidth="1"/>
    <col min="15679" max="15679" width="0.5703125" style="143" customWidth="1"/>
    <col min="15680" max="15680" width="2.140625" style="143" customWidth="1"/>
    <col min="15681" max="15681" width="0.5703125" style="143" customWidth="1"/>
    <col min="15682" max="15682" width="2.140625" style="143" customWidth="1"/>
    <col min="15683" max="15683" width="0.5703125" style="143" customWidth="1"/>
    <col min="15684" max="15684" width="2.140625" style="143" customWidth="1"/>
    <col min="15685" max="15685" width="0.5703125" style="143" customWidth="1"/>
    <col min="15686" max="15686" width="2.140625" style="143" customWidth="1"/>
    <col min="15687" max="15687" width="0.5703125" style="143" customWidth="1"/>
    <col min="15688" max="15688" width="2.140625" style="143" customWidth="1"/>
    <col min="15689" max="15689" width="0.5703125" style="143" customWidth="1"/>
    <col min="15690" max="15690" width="2.140625" style="143" customWidth="1"/>
    <col min="15691" max="15691" width="0.5703125" style="143" customWidth="1"/>
    <col min="15692" max="15692" width="2.140625" style="143" customWidth="1"/>
    <col min="15693" max="15693" width="0.5703125" style="143" customWidth="1"/>
    <col min="15694" max="15694" width="2.140625" style="143" customWidth="1"/>
    <col min="15695" max="15695" width="0.5703125" style="143" customWidth="1"/>
    <col min="15696" max="15696" width="2.140625" style="143" customWidth="1"/>
    <col min="15697" max="15697" width="0.5703125" style="143" customWidth="1"/>
    <col min="15698" max="15698" width="2.140625" style="143" customWidth="1"/>
    <col min="15699" max="15699" width="0.5703125" style="143" customWidth="1"/>
    <col min="15700" max="15700" width="2.140625" style="143" customWidth="1"/>
    <col min="15701" max="15701" width="0.5703125" style="143" customWidth="1"/>
    <col min="15702" max="15702" width="1.7109375" style="143" customWidth="1"/>
    <col min="15703"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42578125" style="143" customWidth="1"/>
    <col min="15878" max="15878" width="0.5703125" style="143" customWidth="1"/>
    <col min="15879" max="15898" width="0.710937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140625" style="143" customWidth="1"/>
    <col min="15935" max="15935" width="0.5703125" style="143" customWidth="1"/>
    <col min="15936" max="15936" width="2.140625" style="143" customWidth="1"/>
    <col min="15937" max="15937" width="0.5703125" style="143" customWidth="1"/>
    <col min="15938" max="15938" width="2.140625" style="143" customWidth="1"/>
    <col min="15939" max="15939" width="0.5703125" style="143" customWidth="1"/>
    <col min="15940" max="15940" width="2.140625" style="143" customWidth="1"/>
    <col min="15941" max="15941" width="0.5703125" style="143" customWidth="1"/>
    <col min="15942" max="15942" width="2.140625" style="143" customWidth="1"/>
    <col min="15943" max="15943" width="0.5703125" style="143" customWidth="1"/>
    <col min="15944" max="15944" width="2.140625" style="143" customWidth="1"/>
    <col min="15945" max="15945" width="0.5703125" style="143" customWidth="1"/>
    <col min="15946" max="15946" width="2.140625" style="143" customWidth="1"/>
    <col min="15947" max="15947" width="0.5703125" style="143" customWidth="1"/>
    <col min="15948" max="15948" width="2.140625" style="143" customWidth="1"/>
    <col min="15949" max="15949" width="0.5703125" style="143" customWidth="1"/>
    <col min="15950" max="15950" width="2.140625" style="143" customWidth="1"/>
    <col min="15951" max="15951" width="0.5703125" style="143" customWidth="1"/>
    <col min="15952" max="15952" width="2.140625" style="143" customWidth="1"/>
    <col min="15953" max="15953" width="0.5703125" style="143" customWidth="1"/>
    <col min="15954" max="15954" width="2.140625" style="143" customWidth="1"/>
    <col min="15955" max="15955" width="0.5703125" style="143" customWidth="1"/>
    <col min="15956" max="15956" width="2.140625" style="143" customWidth="1"/>
    <col min="15957" max="15957" width="0.5703125" style="143" customWidth="1"/>
    <col min="15958" max="15958" width="1.7109375" style="143" customWidth="1"/>
    <col min="15959"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42578125" style="143" customWidth="1"/>
    <col min="16134" max="16134" width="0.5703125" style="143" customWidth="1"/>
    <col min="16135" max="16154" width="0.710937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140625" style="143" customWidth="1"/>
    <col min="16191" max="16191" width="0.5703125" style="143" customWidth="1"/>
    <col min="16192" max="16192" width="2.140625" style="143" customWidth="1"/>
    <col min="16193" max="16193" width="0.5703125" style="143" customWidth="1"/>
    <col min="16194" max="16194" width="2.140625" style="143" customWidth="1"/>
    <col min="16195" max="16195" width="0.5703125" style="143" customWidth="1"/>
    <col min="16196" max="16196" width="2.140625" style="143" customWidth="1"/>
    <col min="16197" max="16197" width="0.5703125" style="143" customWidth="1"/>
    <col min="16198" max="16198" width="2.140625" style="143" customWidth="1"/>
    <col min="16199" max="16199" width="0.5703125" style="143" customWidth="1"/>
    <col min="16200" max="16200" width="2.140625" style="143" customWidth="1"/>
    <col min="16201" max="16201" width="0.5703125" style="143" customWidth="1"/>
    <col min="16202" max="16202" width="2.140625" style="143" customWidth="1"/>
    <col min="16203" max="16203" width="0.5703125" style="143" customWidth="1"/>
    <col min="16204" max="16204" width="2.140625" style="143" customWidth="1"/>
    <col min="16205" max="16205" width="0.5703125" style="143" customWidth="1"/>
    <col min="16206" max="16206" width="2.140625" style="143" customWidth="1"/>
    <col min="16207" max="16207" width="0.5703125" style="143" customWidth="1"/>
    <col min="16208" max="16208" width="2.140625" style="143" customWidth="1"/>
    <col min="16209" max="16209" width="0.5703125" style="143" customWidth="1"/>
    <col min="16210" max="16210" width="2.140625" style="143" customWidth="1"/>
    <col min="16211" max="16211" width="0.5703125" style="143" customWidth="1"/>
    <col min="16212" max="16212" width="2.140625" style="143" customWidth="1"/>
    <col min="16213" max="16213" width="0.5703125" style="143" customWidth="1"/>
    <col min="16214" max="16214" width="1.7109375" style="143" customWidth="1"/>
    <col min="16215" max="16384" width="9.140625" style="143"/>
  </cols>
  <sheetData>
    <row r="1" spans="1:88" s="445" customFormat="1" ht="14.25" customHeight="1" thickBot="1">
      <c r="F1" s="2" t="s">
        <v>119</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CJ1" s="143"/>
    </row>
    <row r="2" spans="1:88"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5"/>
      <c r="BT2" s="656"/>
      <c r="BU2" s="656"/>
      <c r="BV2" s="656"/>
      <c r="BW2" s="656"/>
      <c r="BX2" s="656"/>
      <c r="BY2" s="656"/>
      <c r="BZ2" s="656"/>
      <c r="CA2" s="656"/>
      <c r="CB2" s="656"/>
      <c r="CC2" s="656"/>
      <c r="CD2" s="656"/>
      <c r="CE2" s="463"/>
      <c r="CF2" s="463"/>
      <c r="CG2" s="463"/>
      <c r="CH2" s="463"/>
      <c r="CI2" s="463"/>
    </row>
    <row r="3" spans="1:88"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147"/>
      <c r="BT3" s="656"/>
      <c r="BU3" s="656"/>
      <c r="BV3" s="656"/>
      <c r="BW3" s="656"/>
      <c r="BX3" s="656"/>
      <c r="BY3" s="656"/>
      <c r="BZ3" s="656"/>
      <c r="CA3" s="656"/>
      <c r="CB3" s="656"/>
      <c r="CC3" s="656"/>
      <c r="CD3" s="656"/>
      <c r="CE3" s="463"/>
      <c r="CF3" s="463"/>
      <c r="CG3" s="463"/>
      <c r="CH3" s="463"/>
      <c r="CI3" s="463"/>
    </row>
    <row r="4" spans="1:88"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487" t="str">
        <f>'Závierka titulka'!$K$27</f>
        <v>9</v>
      </c>
      <c r="BM4" s="151"/>
      <c r="BN4" s="487" t="str">
        <f>'Závierka titulka'!$M$27</f>
        <v>2</v>
      </c>
      <c r="BO4" s="41"/>
      <c r="BP4" s="487" t="str">
        <f>'Závierka titulka'!$O$27</f>
        <v>2</v>
      </c>
      <c r="BQ4" s="41"/>
      <c r="BR4" s="487" t="str">
        <f>'Závierka titulka'!$Q$27</f>
        <v>8</v>
      </c>
      <c r="BS4" s="150"/>
      <c r="BT4" s="656"/>
      <c r="BU4" s="656"/>
      <c r="BV4" s="656"/>
      <c r="BW4" s="656"/>
      <c r="BX4" s="656"/>
      <c r="BY4" s="656"/>
      <c r="BZ4" s="656"/>
      <c r="CA4" s="656"/>
      <c r="CB4" s="656"/>
      <c r="CC4" s="656"/>
      <c r="CD4" s="656"/>
      <c r="CE4" s="139"/>
      <c r="CF4" s="152"/>
      <c r="CG4" s="153"/>
      <c r="CH4" s="154"/>
      <c r="CI4" s="154"/>
    </row>
    <row r="5" spans="1:88"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5"/>
      <c r="BM5" s="158"/>
      <c r="BN5" s="155"/>
      <c r="BO5" s="155"/>
      <c r="BP5" s="155"/>
      <c r="BQ5" s="155"/>
      <c r="BR5" s="155"/>
      <c r="BS5" s="156"/>
      <c r="BT5" s="656"/>
      <c r="BU5" s="656"/>
      <c r="BV5" s="656"/>
      <c r="BW5" s="656"/>
      <c r="BX5" s="656"/>
      <c r="BY5" s="656"/>
      <c r="BZ5" s="656"/>
      <c r="CA5" s="656"/>
      <c r="CB5" s="656"/>
      <c r="CC5" s="656"/>
      <c r="CD5" s="656"/>
      <c r="CE5" s="139"/>
      <c r="CF5" s="463"/>
      <c r="CG5" s="159"/>
      <c r="CH5" s="154"/>
      <c r="CI5" s="154"/>
    </row>
    <row r="6" spans="1:88"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4"/>
      <c r="BX6" s="164"/>
      <c r="BY6" s="164"/>
      <c r="BZ6" s="164"/>
      <c r="CA6" s="164"/>
      <c r="CB6" s="164"/>
      <c r="CC6" s="164"/>
      <c r="CD6" s="164"/>
      <c r="CE6" s="164"/>
      <c r="CF6" s="164"/>
      <c r="CG6" s="164"/>
      <c r="CH6" s="463"/>
      <c r="CI6" s="463"/>
    </row>
    <row r="7" spans="1:88" ht="12.75" customHeight="1" thickBot="1">
      <c r="A7" s="139"/>
      <c r="B7" s="463"/>
      <c r="C7" s="144"/>
      <c r="D7" s="144"/>
      <c r="E7" s="757" t="s">
        <v>120</v>
      </c>
      <c r="F7" s="758"/>
      <c r="G7" s="473"/>
      <c r="H7" s="485"/>
      <c r="I7" s="485"/>
      <c r="J7" s="485"/>
      <c r="K7" s="485"/>
      <c r="L7" s="485"/>
      <c r="M7" s="485"/>
      <c r="N7" s="485"/>
      <c r="O7" s="485"/>
      <c r="P7" s="485"/>
      <c r="Q7" s="485"/>
      <c r="R7" s="485"/>
      <c r="S7" s="485"/>
      <c r="T7" s="485"/>
      <c r="U7" s="485"/>
      <c r="V7" s="485"/>
      <c r="W7" s="213"/>
      <c r="X7" s="213"/>
      <c r="Y7" s="213"/>
      <c r="Z7" s="214"/>
      <c r="AA7" s="213"/>
      <c r="AB7" s="213"/>
      <c r="AC7" s="214"/>
      <c r="AD7" s="760" t="str">
        <f>Index!C315</f>
        <v>Bežné účtovné obdobie</v>
      </c>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689" t="str">
        <f>Index!C316</f>
        <v>Bezprostredne predchádzajúce účtovné obdobie</v>
      </c>
      <c r="BS7" s="689"/>
      <c r="BT7" s="689"/>
      <c r="BU7" s="689"/>
      <c r="BV7" s="689"/>
      <c r="BW7" s="689"/>
      <c r="BX7" s="689"/>
      <c r="BY7" s="689"/>
      <c r="BZ7" s="689"/>
      <c r="CA7" s="689"/>
      <c r="CB7" s="689"/>
      <c r="CC7" s="689"/>
      <c r="CD7" s="689"/>
      <c r="CE7" s="689"/>
      <c r="CF7" s="689"/>
      <c r="CG7" s="689"/>
      <c r="CH7" s="463"/>
    </row>
    <row r="8" spans="1:88" ht="5.0999999999999996" customHeight="1" thickBot="1">
      <c r="A8" s="139"/>
      <c r="B8" s="666"/>
      <c r="C8" s="666"/>
      <c r="D8" s="666"/>
      <c r="E8" s="759"/>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215"/>
      <c r="AD8" s="760"/>
      <c r="AE8" s="760"/>
      <c r="AF8" s="760"/>
      <c r="AG8" s="760"/>
      <c r="AH8" s="760"/>
      <c r="AI8" s="760"/>
      <c r="AJ8" s="760"/>
      <c r="AK8" s="760"/>
      <c r="AL8" s="760"/>
      <c r="AM8" s="760"/>
      <c r="AN8" s="760"/>
      <c r="AO8" s="760"/>
      <c r="AP8" s="760"/>
      <c r="AQ8" s="760"/>
      <c r="AR8" s="760"/>
      <c r="AS8" s="760"/>
      <c r="AT8" s="760"/>
      <c r="AU8" s="760"/>
      <c r="AV8" s="760"/>
      <c r="AW8" s="760"/>
      <c r="AX8" s="760"/>
      <c r="AY8" s="760"/>
      <c r="AZ8" s="760"/>
      <c r="BA8" s="760"/>
      <c r="BB8" s="760"/>
      <c r="BC8" s="760"/>
      <c r="BD8" s="760"/>
      <c r="BE8" s="760"/>
      <c r="BF8" s="760"/>
      <c r="BG8" s="760"/>
      <c r="BH8" s="760"/>
      <c r="BI8" s="760"/>
      <c r="BJ8" s="760"/>
      <c r="BK8" s="760"/>
      <c r="BL8" s="760"/>
      <c r="BM8" s="760"/>
      <c r="BN8" s="760"/>
      <c r="BO8" s="760"/>
      <c r="BP8" s="760"/>
      <c r="BQ8" s="760"/>
      <c r="BR8" s="689"/>
      <c r="BS8" s="689"/>
      <c r="BT8" s="689"/>
      <c r="BU8" s="689"/>
      <c r="BV8" s="689"/>
      <c r="BW8" s="689"/>
      <c r="BX8" s="689"/>
      <c r="BY8" s="689"/>
      <c r="BZ8" s="689"/>
      <c r="CA8" s="689"/>
      <c r="CB8" s="689"/>
      <c r="CC8" s="689"/>
      <c r="CD8" s="689"/>
      <c r="CE8" s="689"/>
      <c r="CF8" s="689"/>
      <c r="CG8" s="689"/>
    </row>
    <row r="9" spans="1:88" s="171" customFormat="1" ht="6.95" customHeight="1" thickBot="1">
      <c r="A9" s="139"/>
      <c r="B9" s="692"/>
      <c r="C9" s="692"/>
      <c r="D9" s="666"/>
      <c r="E9" s="759"/>
      <c r="F9" s="678"/>
      <c r="G9" s="691"/>
      <c r="H9" s="691"/>
      <c r="I9" s="691"/>
      <c r="J9" s="691"/>
      <c r="K9" s="691"/>
      <c r="L9" s="691"/>
      <c r="M9" s="691"/>
      <c r="N9" s="691"/>
      <c r="O9" s="691"/>
      <c r="P9" s="691"/>
      <c r="Q9" s="691"/>
      <c r="R9" s="691"/>
      <c r="S9" s="691"/>
      <c r="T9" s="691"/>
      <c r="U9" s="691"/>
      <c r="V9" s="691"/>
      <c r="W9" s="691"/>
      <c r="X9" s="691"/>
      <c r="Y9" s="691"/>
      <c r="Z9" s="691"/>
      <c r="AA9" s="693" t="str">
        <f>Index!C313</f>
        <v>Číslo</v>
      </c>
      <c r="AB9" s="693"/>
      <c r="AC9" s="693"/>
      <c r="AD9" s="695" t="s">
        <v>49</v>
      </c>
      <c r="AE9" s="695"/>
      <c r="AF9" s="695"/>
      <c r="AG9" s="697" t="str">
        <f>Index!C317</f>
        <v>Brutto - časť 1</v>
      </c>
      <c r="AH9" s="697"/>
      <c r="AI9" s="697"/>
      <c r="AJ9" s="697"/>
      <c r="AK9" s="697"/>
      <c r="AL9" s="697"/>
      <c r="AM9" s="697"/>
      <c r="AN9" s="697"/>
      <c r="AO9" s="697"/>
      <c r="AP9" s="697"/>
      <c r="AQ9" s="697"/>
      <c r="AR9" s="697"/>
      <c r="AS9" s="697"/>
      <c r="AT9" s="697"/>
      <c r="AU9" s="697"/>
      <c r="AV9" s="697"/>
      <c r="AW9" s="697"/>
      <c r="AX9" s="697"/>
      <c r="AY9" s="697"/>
      <c r="AZ9" s="697"/>
      <c r="BA9" s="697" t="str">
        <f>Index!C318</f>
        <v>Netto 2</v>
      </c>
      <c r="BB9" s="697"/>
      <c r="BC9" s="697"/>
      <c r="BD9" s="697"/>
      <c r="BE9" s="697"/>
      <c r="BF9" s="697"/>
      <c r="BG9" s="697"/>
      <c r="BH9" s="697"/>
      <c r="BI9" s="697"/>
      <c r="BJ9" s="697"/>
      <c r="BK9" s="697"/>
      <c r="BL9" s="697"/>
      <c r="BM9" s="697"/>
      <c r="BN9" s="697"/>
      <c r="BO9" s="697"/>
      <c r="BP9" s="697"/>
      <c r="BQ9" s="697"/>
      <c r="BR9" s="689"/>
      <c r="BS9" s="689"/>
      <c r="BT9" s="689"/>
      <c r="BU9" s="689"/>
      <c r="BV9" s="689"/>
      <c r="BW9" s="689"/>
      <c r="BX9" s="689"/>
      <c r="BY9" s="689"/>
      <c r="BZ9" s="689"/>
      <c r="CA9" s="689"/>
      <c r="CB9" s="689"/>
      <c r="CC9" s="689"/>
      <c r="CD9" s="689"/>
      <c r="CE9" s="689"/>
      <c r="CF9" s="689"/>
      <c r="CG9" s="689"/>
      <c r="CH9" s="666"/>
    </row>
    <row r="10" spans="1:88" s="171" customFormat="1" ht="6.95" customHeight="1">
      <c r="A10" s="139"/>
      <c r="B10" s="692"/>
      <c r="C10" s="692"/>
      <c r="D10" s="666"/>
      <c r="E10" s="759"/>
      <c r="F10" s="678"/>
      <c r="G10" s="172"/>
      <c r="H10" s="149"/>
      <c r="I10" s="149"/>
      <c r="J10" s="149"/>
      <c r="K10" s="149"/>
      <c r="L10" s="149"/>
      <c r="M10" s="149"/>
      <c r="N10" s="149"/>
      <c r="O10" s="149"/>
      <c r="P10" s="149"/>
      <c r="Q10" s="149"/>
      <c r="R10" s="149"/>
      <c r="S10" s="149"/>
      <c r="T10" s="149"/>
      <c r="U10" s="149"/>
      <c r="V10" s="149"/>
      <c r="W10" s="149"/>
      <c r="X10" s="149"/>
      <c r="Y10" s="149"/>
      <c r="Z10" s="173"/>
      <c r="AA10" s="698" t="str">
        <f>Index!C314</f>
        <v xml:space="preserve"> riadku</v>
      </c>
      <c r="AB10" s="698"/>
      <c r="AC10" s="698"/>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89"/>
      <c r="BS10" s="689"/>
      <c r="BT10" s="689"/>
      <c r="BU10" s="689"/>
      <c r="BV10" s="689"/>
      <c r="BW10" s="689"/>
      <c r="BX10" s="689"/>
      <c r="BY10" s="689"/>
      <c r="BZ10" s="689"/>
      <c r="CA10" s="689"/>
      <c r="CB10" s="689"/>
      <c r="CC10" s="689"/>
      <c r="CD10" s="689"/>
      <c r="CE10" s="689"/>
      <c r="CF10" s="689"/>
      <c r="CG10" s="689"/>
      <c r="CH10" s="666"/>
    </row>
    <row r="11" spans="1:88" s="174" customFormat="1" ht="15" customHeight="1">
      <c r="A11" s="139"/>
      <c r="B11" s="692"/>
      <c r="C11" s="692"/>
      <c r="D11" s="666"/>
      <c r="E11" s="700"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703" t="str">
        <f>Index!C320</f>
        <v>Netto   3</v>
      </c>
      <c r="BS11" s="703"/>
      <c r="BT11" s="703"/>
      <c r="BU11" s="703"/>
      <c r="BV11" s="703"/>
      <c r="BW11" s="703"/>
      <c r="BX11" s="703"/>
      <c r="BY11" s="703"/>
      <c r="BZ11" s="703"/>
      <c r="CA11" s="703"/>
      <c r="CB11" s="703"/>
      <c r="CC11" s="703"/>
      <c r="CD11" s="703"/>
      <c r="CE11" s="703"/>
      <c r="CF11" s="703"/>
      <c r="CG11" s="703"/>
      <c r="CH11" s="666"/>
    </row>
    <row r="12" spans="1:88" s="174" customFormat="1" ht="3" customHeight="1">
      <c r="A12" s="139"/>
      <c r="B12" s="692"/>
      <c r="C12" s="692"/>
      <c r="D12" s="666"/>
      <c r="E12" s="719" t="s">
        <v>121</v>
      </c>
      <c r="F12" s="719"/>
      <c r="G12" s="707"/>
      <c r="H12" s="763" t="str">
        <f>Index!C94</f>
        <v>Pohľadávky z obchodného styku voči prepojeným účtovným jednotkám (311A, 312A, 313A, 314A, 315A, 31XA) - /391A/</v>
      </c>
      <c r="I12" s="763"/>
      <c r="J12" s="763"/>
      <c r="K12" s="763"/>
      <c r="L12" s="763"/>
      <c r="M12" s="763"/>
      <c r="N12" s="763"/>
      <c r="O12" s="763"/>
      <c r="P12" s="763"/>
      <c r="Q12" s="763"/>
      <c r="R12" s="763"/>
      <c r="S12" s="763"/>
      <c r="T12" s="763"/>
      <c r="U12" s="763"/>
      <c r="V12" s="763"/>
      <c r="W12" s="763"/>
      <c r="X12" s="763"/>
      <c r="Y12" s="763"/>
      <c r="Z12" s="763"/>
      <c r="AA12" s="717" t="s">
        <v>122</v>
      </c>
      <c r="AB12" s="717"/>
      <c r="AC12" s="717"/>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175"/>
      <c r="BS12" s="175"/>
      <c r="BT12" s="175"/>
      <c r="BU12" s="175"/>
      <c r="BV12" s="175"/>
      <c r="BW12" s="176"/>
      <c r="BX12" s="175"/>
      <c r="BY12" s="175"/>
      <c r="BZ12" s="175"/>
      <c r="CA12" s="175"/>
      <c r="CB12" s="175"/>
      <c r="CC12" s="175"/>
      <c r="CD12" s="175"/>
      <c r="CE12" s="175"/>
      <c r="CF12" s="175"/>
      <c r="CG12" s="216"/>
      <c r="CH12" s="666"/>
    </row>
    <row r="13" spans="1:88" s="174" customFormat="1" ht="3" customHeight="1">
      <c r="A13" s="139"/>
      <c r="B13" s="692"/>
      <c r="C13" s="692"/>
      <c r="D13" s="666"/>
      <c r="E13" s="719"/>
      <c r="F13" s="719"/>
      <c r="G13" s="707"/>
      <c r="H13" s="763"/>
      <c r="I13" s="763"/>
      <c r="J13" s="763"/>
      <c r="K13" s="763"/>
      <c r="L13" s="763"/>
      <c r="M13" s="763"/>
      <c r="N13" s="763"/>
      <c r="O13" s="763"/>
      <c r="P13" s="763"/>
      <c r="Q13" s="763"/>
      <c r="R13" s="763"/>
      <c r="S13" s="763"/>
      <c r="T13" s="763"/>
      <c r="U13" s="763"/>
      <c r="V13" s="763"/>
      <c r="W13" s="763"/>
      <c r="X13" s="763"/>
      <c r="Y13" s="763"/>
      <c r="Z13" s="763"/>
      <c r="AA13" s="717"/>
      <c r="AB13" s="717"/>
      <c r="AC13" s="717"/>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68"/>
      <c r="BM13" s="668"/>
      <c r="BN13" s="668"/>
      <c r="BO13" s="668"/>
      <c r="BP13" s="668"/>
      <c r="BQ13" s="667"/>
      <c r="BR13" s="668"/>
      <c r="BS13" s="668"/>
      <c r="BT13" s="668"/>
      <c r="BU13" s="668"/>
      <c r="BV13" s="668"/>
      <c r="BW13" s="178"/>
      <c r="BX13" s="179"/>
      <c r="BY13" s="179"/>
      <c r="BZ13" s="179"/>
      <c r="CA13" s="179"/>
      <c r="CB13" s="179"/>
      <c r="CC13" s="179"/>
      <c r="CD13" s="179"/>
      <c r="CE13" s="179"/>
      <c r="CF13" s="179"/>
      <c r="CG13" s="217"/>
      <c r="CH13" s="666"/>
    </row>
    <row r="14" spans="1:88" ht="15" customHeight="1">
      <c r="A14" s="139"/>
      <c r="B14" s="692"/>
      <c r="C14" s="692"/>
      <c r="D14" s="666"/>
      <c r="E14" s="719"/>
      <c r="F14" s="719"/>
      <c r="G14" s="707"/>
      <c r="H14" s="763"/>
      <c r="I14" s="763"/>
      <c r="J14" s="763"/>
      <c r="K14" s="763"/>
      <c r="L14" s="763"/>
      <c r="M14" s="763"/>
      <c r="N14" s="763"/>
      <c r="O14" s="763"/>
      <c r="P14" s="763"/>
      <c r="Q14" s="763"/>
      <c r="R14" s="763"/>
      <c r="S14" s="763"/>
      <c r="T14" s="763"/>
      <c r="U14" s="763"/>
      <c r="V14" s="763"/>
      <c r="W14" s="763"/>
      <c r="X14" s="763"/>
      <c r="Y14" s="763"/>
      <c r="Z14" s="763"/>
      <c r="AA14" s="717"/>
      <c r="AB14" s="717"/>
      <c r="AC14" s="717"/>
      <c r="AD14" s="671"/>
      <c r="AE14" s="474" t="str">
        <f>IF(LEN(VLOOKUP(AA12,suvaha!$D$8:$H$158,2,FALSE))&lt;11,"",LEFT(RIGHT(VLOOKUP(AA12,suvaha!$D$8:$H$158,2,FALSE),11),1))</f>
        <v/>
      </c>
      <c r="AF14" s="181"/>
      <c r="AG14" s="474" t="str">
        <f>IF(LEN(VLOOKUP(AA12,suvaha!$D$8:$H$158,2,FALSE))&lt;10,"",LEFT(RIGHT(VLOOKUP(AA12,suvaha!$D$8:$H$158,2,FALSE),10),1))</f>
        <v/>
      </c>
      <c r="AH14" s="476"/>
      <c r="AI14" s="474" t="str">
        <f>IF(LEN(VLOOKUP(AA12,suvaha!$D$8:$H$158,2,FALSE))&lt;9,"",LEFT(RIGHT(VLOOKUP(AA12,suvaha!$D$8:$H$158,2,FALSE),9),1))</f>
        <v/>
      </c>
      <c r="AJ14" s="181"/>
      <c r="AK14" s="474" t="str">
        <f>IF(LEN(VLOOKUP(AA12,suvaha!$D$8:$H$158,2,FALSE))&lt;8,"",LEFT(RIGHT(VLOOKUP(AA12,suvaha!$D$8:$H$158,2,FALSE),8),1))</f>
        <v/>
      </c>
      <c r="AL14" s="476"/>
      <c r="AM14" s="474" t="str">
        <f>IF(LEN(VLOOKUP(AA12,suvaha!$D$8:$H$158,2,FALSE))&lt;7,"",LEFT(RIGHT(VLOOKUP(AA12,suvaha!$D$8:$H$158,2,FALSE),7),1))</f>
        <v/>
      </c>
      <c r="AN14" s="674"/>
      <c r="AO14" s="474" t="str">
        <f>IF(LEN(VLOOKUP(AA12,suvaha!$D$8:$H$158,2,FALSE))&lt;6,"",LEFT(RIGHT(VLOOKUP(AA12,suvaha!$D$8:$H$158,2,FALSE),6),1))</f>
        <v/>
      </c>
      <c r="AP14" s="476"/>
      <c r="AQ14" s="474" t="str">
        <f>IF(LEN(VLOOKUP(AA12,suvaha!$D$8:$H$158,2,FALSE))&lt;5,"",LEFT(RIGHT(VLOOKUP(AA12,suvaha!$D$8:$H$158,2,FALSE),5),1))</f>
        <v/>
      </c>
      <c r="AR14" s="476"/>
      <c r="AS14" s="474" t="str">
        <f>IF(LEN(VLOOKUP(AA12,suvaha!$D$8:$H$158,2,FALSE))&lt;4,"",LEFT(RIGHT(VLOOKUP(AA12,suvaha!$D$8:$H$158,2,FALSE),4),1))</f>
        <v/>
      </c>
      <c r="AT14" s="674"/>
      <c r="AU14" s="474" t="str">
        <f>IF(LEN(VLOOKUP(AA12,suvaha!$D$8:$H$158,2,FALSE))&lt;3,"",LEFT(RIGHT(VLOOKUP(AA12,suvaha!$D$8:$H$158,2,FALSE),3),1))</f>
        <v/>
      </c>
      <c r="AV14" s="476"/>
      <c r="AW14" s="474" t="str">
        <f>IF(LEN(VLOOKUP(AA12,suvaha!$D$8:$H$158,2,FALSE))&lt;2,"",LEFT(RIGHT(VLOOKUP(AA12,suvaha!$D$8:$H$158,2,FALSE),2),1))</f>
        <v/>
      </c>
      <c r="AX14" s="476"/>
      <c r="AY14" s="474" t="str">
        <f>IF(VLOOKUP(AA12,suvaha!$D$8:$H$85,2,FALSE)=0,"",IF(LEN(VLOOKUP(AA12,suvaha!$D$8:$H$158,2,FALSE))&lt;1,"",LEFT(RIGHT(VLOOKUP(AA12,suvaha!$D$8:$H$158,2,FALSE),1),1)))</f>
        <v/>
      </c>
      <c r="AZ14" s="711"/>
      <c r="BA14" s="671"/>
      <c r="BB14" s="474" t="str">
        <f>IF(LEN(VLOOKUP(AA12,suvaha!$D$8:$H$158,4,FALSE))&lt;11,"",LEFT(RIGHT(VLOOKUP(AA12,suvaha!$D$8:$H$158,4,FALSE),11),1))</f>
        <v/>
      </c>
      <c r="BC14" s="181"/>
      <c r="BD14" s="474" t="str">
        <f>IF(LEN(VLOOKUP(AA12,suvaha!$D$8:$H$158,4,FALSE))&lt;10,"",LEFT(RIGHT(VLOOKUP(AA12,suvaha!$D$8:$H$158,4,FALSE),10),1))</f>
        <v/>
      </c>
      <c r="BE14" s="476"/>
      <c r="BF14" s="474" t="str">
        <f>IF(LEN(VLOOKUP(AA12,suvaha!$D$8:$H$158,4,FALSE))&lt;9,"",LEFT(RIGHT(VLOOKUP(AA12,suvaha!$D$8:$H$158,4,FALSE),9),1))</f>
        <v/>
      </c>
      <c r="BG14" s="181"/>
      <c r="BH14" s="474" t="str">
        <f>IF(LEN(VLOOKUP(AA12,suvaha!$D$8:$H$158,4,FALSE))&lt;8,"",LEFT(RIGHT(VLOOKUP(AA12,suvaha!$D$8:$H$158,4,FALSE),8),1))</f>
        <v/>
      </c>
      <c r="BI14" s="476"/>
      <c r="BJ14" s="474" t="str">
        <f>IF(LEN(VLOOKUP(AA12,suvaha!$D$8:$H$158,4,FALSE))&lt;7,"",LEFT(RIGHT(VLOOKUP(AA12,suvaha!$D$8:$H$158,4,FALSE),7),1))</f>
        <v/>
      </c>
      <c r="BK14" s="674"/>
      <c r="BL14" s="474" t="str">
        <f>IF(LEN(VLOOKUP(AA12,suvaha!$D$8:$H$158,4,FALSE))&lt;6,"",LEFT(RIGHT(VLOOKUP(AA12,suvaha!$D$8:$H$158,4,FALSE),6),1))</f>
        <v/>
      </c>
      <c r="BM14" s="476"/>
      <c r="BN14" s="474" t="str">
        <f>IF(LEN(VLOOKUP(AA12,suvaha!$D$8:$H$158,4,FALSE))&lt;5,"",LEFT(RIGHT(VLOOKUP(AA12,suvaha!$D$8:$H$158,4,FALSE),5),1))</f>
        <v/>
      </c>
      <c r="BO14" s="476"/>
      <c r="BP14" s="474" t="str">
        <f>IF(LEN(VLOOKUP(AA12,suvaha!$D$8:$H$158,4,FALSE))&lt;4,"",LEFT(RIGHT(VLOOKUP(AA12,suvaha!$D$8:$H$158,4,FALSE),4),1))</f>
        <v/>
      </c>
      <c r="BQ14" s="667"/>
      <c r="BR14" s="474" t="str">
        <f>IF(LEN(VLOOKUP(AA12,suvaha!$D$8:$H$158,4,FALSE))&lt;3,"",LEFT(RIGHT(VLOOKUP(AA12,suvaha!$D$8:$H$158,4,FALSE),3),1))</f>
        <v/>
      </c>
      <c r="BS14" s="476"/>
      <c r="BT14" s="474" t="str">
        <f>IF(LEN(VLOOKUP(AA12,suvaha!$D$8:$H$158,4,FALSE))&lt;2,"",LEFT(RIGHT(VLOOKUP(AA12,suvaha!$D$8:$H$158,4,FALSE),2),1))</f>
        <v/>
      </c>
      <c r="BU14" s="476"/>
      <c r="BV14" s="474" t="str">
        <f>IF(VLOOKUP(AA12,suvaha!$D$8:$H$85,4,FALSE)=0,"",IF(LEN(VLOOKUP(AA12,suvaha!$D$8:$H$158,4,FALSE))&lt;1,"",LEFT(RIGHT(VLOOKUP(AA12,suvaha!$D$8:$H$158,4,FALSE),1),1)))</f>
        <v/>
      </c>
      <c r="BW14" s="178"/>
      <c r="BX14" s="179"/>
      <c r="BY14" s="179"/>
      <c r="BZ14" s="179"/>
      <c r="CA14" s="179"/>
      <c r="CB14" s="179"/>
      <c r="CC14" s="179"/>
      <c r="CD14" s="179"/>
      <c r="CE14" s="179"/>
      <c r="CF14" s="179"/>
      <c r="CG14" s="217"/>
      <c r="CH14" s="666"/>
    </row>
    <row r="15" spans="1:88" ht="3" customHeight="1">
      <c r="A15" s="139"/>
      <c r="B15" s="692"/>
      <c r="C15" s="692"/>
      <c r="D15" s="666"/>
      <c r="E15" s="719"/>
      <c r="F15" s="719"/>
      <c r="G15" s="707"/>
      <c r="H15" s="763"/>
      <c r="I15" s="763"/>
      <c r="J15" s="763"/>
      <c r="K15" s="763"/>
      <c r="L15" s="763"/>
      <c r="M15" s="763"/>
      <c r="N15" s="763"/>
      <c r="O15" s="763"/>
      <c r="P15" s="763"/>
      <c r="Q15" s="763"/>
      <c r="R15" s="763"/>
      <c r="S15" s="763"/>
      <c r="T15" s="763"/>
      <c r="U15" s="763"/>
      <c r="V15" s="763"/>
      <c r="W15" s="763"/>
      <c r="X15" s="763"/>
      <c r="Y15" s="763"/>
      <c r="Z15" s="763"/>
      <c r="AA15" s="717"/>
      <c r="AB15" s="717"/>
      <c r="AC15" s="717"/>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182"/>
      <c r="BS15" s="182"/>
      <c r="BT15" s="182"/>
      <c r="BU15" s="182"/>
      <c r="BV15" s="182"/>
      <c r="BW15" s="183"/>
      <c r="BX15" s="182"/>
      <c r="BY15" s="182"/>
      <c r="BZ15" s="182"/>
      <c r="CA15" s="182"/>
      <c r="CB15" s="182"/>
      <c r="CC15" s="182"/>
      <c r="CD15" s="182"/>
      <c r="CE15" s="182"/>
      <c r="CF15" s="182"/>
      <c r="CG15" s="218"/>
      <c r="CH15" s="666"/>
    </row>
    <row r="16" spans="1:88" ht="3" customHeight="1">
      <c r="A16" s="139"/>
      <c r="B16" s="692"/>
      <c r="C16" s="692"/>
      <c r="D16" s="666"/>
      <c r="E16" s="719"/>
      <c r="F16" s="719"/>
      <c r="G16" s="707"/>
      <c r="H16" s="763"/>
      <c r="I16" s="763"/>
      <c r="J16" s="763"/>
      <c r="K16" s="763"/>
      <c r="L16" s="763"/>
      <c r="M16" s="763"/>
      <c r="N16" s="763"/>
      <c r="O16" s="763"/>
      <c r="P16" s="763"/>
      <c r="Q16" s="763"/>
      <c r="R16" s="763"/>
      <c r="S16" s="763"/>
      <c r="T16" s="763"/>
      <c r="U16" s="763"/>
      <c r="V16" s="763"/>
      <c r="W16" s="763"/>
      <c r="X16" s="763"/>
      <c r="Y16" s="763"/>
      <c r="Z16" s="763"/>
      <c r="AA16" s="717"/>
      <c r="AB16" s="717"/>
      <c r="AC16" s="717"/>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185"/>
      <c r="BB16" s="175"/>
      <c r="BC16" s="175"/>
      <c r="BD16" s="175"/>
      <c r="BE16" s="175"/>
      <c r="BF16" s="175"/>
      <c r="BG16" s="175"/>
      <c r="BH16" s="175"/>
      <c r="BI16" s="175"/>
      <c r="BJ16" s="176"/>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216"/>
      <c r="CH16" s="666"/>
    </row>
    <row r="17" spans="1:86" ht="3" customHeight="1">
      <c r="A17" s="139"/>
      <c r="B17" s="692"/>
      <c r="C17" s="692"/>
      <c r="D17" s="666"/>
      <c r="E17" s="719"/>
      <c r="F17" s="719"/>
      <c r="G17" s="707"/>
      <c r="H17" s="763"/>
      <c r="I17" s="763"/>
      <c r="J17" s="763"/>
      <c r="K17" s="763"/>
      <c r="L17" s="763"/>
      <c r="M17" s="763"/>
      <c r="N17" s="763"/>
      <c r="O17" s="763"/>
      <c r="P17" s="763"/>
      <c r="Q17" s="763"/>
      <c r="R17" s="763"/>
      <c r="S17" s="763"/>
      <c r="T17" s="763"/>
      <c r="U17" s="763"/>
      <c r="V17" s="763"/>
      <c r="W17" s="763"/>
      <c r="X17" s="763"/>
      <c r="Y17" s="763"/>
      <c r="Z17" s="763"/>
      <c r="AA17" s="717"/>
      <c r="AB17" s="717"/>
      <c r="AC17" s="717"/>
      <c r="AD17" s="671"/>
      <c r="AE17" s="672"/>
      <c r="AF17" s="672"/>
      <c r="AG17" s="672"/>
      <c r="AH17" s="471"/>
      <c r="AI17" s="673"/>
      <c r="AJ17" s="673"/>
      <c r="AK17" s="673"/>
      <c r="AL17" s="673"/>
      <c r="AM17" s="673"/>
      <c r="AN17" s="674"/>
      <c r="AO17" s="668"/>
      <c r="AP17" s="668"/>
      <c r="AQ17" s="668"/>
      <c r="AR17" s="668"/>
      <c r="AS17" s="668"/>
      <c r="AT17" s="674"/>
      <c r="AU17" s="668"/>
      <c r="AV17" s="668"/>
      <c r="AW17" s="668"/>
      <c r="AX17" s="668"/>
      <c r="AY17" s="668"/>
      <c r="AZ17" s="711"/>
      <c r="BA17" s="186"/>
      <c r="BB17" s="179"/>
      <c r="BC17" s="179"/>
      <c r="BD17" s="179"/>
      <c r="BE17" s="179"/>
      <c r="BF17" s="179"/>
      <c r="BG17" s="179"/>
      <c r="BH17" s="179"/>
      <c r="BI17" s="179"/>
      <c r="BJ17" s="178"/>
      <c r="BK17" s="179"/>
      <c r="BL17" s="672"/>
      <c r="BM17" s="672"/>
      <c r="BN17" s="672"/>
      <c r="BO17" s="179"/>
      <c r="BP17" s="190"/>
      <c r="BQ17" s="190"/>
      <c r="BR17" s="190"/>
      <c r="BS17" s="190"/>
      <c r="BT17" s="190"/>
      <c r="BU17" s="179"/>
      <c r="BV17" s="190"/>
      <c r="BW17" s="190"/>
      <c r="BX17" s="190"/>
      <c r="BY17" s="190"/>
      <c r="BZ17" s="190"/>
      <c r="CA17" s="191"/>
      <c r="CB17" s="190"/>
      <c r="CC17" s="190"/>
      <c r="CD17" s="190"/>
      <c r="CE17" s="190"/>
      <c r="CF17" s="190"/>
      <c r="CG17" s="219"/>
      <c r="CH17" s="666"/>
    </row>
    <row r="18" spans="1:86" ht="15" customHeight="1">
      <c r="A18" s="139"/>
      <c r="B18" s="692"/>
      <c r="C18" s="692"/>
      <c r="D18" s="666"/>
      <c r="E18" s="719"/>
      <c r="F18" s="719"/>
      <c r="G18" s="707"/>
      <c r="H18" s="763"/>
      <c r="I18" s="763"/>
      <c r="J18" s="763"/>
      <c r="K18" s="763"/>
      <c r="L18" s="763"/>
      <c r="M18" s="763"/>
      <c r="N18" s="763"/>
      <c r="O18" s="763"/>
      <c r="P18" s="763"/>
      <c r="Q18" s="763"/>
      <c r="R18" s="763"/>
      <c r="S18" s="763"/>
      <c r="T18" s="763"/>
      <c r="U18" s="763"/>
      <c r="V18" s="763"/>
      <c r="W18" s="763"/>
      <c r="X18" s="763"/>
      <c r="Y18" s="763"/>
      <c r="Z18" s="763"/>
      <c r="AA18" s="717"/>
      <c r="AB18" s="717"/>
      <c r="AC18" s="717"/>
      <c r="AD18" s="671"/>
      <c r="AE18" s="474" t="str">
        <f>IF(LEN(VLOOKUP(AA12,suvaha!$D$8:$H$158,3,FALSE))&lt;11,"",LEFT(RIGHT(VLOOKUP(AA12,suvaha!$D$8:$H$158,3,FALSE),11),1))</f>
        <v/>
      </c>
      <c r="AF18" s="181"/>
      <c r="AG18" s="474" t="str">
        <f>IF(LEN(VLOOKUP(AA12,suvaha!$D$8:$H$158,3,FALSE))&lt;10,"",LEFT(RIGHT(VLOOKUP(AA12,suvaha!$D$8:$H$158,3,FALSE),10),1))</f>
        <v/>
      </c>
      <c r="AH18" s="476"/>
      <c r="AI18" s="474" t="str">
        <f>IF(LEN(VLOOKUP(AA12,suvaha!$D$8:$H$158,3,FALSE))&lt;9,"",LEFT(RIGHT(VLOOKUP(AA12,suvaha!$D$8:$H$158,3,FALSE),9),1))</f>
        <v/>
      </c>
      <c r="AJ18" s="181"/>
      <c r="AK18" s="474" t="str">
        <f>IF(LEN(VLOOKUP(AA12,suvaha!$D$8:$H$158,3,FALSE))&lt;8,"",LEFT(RIGHT(VLOOKUP(AA12,suvaha!$D$8:$H$158,3,FALSE),8),1))</f>
        <v/>
      </c>
      <c r="AL18" s="476"/>
      <c r="AM18" s="474" t="str">
        <f>IF(LEN(VLOOKUP(AA12,suvaha!$D$8:$H$158,3,FALSE))&lt;7,"",LEFT(RIGHT(VLOOKUP(AA12,suvaha!$D$8:$H$158,3,FALSE),7),1))</f>
        <v/>
      </c>
      <c r="AN18" s="674"/>
      <c r="AO18" s="474" t="str">
        <f>IF(LEN(VLOOKUP(AA12,suvaha!$D$8:$H$158,3,FALSE))&lt;6,"",LEFT(RIGHT(VLOOKUP(AA12,suvaha!$D$8:$H$158,3,FALSE),6),1))</f>
        <v/>
      </c>
      <c r="AP18" s="476"/>
      <c r="AQ18" s="474" t="str">
        <f>IF(LEN(VLOOKUP(AA12,suvaha!$D$8:$H$158,3,FALSE))&lt;5,"",LEFT(RIGHT(VLOOKUP(AA12,suvaha!$D$8:$H$158,3,FALSE),5),1))</f>
        <v/>
      </c>
      <c r="AR18" s="476"/>
      <c r="AS18" s="474" t="str">
        <f>IF(LEN(VLOOKUP(AA12,suvaha!$D$8:$H$158,3,FALSE))&lt;4,"",LEFT(RIGHT(VLOOKUP(AA12,suvaha!$D$8:$H$158,3,FALSE),4),1))</f>
        <v/>
      </c>
      <c r="AT18" s="674"/>
      <c r="AU18" s="474" t="str">
        <f>IF(LEN(VLOOKUP(AA12,suvaha!$D$8:$H$158,3,FALSE))&lt;3,"",LEFT(RIGHT(VLOOKUP(AA12,suvaha!$D$8:$H$158,3,FALSE),3),1))</f>
        <v/>
      </c>
      <c r="AV18" s="476"/>
      <c r="AW18" s="474" t="str">
        <f>IF(LEN(VLOOKUP(AA12,suvaha!$D$8:$H$158,3,FALSE))&lt;2,"",LEFT(RIGHT(VLOOKUP(AA12,suvaha!$D$8:$H$158,3,FALSE),2),1))</f>
        <v/>
      </c>
      <c r="AX18" s="476"/>
      <c r="AY18" s="474" t="str">
        <f>IF(VLOOKUP(AA12,suvaha!$D$8:$H$85,3,FALSE)=0,"",IF(LEN(VLOOKUP(AA12,suvaha!$D$8:$H$158,3,FALSE))&lt;1,"",LEFT(RIGHT(VLOOKUP(AA12,suvaha!$D$8:$H$158,3,FALSE),1),1)))</f>
        <v/>
      </c>
      <c r="AZ18" s="711"/>
      <c r="BA18" s="186"/>
      <c r="BB18" s="179"/>
      <c r="BC18" s="179"/>
      <c r="BD18" s="179"/>
      <c r="BE18" s="179"/>
      <c r="BF18" s="179"/>
      <c r="BG18" s="179"/>
      <c r="BH18" s="179"/>
      <c r="BI18" s="179"/>
      <c r="BJ18" s="178"/>
      <c r="BK18" s="179"/>
      <c r="BL18" s="474" t="str">
        <f>IF(LEN(VLOOKUP(AA12,suvaha!$D$8:$H$158,5,FALSE))&lt;11,"",LEFT(RIGHT(VLOOKUP(AA12,suvaha!$D$8:$H$158,5,FALSE),11),1))</f>
        <v/>
      </c>
      <c r="BM18" s="181"/>
      <c r="BN18" s="474" t="str">
        <f>IF(LEN(VLOOKUP(AA12,suvaha!$D$8:$H$158,5,FALSE))&lt;10,"",LEFT(RIGHT(VLOOKUP(AA12,suvaha!$D$8:$H$158,5,FALSE),10),1))</f>
        <v/>
      </c>
      <c r="BO18" s="179"/>
      <c r="BP18" s="474" t="str">
        <f>IF(LEN(VLOOKUP(AA12,suvaha!$D$8:$H$158,5,FALSE))&lt;9,"",LEFT(RIGHT(VLOOKUP(AA12,suvaha!$D$8:$H$158,5,FALSE),9),1))</f>
        <v/>
      </c>
      <c r="BQ18" s="476"/>
      <c r="BR18" s="474" t="str">
        <f>IF(LEN(VLOOKUP(AA12,suvaha!$D$8:$H$158,5,FALSE))&lt;8,"",LEFT(RIGHT(VLOOKUP(AA12,suvaha!$D$8:$H$158,5,FALSE),8),1))</f>
        <v/>
      </c>
      <c r="BS18" s="476"/>
      <c r="BT18" s="474" t="str">
        <f>IF(LEN(VLOOKUP(AA12,suvaha!$D$8:$H$158,5,FALSE))&lt;7,"",LEFT(RIGHT(VLOOKUP(AA12,suvaha!$D$8:$H$158,5,FALSE),7),1))</f>
        <v/>
      </c>
      <c r="BU18" s="179"/>
      <c r="BV18" s="474" t="str">
        <f>IF(LEN(VLOOKUP(AA12,suvaha!$D$8:$H$158,5,FALSE))&lt;6,"",LEFT(RIGHT(VLOOKUP(AA12,suvaha!$D$8:$H$158,5,FALSE),6),1))</f>
        <v/>
      </c>
      <c r="BW18" s="476"/>
      <c r="BX18" s="474" t="str">
        <f>IF(LEN(VLOOKUP(AA12,suvaha!$D$8:$H$158,5,FALSE))&lt;5,"",LEFT(RIGHT(VLOOKUP(AA12,suvaha!$D$8:$H$158,5,FALSE),5),1))</f>
        <v/>
      </c>
      <c r="BY18" s="476"/>
      <c r="BZ18" s="474" t="str">
        <f>IF(LEN(VLOOKUP(AA12,suvaha!$D$8:$H$158,5,FALSE))&lt;4,"",LEFT(RIGHT(VLOOKUP(AA12,suvaha!$D$8:$H$158,5,FALSE),4),1))</f>
        <v/>
      </c>
      <c r="CA18" s="191"/>
      <c r="CB18" s="474" t="str">
        <f>IF(LEN(VLOOKUP(AA12,suvaha!$D$8:$H$158,5,FALSE))&lt;3,"",LEFT(RIGHT(VLOOKUP(AA12,suvaha!$D$8:$H$158,5,FALSE),3),1))</f>
        <v/>
      </c>
      <c r="CC18" s="476"/>
      <c r="CD18" s="474" t="str">
        <f>IF(LEN(VLOOKUP(AA12,suvaha!$D$8:$H$158,5,FALSE))&lt;2,"",LEFT(RIGHT(VLOOKUP(AA12,suvaha!$D$8:$H$158,5,FALSE),2),1))</f>
        <v/>
      </c>
      <c r="CE18" s="476"/>
      <c r="CF18" s="474" t="str">
        <f>IF(VLOOKUP(AA12,suvaha!$D$8:$H$85,5,FALSE)=0,"",IF(LEN(VLOOKUP(AA12,suvaha!$D$8:$H$158,5,FALSE))&lt;1,"",LEFT(RIGHT(VLOOKUP(AA12,suvaha!$D$8:$H$158,5,FALSE),1),1)))</f>
        <v/>
      </c>
      <c r="CG18" s="219"/>
      <c r="CH18" s="666"/>
    </row>
    <row r="19" spans="1:86" ht="3" customHeight="1">
      <c r="A19" s="139"/>
      <c r="B19" s="692"/>
      <c r="C19" s="692"/>
      <c r="D19" s="666"/>
      <c r="E19" s="719"/>
      <c r="F19" s="719"/>
      <c r="G19" s="707"/>
      <c r="H19" s="763"/>
      <c r="I19" s="763"/>
      <c r="J19" s="763"/>
      <c r="K19" s="763"/>
      <c r="L19" s="763"/>
      <c r="M19" s="763"/>
      <c r="N19" s="763"/>
      <c r="O19" s="763"/>
      <c r="P19" s="763"/>
      <c r="Q19" s="763"/>
      <c r="R19" s="763"/>
      <c r="S19" s="763"/>
      <c r="T19" s="763"/>
      <c r="U19" s="763"/>
      <c r="V19" s="763"/>
      <c r="W19" s="763"/>
      <c r="X19" s="763"/>
      <c r="Y19" s="763"/>
      <c r="Z19" s="763"/>
      <c r="AA19" s="717"/>
      <c r="AB19" s="717"/>
      <c r="AC19" s="717"/>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189"/>
      <c r="BB19" s="182"/>
      <c r="BC19" s="182"/>
      <c r="BD19" s="182"/>
      <c r="BE19" s="182"/>
      <c r="BF19" s="182"/>
      <c r="BG19" s="182"/>
      <c r="BH19" s="182"/>
      <c r="BI19" s="182"/>
      <c r="BJ19" s="183"/>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218"/>
      <c r="CH19" s="666"/>
    </row>
    <row r="20" spans="1:86" s="174" customFormat="1" ht="3" customHeight="1">
      <c r="A20" s="139"/>
      <c r="B20" s="692"/>
      <c r="C20" s="692"/>
      <c r="D20" s="666"/>
      <c r="E20" s="719" t="s">
        <v>123</v>
      </c>
      <c r="F20" s="719"/>
      <c r="G20" s="707"/>
      <c r="H20" s="774" t="str">
        <f>Index!C95</f>
        <v>Pohľadávky z obchodného styku v rámci podielovej účasti okrem pohľadávok voči prepojeným účtovným jednotkám (311A, 312A, 313A, 314A, 315A, 31XA) - /391A/</v>
      </c>
      <c r="I20" s="774"/>
      <c r="J20" s="774"/>
      <c r="K20" s="774"/>
      <c r="L20" s="774"/>
      <c r="M20" s="774"/>
      <c r="N20" s="774"/>
      <c r="O20" s="774"/>
      <c r="P20" s="774"/>
      <c r="Q20" s="774"/>
      <c r="R20" s="774"/>
      <c r="S20" s="774"/>
      <c r="T20" s="774"/>
      <c r="U20" s="774"/>
      <c r="V20" s="774"/>
      <c r="W20" s="774"/>
      <c r="X20" s="774"/>
      <c r="Y20" s="774"/>
      <c r="Z20" s="774"/>
      <c r="AA20" s="717" t="s">
        <v>124</v>
      </c>
      <c r="AB20" s="717"/>
      <c r="AC20" s="717"/>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175"/>
      <c r="BS20" s="175"/>
      <c r="BT20" s="175"/>
      <c r="BU20" s="175"/>
      <c r="BV20" s="175"/>
      <c r="BW20" s="176"/>
      <c r="BX20" s="175"/>
      <c r="BY20" s="175"/>
      <c r="BZ20" s="175"/>
      <c r="CA20" s="175"/>
      <c r="CB20" s="175"/>
      <c r="CC20" s="175"/>
      <c r="CD20" s="175"/>
      <c r="CE20" s="175"/>
      <c r="CF20" s="175"/>
      <c r="CG20" s="216"/>
      <c r="CH20" s="666"/>
    </row>
    <row r="21" spans="1:86" s="174" customFormat="1" ht="3" customHeight="1">
      <c r="A21" s="139"/>
      <c r="B21" s="692"/>
      <c r="C21" s="692"/>
      <c r="D21" s="666"/>
      <c r="E21" s="719"/>
      <c r="F21" s="719"/>
      <c r="G21" s="707"/>
      <c r="H21" s="774"/>
      <c r="I21" s="774"/>
      <c r="J21" s="774"/>
      <c r="K21" s="774"/>
      <c r="L21" s="774"/>
      <c r="M21" s="774"/>
      <c r="N21" s="774"/>
      <c r="O21" s="774"/>
      <c r="P21" s="774"/>
      <c r="Q21" s="774"/>
      <c r="R21" s="774"/>
      <c r="S21" s="774"/>
      <c r="T21" s="774"/>
      <c r="U21" s="774"/>
      <c r="V21" s="774"/>
      <c r="W21" s="774"/>
      <c r="X21" s="774"/>
      <c r="Y21" s="774"/>
      <c r="Z21" s="774"/>
      <c r="AA21" s="717"/>
      <c r="AB21" s="717"/>
      <c r="AC21" s="717"/>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68"/>
      <c r="BM21" s="668"/>
      <c r="BN21" s="668"/>
      <c r="BO21" s="668"/>
      <c r="BP21" s="668"/>
      <c r="BQ21" s="667"/>
      <c r="BR21" s="668"/>
      <c r="BS21" s="668"/>
      <c r="BT21" s="668"/>
      <c r="BU21" s="668"/>
      <c r="BV21" s="668"/>
      <c r="BW21" s="178"/>
      <c r="BX21" s="179"/>
      <c r="BY21" s="179"/>
      <c r="BZ21" s="179"/>
      <c r="CA21" s="179"/>
      <c r="CB21" s="179"/>
      <c r="CC21" s="179"/>
      <c r="CD21" s="179"/>
      <c r="CE21" s="179"/>
      <c r="CF21" s="179"/>
      <c r="CG21" s="217"/>
      <c r="CH21" s="666"/>
    </row>
    <row r="22" spans="1:86" ht="18.75" customHeight="1">
      <c r="A22" s="139"/>
      <c r="B22" s="692"/>
      <c r="C22" s="692"/>
      <c r="D22" s="666"/>
      <c r="E22" s="719"/>
      <c r="F22" s="719"/>
      <c r="G22" s="707"/>
      <c r="H22" s="774"/>
      <c r="I22" s="774"/>
      <c r="J22" s="774"/>
      <c r="K22" s="774"/>
      <c r="L22" s="774"/>
      <c r="M22" s="774"/>
      <c r="N22" s="774"/>
      <c r="O22" s="774"/>
      <c r="P22" s="774"/>
      <c r="Q22" s="774"/>
      <c r="R22" s="774"/>
      <c r="S22" s="774"/>
      <c r="T22" s="774"/>
      <c r="U22" s="774"/>
      <c r="V22" s="774"/>
      <c r="W22" s="774"/>
      <c r="X22" s="774"/>
      <c r="Y22" s="774"/>
      <c r="Z22" s="774"/>
      <c r="AA22" s="717"/>
      <c r="AB22" s="717"/>
      <c r="AC22" s="717"/>
      <c r="AD22" s="671"/>
      <c r="AE22" s="474" t="str">
        <f>IF(LEN(VLOOKUP(AA20,suvaha!$D$8:$H$158,2,FALSE))&lt;11,"",LEFT(RIGHT(VLOOKUP(AA20,suvaha!$D$8:$H$158,2,FALSE),11),1))</f>
        <v/>
      </c>
      <c r="AF22" s="181"/>
      <c r="AG22" s="474" t="str">
        <f>IF(LEN(VLOOKUP(AA20,suvaha!$D$8:$H$158,2,FALSE))&lt;10,"",LEFT(RIGHT(VLOOKUP(AA20,suvaha!$D$8:$H$158,2,FALSE),10),1))</f>
        <v/>
      </c>
      <c r="AH22" s="476"/>
      <c r="AI22" s="474" t="str">
        <f>IF(LEN(VLOOKUP(AA20,suvaha!$D$8:$H$158,2,FALSE))&lt;9,"",LEFT(RIGHT(VLOOKUP(AA20,suvaha!$D$8:$H$158,2,FALSE),9),1))</f>
        <v/>
      </c>
      <c r="AJ22" s="181"/>
      <c r="AK22" s="474" t="str">
        <f>IF(LEN(VLOOKUP(AA20,suvaha!$D$8:$H$158,2,FALSE))&lt;8,"",LEFT(RIGHT(VLOOKUP(AA20,suvaha!$D$8:$H$158,2,FALSE),8),1))</f>
        <v/>
      </c>
      <c r="AL22" s="476"/>
      <c r="AM22" s="474" t="str">
        <f>IF(LEN(VLOOKUP(AA20,suvaha!$D$8:$H$158,2,FALSE))&lt;7,"",LEFT(RIGHT(VLOOKUP(AA20,suvaha!$D$8:$H$158,2,FALSE),7),1))</f>
        <v/>
      </c>
      <c r="AN22" s="674"/>
      <c r="AO22" s="474" t="str">
        <f>IF(LEN(VLOOKUP(AA20,suvaha!$D$8:$H$158,2,FALSE))&lt;6,"",LEFT(RIGHT(VLOOKUP(AA20,suvaha!$D$8:$H$158,2,FALSE),6),1))</f>
        <v/>
      </c>
      <c r="AP22" s="476"/>
      <c r="AQ22" s="474" t="str">
        <f>IF(LEN(VLOOKUP(AA20,suvaha!$D$8:$H$158,2,FALSE))&lt;5,"",LEFT(RIGHT(VLOOKUP(AA20,suvaha!$D$8:$H$158,2,FALSE),5),1))</f>
        <v/>
      </c>
      <c r="AR22" s="476"/>
      <c r="AS22" s="474" t="str">
        <f>IF(LEN(VLOOKUP(AA20,suvaha!$D$8:$H$158,2,FALSE))&lt;4,"",LEFT(RIGHT(VLOOKUP(AA20,suvaha!$D$8:$H$158,2,FALSE),4),1))</f>
        <v/>
      </c>
      <c r="AT22" s="674"/>
      <c r="AU22" s="474" t="str">
        <f>IF(LEN(VLOOKUP(AA20,suvaha!$D$8:$H$158,2,FALSE))&lt;3,"",LEFT(RIGHT(VLOOKUP(AA20,suvaha!$D$8:$H$158,2,FALSE),3),1))</f>
        <v/>
      </c>
      <c r="AV22" s="476"/>
      <c r="AW22" s="474" t="str">
        <f>IF(LEN(VLOOKUP(AA20,suvaha!$D$8:$H$158,2,FALSE))&lt;2,"",LEFT(RIGHT(VLOOKUP(AA20,suvaha!$D$8:$H$158,2,FALSE),2),1))</f>
        <v/>
      </c>
      <c r="AX22" s="476"/>
      <c r="AY22" s="474" t="str">
        <f>IF(VLOOKUP(AA20,suvaha!$D$8:$H$85,2,FALSE)=0,"",IF(LEN(VLOOKUP(AA20,suvaha!$D$8:$H$158,2,FALSE))&lt;1,"",LEFT(RIGHT(VLOOKUP(AA20,suvaha!$D$8:$H$158,2,FALSE),1),1)))</f>
        <v/>
      </c>
      <c r="AZ22" s="711"/>
      <c r="BA22" s="671"/>
      <c r="BB22" s="474" t="str">
        <f>IF(LEN(VLOOKUP(AA20,suvaha!$D$8:$H$158,4,FALSE))&lt;11,"",LEFT(RIGHT(VLOOKUP(AA20,suvaha!$D$8:$H$158,4,FALSE),11),1))</f>
        <v/>
      </c>
      <c r="BC22" s="181"/>
      <c r="BD22" s="474" t="str">
        <f>IF(LEN(VLOOKUP(AA20,suvaha!$D$8:$H$158,4,FALSE))&lt;10,"",LEFT(RIGHT(VLOOKUP(AA20,suvaha!$D$8:$H$158,4,FALSE),10),1))</f>
        <v/>
      </c>
      <c r="BE22" s="476"/>
      <c r="BF22" s="474" t="str">
        <f>IF(LEN(VLOOKUP(AA20,suvaha!$D$8:$H$158,4,FALSE))&lt;9,"",LEFT(RIGHT(VLOOKUP(AA20,suvaha!$D$8:$H$158,4,FALSE),9),1))</f>
        <v/>
      </c>
      <c r="BG22" s="181"/>
      <c r="BH22" s="474" t="str">
        <f>IF(LEN(VLOOKUP(AA20,suvaha!$D$8:$H$158,4,FALSE))&lt;8,"",LEFT(RIGHT(VLOOKUP(AA20,suvaha!$D$8:$H$158,4,FALSE),8),1))</f>
        <v/>
      </c>
      <c r="BI22" s="476"/>
      <c r="BJ22" s="474" t="str">
        <f>IF(LEN(VLOOKUP(AA20,suvaha!$D$8:$H$158,4,FALSE))&lt;7,"",LEFT(RIGHT(VLOOKUP(AA20,suvaha!$D$8:$H$158,4,FALSE),7),1))</f>
        <v/>
      </c>
      <c r="BK22" s="674"/>
      <c r="BL22" s="474" t="str">
        <f>IF(LEN(VLOOKUP(AA20,suvaha!$D$8:$H$158,4,FALSE))&lt;6,"",LEFT(RIGHT(VLOOKUP(AA20,suvaha!$D$8:$H$158,4,FALSE),6),1))</f>
        <v/>
      </c>
      <c r="BM22" s="476"/>
      <c r="BN22" s="474" t="str">
        <f>IF(LEN(VLOOKUP(AA20,suvaha!$D$8:$H$158,4,FALSE))&lt;5,"",LEFT(RIGHT(VLOOKUP(AA20,suvaha!$D$8:$H$158,4,FALSE),5),1))</f>
        <v/>
      </c>
      <c r="BO22" s="476"/>
      <c r="BP22" s="474" t="str">
        <f>IF(LEN(VLOOKUP(AA20,suvaha!$D$8:$H$158,4,FALSE))&lt;4,"",LEFT(RIGHT(VLOOKUP(AA20,suvaha!$D$8:$H$158,4,FALSE),4),1))</f>
        <v/>
      </c>
      <c r="BQ22" s="667"/>
      <c r="BR22" s="474" t="str">
        <f>IF(LEN(VLOOKUP(AA20,suvaha!$D$8:$H$158,4,FALSE))&lt;3,"",LEFT(RIGHT(VLOOKUP(AA20,suvaha!$D$8:$H$158,4,FALSE),3),1))</f>
        <v/>
      </c>
      <c r="BS22" s="476"/>
      <c r="BT22" s="474" t="str">
        <f>IF(LEN(VLOOKUP(AA20,suvaha!$D$8:$H$158,4,FALSE))&lt;2,"",LEFT(RIGHT(VLOOKUP(AA20,suvaha!$D$8:$H$158,4,FALSE),2),1))</f>
        <v/>
      </c>
      <c r="BU22" s="476"/>
      <c r="BV22" s="474" t="str">
        <f>IF(VLOOKUP(AA20,suvaha!$D$8:$H$85,4,FALSE)=0,"",IF(LEN(VLOOKUP(AA20,suvaha!$D$8:$H$158,4,FALSE))&lt;1,"",LEFT(RIGHT(VLOOKUP(AA20,suvaha!$D$8:$H$158,4,FALSE),1),1)))</f>
        <v/>
      </c>
      <c r="BW22" s="178"/>
      <c r="BX22" s="179"/>
      <c r="BY22" s="179"/>
      <c r="BZ22" s="179"/>
      <c r="CA22" s="179"/>
      <c r="CB22" s="179"/>
      <c r="CC22" s="179"/>
      <c r="CD22" s="179"/>
      <c r="CE22" s="179"/>
      <c r="CF22" s="179"/>
      <c r="CG22" s="217"/>
      <c r="CH22" s="666"/>
    </row>
    <row r="23" spans="1:86" ht="2.25" customHeight="1">
      <c r="A23" s="139"/>
      <c r="B23" s="692"/>
      <c r="C23" s="692"/>
      <c r="D23" s="666"/>
      <c r="E23" s="719"/>
      <c r="F23" s="719"/>
      <c r="G23" s="707"/>
      <c r="H23" s="774"/>
      <c r="I23" s="774"/>
      <c r="J23" s="774"/>
      <c r="K23" s="774"/>
      <c r="L23" s="774"/>
      <c r="M23" s="774"/>
      <c r="N23" s="774"/>
      <c r="O23" s="774"/>
      <c r="P23" s="774"/>
      <c r="Q23" s="774"/>
      <c r="R23" s="774"/>
      <c r="S23" s="774"/>
      <c r="T23" s="774"/>
      <c r="U23" s="774"/>
      <c r="V23" s="774"/>
      <c r="W23" s="774"/>
      <c r="X23" s="774"/>
      <c r="Y23" s="774"/>
      <c r="Z23" s="774"/>
      <c r="AA23" s="717"/>
      <c r="AB23" s="717"/>
      <c r="AC23" s="717"/>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182"/>
      <c r="BS23" s="182"/>
      <c r="BT23" s="182"/>
      <c r="BU23" s="182"/>
      <c r="BV23" s="182"/>
      <c r="BW23" s="183"/>
      <c r="BX23" s="182"/>
      <c r="BY23" s="182"/>
      <c r="BZ23" s="182"/>
      <c r="CA23" s="182"/>
      <c r="CB23" s="182"/>
      <c r="CC23" s="182"/>
      <c r="CD23" s="182"/>
      <c r="CE23" s="182"/>
      <c r="CF23" s="182"/>
      <c r="CG23" s="218"/>
      <c r="CH23" s="666"/>
    </row>
    <row r="24" spans="1:86" ht="2.25" customHeight="1">
      <c r="A24" s="139"/>
      <c r="B24" s="692"/>
      <c r="C24" s="692"/>
      <c r="D24" s="666"/>
      <c r="E24" s="719"/>
      <c r="F24" s="719"/>
      <c r="G24" s="707"/>
      <c r="H24" s="774"/>
      <c r="I24" s="774"/>
      <c r="J24" s="774"/>
      <c r="K24" s="774"/>
      <c r="L24" s="774"/>
      <c r="M24" s="774"/>
      <c r="N24" s="774"/>
      <c r="O24" s="774"/>
      <c r="P24" s="774"/>
      <c r="Q24" s="774"/>
      <c r="R24" s="774"/>
      <c r="S24" s="774"/>
      <c r="T24" s="774"/>
      <c r="U24" s="774"/>
      <c r="V24" s="774"/>
      <c r="W24" s="774"/>
      <c r="X24" s="774"/>
      <c r="Y24" s="774"/>
      <c r="Z24" s="774"/>
      <c r="AA24" s="717"/>
      <c r="AB24" s="717"/>
      <c r="AC24" s="717"/>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185"/>
      <c r="BB24" s="175"/>
      <c r="BC24" s="175"/>
      <c r="BD24" s="175"/>
      <c r="BE24" s="175"/>
      <c r="BF24" s="175"/>
      <c r="BG24" s="175"/>
      <c r="BH24" s="175"/>
      <c r="BI24" s="175"/>
      <c r="BJ24" s="176"/>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216"/>
      <c r="CH24" s="666"/>
    </row>
    <row r="25" spans="1:86" ht="2.25" customHeight="1">
      <c r="A25" s="139"/>
      <c r="B25" s="692"/>
      <c r="C25" s="692"/>
      <c r="D25" s="666"/>
      <c r="E25" s="719"/>
      <c r="F25" s="719"/>
      <c r="G25" s="707"/>
      <c r="H25" s="774"/>
      <c r="I25" s="774"/>
      <c r="J25" s="774"/>
      <c r="K25" s="774"/>
      <c r="L25" s="774"/>
      <c r="M25" s="774"/>
      <c r="N25" s="774"/>
      <c r="O25" s="774"/>
      <c r="P25" s="774"/>
      <c r="Q25" s="774"/>
      <c r="R25" s="774"/>
      <c r="S25" s="774"/>
      <c r="T25" s="774"/>
      <c r="U25" s="774"/>
      <c r="V25" s="774"/>
      <c r="W25" s="774"/>
      <c r="X25" s="774"/>
      <c r="Y25" s="774"/>
      <c r="Z25" s="774"/>
      <c r="AA25" s="717"/>
      <c r="AB25" s="717"/>
      <c r="AC25" s="717"/>
      <c r="AD25" s="671"/>
      <c r="AE25" s="672"/>
      <c r="AF25" s="672"/>
      <c r="AG25" s="672"/>
      <c r="AH25" s="471"/>
      <c r="AI25" s="673"/>
      <c r="AJ25" s="673"/>
      <c r="AK25" s="673"/>
      <c r="AL25" s="673"/>
      <c r="AM25" s="673"/>
      <c r="AN25" s="674"/>
      <c r="AO25" s="668"/>
      <c r="AP25" s="668"/>
      <c r="AQ25" s="668"/>
      <c r="AR25" s="668"/>
      <c r="AS25" s="668"/>
      <c r="AT25" s="667"/>
      <c r="AU25" s="668"/>
      <c r="AV25" s="668"/>
      <c r="AW25" s="668"/>
      <c r="AX25" s="668"/>
      <c r="AY25" s="668"/>
      <c r="AZ25" s="711"/>
      <c r="BA25" s="186"/>
      <c r="BB25" s="179"/>
      <c r="BC25" s="179"/>
      <c r="BD25" s="179"/>
      <c r="BE25" s="179"/>
      <c r="BF25" s="179"/>
      <c r="BG25" s="179"/>
      <c r="BH25" s="179"/>
      <c r="BI25" s="179"/>
      <c r="BJ25" s="178"/>
      <c r="BK25" s="179"/>
      <c r="BL25" s="672"/>
      <c r="BM25" s="672"/>
      <c r="BN25" s="672"/>
      <c r="BO25" s="471"/>
      <c r="BP25" s="673"/>
      <c r="BQ25" s="673"/>
      <c r="BR25" s="673"/>
      <c r="BS25" s="673"/>
      <c r="BT25" s="673"/>
      <c r="BU25" s="674"/>
      <c r="BV25" s="668"/>
      <c r="BW25" s="668"/>
      <c r="BX25" s="668"/>
      <c r="BY25" s="668"/>
      <c r="BZ25" s="668"/>
      <c r="CA25" s="667"/>
      <c r="CB25" s="668"/>
      <c r="CC25" s="668"/>
      <c r="CD25" s="668"/>
      <c r="CE25" s="668"/>
      <c r="CF25" s="668"/>
      <c r="CG25" s="219"/>
      <c r="CH25" s="666"/>
    </row>
    <row r="26" spans="1:86" ht="21.75" customHeight="1">
      <c r="A26" s="139"/>
      <c r="B26" s="692"/>
      <c r="C26" s="692"/>
      <c r="D26" s="666"/>
      <c r="E26" s="719"/>
      <c r="F26" s="719"/>
      <c r="G26" s="707"/>
      <c r="H26" s="774"/>
      <c r="I26" s="774"/>
      <c r="J26" s="774"/>
      <c r="K26" s="774"/>
      <c r="L26" s="774"/>
      <c r="M26" s="774"/>
      <c r="N26" s="774"/>
      <c r="O26" s="774"/>
      <c r="P26" s="774"/>
      <c r="Q26" s="774"/>
      <c r="R26" s="774"/>
      <c r="S26" s="774"/>
      <c r="T26" s="774"/>
      <c r="U26" s="774"/>
      <c r="V26" s="774"/>
      <c r="W26" s="774"/>
      <c r="X26" s="774"/>
      <c r="Y26" s="774"/>
      <c r="Z26" s="774"/>
      <c r="AA26" s="717"/>
      <c r="AB26" s="717"/>
      <c r="AC26" s="717"/>
      <c r="AD26" s="671"/>
      <c r="AE26" s="474" t="str">
        <f>IF(LEN(VLOOKUP(AA20,suvaha!$D$8:$H$158,3,FALSE))&lt;11,"",LEFT(RIGHT(VLOOKUP(AA20,suvaha!$D$8:$H$158,3,FALSE),11),1))</f>
        <v/>
      </c>
      <c r="AF26" s="181"/>
      <c r="AG26" s="474" t="str">
        <f>IF(LEN(VLOOKUP(AA20,suvaha!$D$8:$H$158,3,FALSE))&lt;10,"",LEFT(RIGHT(VLOOKUP(AA20,suvaha!$D$8:$H$158,3,FALSE),10),1))</f>
        <v/>
      </c>
      <c r="AH26" s="476"/>
      <c r="AI26" s="474" t="str">
        <f>IF(LEN(VLOOKUP(AA20,suvaha!$D$8:$H$158,3,FALSE))&lt;9,"",LEFT(RIGHT(VLOOKUP(AA20,suvaha!$D$8:$H$158,3,FALSE),9),1))</f>
        <v/>
      </c>
      <c r="AJ26" s="181"/>
      <c r="AK26" s="474" t="str">
        <f>IF(LEN(VLOOKUP(AA20,suvaha!$D$8:$H$158,3,FALSE))&lt;8,"",LEFT(RIGHT(VLOOKUP(AA20,suvaha!$D$8:$H$158,3,FALSE),8),1))</f>
        <v/>
      </c>
      <c r="AL26" s="476"/>
      <c r="AM26" s="474" t="str">
        <f>IF(LEN(VLOOKUP(AA20,suvaha!$D$8:$H$158,3,FALSE))&lt;7,"",LEFT(RIGHT(VLOOKUP(AA20,suvaha!$D$8:$H$158,3,FALSE),7),1))</f>
        <v/>
      </c>
      <c r="AN26" s="674"/>
      <c r="AO26" s="474" t="str">
        <f>IF(LEN(VLOOKUP(AA20,suvaha!$D$8:$H$158,3,FALSE))&lt;6,"",LEFT(RIGHT(VLOOKUP(AA20,suvaha!$D$8:$H$158,3,FALSE),6),1))</f>
        <v/>
      </c>
      <c r="AP26" s="476"/>
      <c r="AQ26" s="474" t="str">
        <f>IF(LEN(VLOOKUP(AA20,suvaha!$D$8:$H$158,3,FALSE))&lt;5,"",LEFT(RIGHT(VLOOKUP(AA20,suvaha!$D$8:$H$158,3,FALSE),5),1))</f>
        <v/>
      </c>
      <c r="AR26" s="476"/>
      <c r="AS26" s="474" t="str">
        <f>IF(LEN(VLOOKUP(AA20,suvaha!$D$8:$H$158,3,FALSE))&lt;4,"",LEFT(RIGHT(VLOOKUP(AA20,suvaha!$D$8:$H$158,3,FALSE),4),1))</f>
        <v/>
      </c>
      <c r="AT26" s="667"/>
      <c r="AU26" s="474" t="str">
        <f>IF(LEN(VLOOKUP(AA20,suvaha!$D$8:$H$158,3,FALSE))&lt;3,"",LEFT(RIGHT(VLOOKUP(AA20,suvaha!$D$8:$H$158,3,FALSE),3),1))</f>
        <v/>
      </c>
      <c r="AV26" s="476"/>
      <c r="AW26" s="474" t="str">
        <f>IF(LEN(VLOOKUP(AA20,suvaha!$D$8:$H$158,3,FALSE))&lt;2,"",LEFT(RIGHT(VLOOKUP(AA20,suvaha!$D$8:$H$158,3,FALSE),2),1))</f>
        <v/>
      </c>
      <c r="AX26" s="476"/>
      <c r="AY26" s="474" t="str">
        <f>IF(VLOOKUP(AA20,suvaha!$D$8:$H$85,3,FALSE)=0,"",IF(LEN(VLOOKUP(AA20,suvaha!$D$8:$H$158,3,FALSE))&lt;1,"",LEFT(RIGHT(VLOOKUP(AA20,suvaha!$D$8:$H$158,3,FALSE),1),1)))</f>
        <v/>
      </c>
      <c r="AZ26" s="711"/>
      <c r="BA26" s="186"/>
      <c r="BB26" s="179"/>
      <c r="BC26" s="179"/>
      <c r="BD26" s="179"/>
      <c r="BE26" s="179"/>
      <c r="BF26" s="179"/>
      <c r="BG26" s="179"/>
      <c r="BH26" s="179"/>
      <c r="BI26" s="179"/>
      <c r="BJ26" s="178"/>
      <c r="BK26" s="179"/>
      <c r="BL26" s="474" t="str">
        <f>IF(LEN(VLOOKUP(AA20,suvaha!$D$8:$H$158,5,FALSE))&lt;11,"",LEFT(RIGHT(VLOOKUP(AA20,suvaha!$D$8:$H$158,5,FALSE),11),1))</f>
        <v/>
      </c>
      <c r="BM26" s="181"/>
      <c r="BN26" s="474" t="str">
        <f>IF(LEN(VLOOKUP(AA20,suvaha!$D$8:$H$158,5,FALSE))&lt;10,"",LEFT(RIGHT(VLOOKUP(AA20,suvaha!$D$8:$H$158,5,FALSE),10),1))</f>
        <v/>
      </c>
      <c r="BO26" s="476"/>
      <c r="BP26" s="474" t="str">
        <f>IF(LEN(VLOOKUP(AA20,suvaha!$D$8:$H$158,5,FALSE))&lt;9,"",LEFT(RIGHT(VLOOKUP(AA20,suvaha!$D$8:$H$158,5,FALSE),9),1))</f>
        <v/>
      </c>
      <c r="BQ26" s="181"/>
      <c r="BR26" s="474" t="str">
        <f>IF(LEN(VLOOKUP(AA20,suvaha!$D$8:$H$158,5,FALSE))&lt;8,"",LEFT(RIGHT(VLOOKUP(AA20,suvaha!$D$8:$H$158,5,FALSE),8),1))</f>
        <v/>
      </c>
      <c r="BS26" s="476"/>
      <c r="BT26" s="474" t="str">
        <f>IF(LEN(VLOOKUP(AA20,suvaha!$D$8:$H$158,5,FALSE))&lt;7,"",LEFT(RIGHT(VLOOKUP(AA20,suvaha!$D$8:$H$158,5,FALSE),7),1))</f>
        <v/>
      </c>
      <c r="BU26" s="674"/>
      <c r="BV26" s="474" t="str">
        <f>IF(LEN(VLOOKUP(AA20,suvaha!$D$8:$H$158,5,FALSE))&lt;6,"",LEFT(RIGHT(VLOOKUP(AA20,suvaha!$D$8:$H$158,5,FALSE),6),1))</f>
        <v/>
      </c>
      <c r="BW26" s="476"/>
      <c r="BX26" s="474" t="str">
        <f>IF(LEN(VLOOKUP(AA20,suvaha!$D$8:$H$158,5,FALSE))&lt;5,"",LEFT(RIGHT(VLOOKUP(AA20,suvaha!$D$8:$H$158,5,FALSE),5),1))</f>
        <v/>
      </c>
      <c r="BY26" s="476"/>
      <c r="BZ26" s="474" t="str">
        <f>IF(LEN(VLOOKUP(AA20,suvaha!$D$8:$H$158,5,FALSE))&lt;4,"",LEFT(RIGHT(VLOOKUP(AA20,suvaha!$D$8:$H$158,5,FALSE),4),1))</f>
        <v/>
      </c>
      <c r="CA26" s="667"/>
      <c r="CB26" s="474" t="str">
        <f>IF(LEN(VLOOKUP(AA20,suvaha!$D$8:$H$158,5,FALSE))&lt;3,"",LEFT(RIGHT(VLOOKUP(AA20,suvaha!$D$8:$H$158,5,FALSE),3),1))</f>
        <v/>
      </c>
      <c r="CC26" s="476"/>
      <c r="CD26" s="474" t="str">
        <f>IF(LEN(VLOOKUP(AA20,suvaha!$D$8:$H$158,5,FALSE))&lt;2,"",LEFT(RIGHT(VLOOKUP(AA20,suvaha!$D$8:$H$158,5,FALSE),2),1))</f>
        <v/>
      </c>
      <c r="CE26" s="476"/>
      <c r="CF26" s="474" t="str">
        <f>IF(VLOOKUP(AA20,suvaha!$D$8:$H$85,5,FALSE)=0,"",IF(LEN(VLOOKUP(AA20,suvaha!$D$8:$H$158,5,FALSE))&lt;1,"",LEFT(RIGHT(VLOOKUP(AA20,suvaha!$D$8:$H$158,5,FALSE),1),1)))</f>
        <v/>
      </c>
      <c r="CG26" s="219"/>
      <c r="CH26" s="666"/>
    </row>
    <row r="27" spans="1:86" ht="3" customHeight="1">
      <c r="A27" s="139"/>
      <c r="B27" s="692"/>
      <c r="C27" s="692"/>
      <c r="D27" s="666"/>
      <c r="E27" s="719"/>
      <c r="F27" s="719"/>
      <c r="G27" s="707"/>
      <c r="H27" s="774"/>
      <c r="I27" s="774"/>
      <c r="J27" s="774"/>
      <c r="K27" s="774"/>
      <c r="L27" s="774"/>
      <c r="M27" s="774"/>
      <c r="N27" s="774"/>
      <c r="O27" s="774"/>
      <c r="P27" s="774"/>
      <c r="Q27" s="774"/>
      <c r="R27" s="774"/>
      <c r="S27" s="774"/>
      <c r="T27" s="774"/>
      <c r="U27" s="774"/>
      <c r="V27" s="774"/>
      <c r="W27" s="774"/>
      <c r="X27" s="774"/>
      <c r="Y27" s="774"/>
      <c r="Z27" s="774"/>
      <c r="AA27" s="717"/>
      <c r="AB27" s="717"/>
      <c r="AC27" s="717"/>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189"/>
      <c r="BB27" s="182"/>
      <c r="BC27" s="182"/>
      <c r="BD27" s="182"/>
      <c r="BE27" s="182"/>
      <c r="BF27" s="182"/>
      <c r="BG27" s="182"/>
      <c r="BH27" s="182"/>
      <c r="BI27" s="182"/>
      <c r="BJ27" s="183"/>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218"/>
      <c r="CH27" s="666"/>
    </row>
    <row r="28" spans="1:86" s="174" customFormat="1" ht="3" customHeight="1">
      <c r="A28" s="139"/>
      <c r="B28" s="692"/>
      <c r="C28" s="692"/>
      <c r="D28" s="666"/>
      <c r="E28" s="719" t="s">
        <v>125</v>
      </c>
      <c r="F28" s="719"/>
      <c r="G28" s="707"/>
      <c r="H28" s="716" t="str">
        <f>Index!C96</f>
        <v>Ostatné pohľadávky z obchodného styku (311A, 312A, 313A, 314A, 315A, 31XA) - /391A/</v>
      </c>
      <c r="I28" s="716"/>
      <c r="J28" s="716"/>
      <c r="K28" s="716"/>
      <c r="L28" s="716"/>
      <c r="M28" s="716"/>
      <c r="N28" s="716"/>
      <c r="O28" s="716"/>
      <c r="P28" s="716"/>
      <c r="Q28" s="716"/>
      <c r="R28" s="716"/>
      <c r="S28" s="716"/>
      <c r="T28" s="716"/>
      <c r="U28" s="716"/>
      <c r="V28" s="716"/>
      <c r="W28" s="716"/>
      <c r="X28" s="716"/>
      <c r="Y28" s="716"/>
      <c r="Z28" s="716"/>
      <c r="AA28" s="717" t="s">
        <v>126</v>
      </c>
      <c r="AB28" s="717"/>
      <c r="AC28" s="717"/>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175"/>
      <c r="BS28" s="175"/>
      <c r="BT28" s="175"/>
      <c r="BU28" s="175"/>
      <c r="BV28" s="175"/>
      <c r="BW28" s="176"/>
      <c r="BX28" s="175"/>
      <c r="BY28" s="175"/>
      <c r="BZ28" s="175"/>
      <c r="CA28" s="175"/>
      <c r="CB28" s="175"/>
      <c r="CC28" s="175"/>
      <c r="CD28" s="175"/>
      <c r="CE28" s="175"/>
      <c r="CF28" s="175"/>
      <c r="CG28" s="216"/>
      <c r="CH28" s="666"/>
    </row>
    <row r="29" spans="1:86" s="174" customFormat="1" ht="3" customHeight="1">
      <c r="A29" s="139"/>
      <c r="B29" s="692"/>
      <c r="C29" s="692"/>
      <c r="D29" s="666"/>
      <c r="E29" s="719"/>
      <c r="F29" s="719"/>
      <c r="G29" s="707"/>
      <c r="H29" s="716"/>
      <c r="I29" s="716"/>
      <c r="J29" s="716"/>
      <c r="K29" s="716"/>
      <c r="L29" s="716"/>
      <c r="M29" s="716"/>
      <c r="N29" s="716"/>
      <c r="O29" s="716"/>
      <c r="P29" s="716"/>
      <c r="Q29" s="716"/>
      <c r="R29" s="716"/>
      <c r="S29" s="716"/>
      <c r="T29" s="716"/>
      <c r="U29" s="716"/>
      <c r="V29" s="716"/>
      <c r="W29" s="716"/>
      <c r="X29" s="716"/>
      <c r="Y29" s="716"/>
      <c r="Z29" s="716"/>
      <c r="AA29" s="717"/>
      <c r="AB29" s="717"/>
      <c r="AC29" s="717"/>
      <c r="AD29" s="671"/>
      <c r="AE29" s="672"/>
      <c r="AF29" s="672"/>
      <c r="AG29" s="672"/>
      <c r="AH29" s="471"/>
      <c r="AI29" s="673"/>
      <c r="AJ29" s="673"/>
      <c r="AK29" s="673"/>
      <c r="AL29" s="673"/>
      <c r="AM29" s="673"/>
      <c r="AN29" s="674"/>
      <c r="AO29" s="668"/>
      <c r="AP29" s="668"/>
      <c r="AQ29" s="668"/>
      <c r="AR29" s="668"/>
      <c r="AS29" s="668"/>
      <c r="AT29" s="667"/>
      <c r="AU29" s="668"/>
      <c r="AV29" s="668"/>
      <c r="AW29" s="668"/>
      <c r="AX29" s="668"/>
      <c r="AY29" s="668"/>
      <c r="AZ29" s="711"/>
      <c r="BA29" s="671"/>
      <c r="BB29" s="672"/>
      <c r="BC29" s="672"/>
      <c r="BD29" s="672"/>
      <c r="BE29" s="471"/>
      <c r="BF29" s="673"/>
      <c r="BG29" s="673"/>
      <c r="BH29" s="673"/>
      <c r="BI29" s="673"/>
      <c r="BJ29" s="673"/>
      <c r="BK29" s="674"/>
      <c r="BL29" s="668"/>
      <c r="BM29" s="668"/>
      <c r="BN29" s="668"/>
      <c r="BO29" s="668"/>
      <c r="BP29" s="668"/>
      <c r="BQ29" s="667"/>
      <c r="BR29" s="668"/>
      <c r="BS29" s="668"/>
      <c r="BT29" s="668"/>
      <c r="BU29" s="668"/>
      <c r="BV29" s="668"/>
      <c r="BW29" s="178"/>
      <c r="BX29" s="179"/>
      <c r="BY29" s="179"/>
      <c r="BZ29" s="179"/>
      <c r="CA29" s="179"/>
      <c r="CB29" s="179"/>
      <c r="CC29" s="179"/>
      <c r="CD29" s="179"/>
      <c r="CE29" s="179"/>
      <c r="CF29" s="179"/>
      <c r="CG29" s="217"/>
      <c r="CH29" s="666"/>
    </row>
    <row r="30" spans="1:86" ht="15" customHeight="1">
      <c r="A30" s="139"/>
      <c r="B30" s="715"/>
      <c r="C30" s="715"/>
      <c r="D30" s="715"/>
      <c r="E30" s="719"/>
      <c r="F30" s="719"/>
      <c r="G30" s="707"/>
      <c r="H30" s="716"/>
      <c r="I30" s="716"/>
      <c r="J30" s="716"/>
      <c r="K30" s="716"/>
      <c r="L30" s="716"/>
      <c r="M30" s="716"/>
      <c r="N30" s="716"/>
      <c r="O30" s="716"/>
      <c r="P30" s="716"/>
      <c r="Q30" s="716"/>
      <c r="R30" s="716"/>
      <c r="S30" s="716"/>
      <c r="T30" s="716"/>
      <c r="U30" s="716"/>
      <c r="V30" s="716"/>
      <c r="W30" s="716"/>
      <c r="X30" s="716"/>
      <c r="Y30" s="716"/>
      <c r="Z30" s="716"/>
      <c r="AA30" s="717"/>
      <c r="AB30" s="717"/>
      <c r="AC30" s="717"/>
      <c r="AD30" s="671"/>
      <c r="AE30" s="474" t="str">
        <f>IF(LEN(VLOOKUP(AA28,suvaha!$D$8:$H$158,2,FALSE))&lt;11,"",LEFT(RIGHT(VLOOKUP(AA28,suvaha!$D$8:$H$158,2,FALSE),11),1))</f>
        <v/>
      </c>
      <c r="AF30" s="181"/>
      <c r="AG30" s="474" t="str">
        <f>IF(LEN(VLOOKUP(AA28,suvaha!$D$8:$H$158,2,FALSE))&lt;10,"",LEFT(RIGHT(VLOOKUP(AA28,suvaha!$D$8:$H$158,2,FALSE),10),1))</f>
        <v/>
      </c>
      <c r="AH30" s="476"/>
      <c r="AI30" s="474" t="str">
        <f>IF(LEN(VLOOKUP(AA28,suvaha!$D$8:$H$158,2,FALSE))&lt;9,"",LEFT(RIGHT(VLOOKUP(AA28,suvaha!$D$8:$H$158,2,FALSE),9),1))</f>
        <v/>
      </c>
      <c r="AJ30" s="181"/>
      <c r="AK30" s="474" t="str">
        <f>IF(LEN(VLOOKUP(AA28,suvaha!$D$8:$H$158,2,FALSE))&lt;8,"",LEFT(RIGHT(VLOOKUP(AA28,suvaha!$D$8:$H$158,2,FALSE),8),1))</f>
        <v/>
      </c>
      <c r="AL30" s="476"/>
      <c r="AM30" s="474" t="str">
        <f>IF(LEN(VLOOKUP(AA28,suvaha!$D$8:$H$158,2,FALSE))&lt;7,"",LEFT(RIGHT(VLOOKUP(AA28,suvaha!$D$8:$H$158,2,FALSE),7),1))</f>
        <v/>
      </c>
      <c r="AN30" s="674"/>
      <c r="AO30" s="474" t="str">
        <f>IF(LEN(VLOOKUP(AA28,suvaha!$D$8:$H$158,2,FALSE))&lt;6,"",LEFT(RIGHT(VLOOKUP(AA28,suvaha!$D$8:$H$158,2,FALSE),6),1))</f>
        <v/>
      </c>
      <c r="AP30" s="476"/>
      <c r="AQ30" s="474" t="str">
        <f>IF(LEN(VLOOKUP(AA28,suvaha!$D$8:$H$158,2,FALSE))&lt;5,"",LEFT(RIGHT(VLOOKUP(AA28,suvaha!$D$8:$H$158,2,FALSE),5),1))</f>
        <v/>
      </c>
      <c r="AR30" s="476"/>
      <c r="AS30" s="474" t="str">
        <f>IF(LEN(VLOOKUP(AA28,suvaha!$D$8:$H$158,2,FALSE))&lt;4,"",LEFT(RIGHT(VLOOKUP(AA28,suvaha!$D$8:$H$158,2,FALSE),4),1))</f>
        <v/>
      </c>
      <c r="AT30" s="667"/>
      <c r="AU30" s="474" t="str">
        <f>IF(LEN(VLOOKUP(AA28,suvaha!$D$8:$H$158,2,FALSE))&lt;3,"",LEFT(RIGHT(VLOOKUP(AA28,suvaha!$D$8:$H$158,2,FALSE),3),1))</f>
        <v/>
      </c>
      <c r="AV30" s="476"/>
      <c r="AW30" s="474" t="str">
        <f>IF(LEN(VLOOKUP(AA28,suvaha!$D$8:$H$158,2,FALSE))&lt;2,"",LEFT(RIGHT(VLOOKUP(AA28,suvaha!$D$8:$H$158,2,FALSE),2),1))</f>
        <v/>
      </c>
      <c r="AX30" s="476"/>
      <c r="AY30" s="474" t="str">
        <f>IF(VLOOKUP(AA28,suvaha!$D$8:$H$85,2,FALSE)=0,"",IF(LEN(VLOOKUP(AA28,suvaha!$D$8:$H$158,2,FALSE))&lt;1,"",LEFT(RIGHT(VLOOKUP(AA28,suvaha!$D$8:$H$158,2,FALSE),1),1)))</f>
        <v/>
      </c>
      <c r="AZ30" s="711"/>
      <c r="BA30" s="671"/>
      <c r="BB30" s="474" t="str">
        <f>IF(LEN(VLOOKUP(AA28,suvaha!$D$8:$H$158,4,FALSE))&lt;11,"",LEFT(RIGHT(VLOOKUP(AA28,suvaha!$D$8:$H$158,4,FALSE),11),1))</f>
        <v/>
      </c>
      <c r="BC30" s="181"/>
      <c r="BD30" s="474" t="str">
        <f>IF(LEN(VLOOKUP(AA28,suvaha!$D$8:$H$158,4,FALSE))&lt;10,"",LEFT(RIGHT(VLOOKUP(AA28,suvaha!$D$8:$H$158,4,FALSE),10),1))</f>
        <v/>
      </c>
      <c r="BE30" s="476"/>
      <c r="BF30" s="474" t="str">
        <f>IF(LEN(VLOOKUP(AA28,suvaha!$D$8:$H$158,4,FALSE))&lt;9,"",LEFT(RIGHT(VLOOKUP(AA28,suvaha!$D$8:$H$158,4,FALSE),9),1))</f>
        <v/>
      </c>
      <c r="BG30" s="181"/>
      <c r="BH30" s="474" t="str">
        <f>IF(LEN(VLOOKUP(AA28,suvaha!$D$8:$H$158,4,FALSE))&lt;8,"",LEFT(RIGHT(VLOOKUP(AA28,suvaha!$D$8:$H$158,4,FALSE),8),1))</f>
        <v/>
      </c>
      <c r="BI30" s="476"/>
      <c r="BJ30" s="474" t="str">
        <f>IF(LEN(VLOOKUP(AA28,suvaha!$D$8:$H$158,4,FALSE))&lt;7,"",LEFT(RIGHT(VLOOKUP(AA28,suvaha!$D$8:$H$158,4,FALSE),7),1))</f>
        <v/>
      </c>
      <c r="BK30" s="674"/>
      <c r="BL30" s="474" t="str">
        <f>IF(LEN(VLOOKUP(AA28,suvaha!$D$8:$H$158,4,FALSE))&lt;6,"",LEFT(RIGHT(VLOOKUP(AA28,suvaha!$D$8:$H$158,4,FALSE),6),1))</f>
        <v/>
      </c>
      <c r="BM30" s="476"/>
      <c r="BN30" s="474" t="str">
        <f>IF(LEN(VLOOKUP(AA28,suvaha!$D$8:$H$158,4,FALSE))&lt;5,"",LEFT(RIGHT(VLOOKUP(AA28,suvaha!$D$8:$H$158,4,FALSE),5),1))</f>
        <v/>
      </c>
      <c r="BO30" s="476"/>
      <c r="BP30" s="474" t="str">
        <f>IF(LEN(VLOOKUP(AA28,suvaha!$D$8:$H$158,4,FALSE))&lt;4,"",LEFT(RIGHT(VLOOKUP(AA28,suvaha!$D$8:$H$158,4,FALSE),4),1))</f>
        <v/>
      </c>
      <c r="BQ30" s="667"/>
      <c r="BR30" s="474" t="str">
        <f>IF(LEN(VLOOKUP(AA28,suvaha!$D$8:$H$158,4,FALSE))&lt;3,"",LEFT(RIGHT(VLOOKUP(AA28,suvaha!$D$8:$H$158,4,FALSE),3),1))</f>
        <v/>
      </c>
      <c r="BS30" s="476"/>
      <c r="BT30" s="474" t="str">
        <f>IF(LEN(VLOOKUP(AA28,suvaha!$D$8:$H$158,4,FALSE))&lt;2,"",LEFT(RIGHT(VLOOKUP(AA28,suvaha!$D$8:$H$158,4,FALSE),2),1))</f>
        <v/>
      </c>
      <c r="BU30" s="476"/>
      <c r="BV30" s="474" t="str">
        <f>IF(VLOOKUP(AA28,suvaha!$D$8:$H$85,4,FALSE)=0,"",IF(LEN(VLOOKUP(AA28,suvaha!$D$8:$H$158,4,FALSE))&lt;1,"",LEFT(RIGHT(VLOOKUP(AA28,suvaha!$D$8:$H$158,4,FALSE),1),1)))</f>
        <v/>
      </c>
      <c r="BW30" s="178"/>
      <c r="BX30" s="179"/>
      <c r="BY30" s="179"/>
      <c r="BZ30" s="179"/>
      <c r="CA30" s="179"/>
      <c r="CB30" s="179"/>
      <c r="CC30" s="179"/>
      <c r="CD30" s="179"/>
      <c r="CE30" s="179"/>
      <c r="CF30" s="179"/>
      <c r="CG30" s="217"/>
      <c r="CH30" s="666"/>
    </row>
    <row r="31" spans="1:86" ht="3" customHeight="1">
      <c r="A31" s="139"/>
      <c r="B31" s="715"/>
      <c r="C31" s="715"/>
      <c r="D31" s="715"/>
      <c r="E31" s="719"/>
      <c r="F31" s="719"/>
      <c r="G31" s="707"/>
      <c r="H31" s="716"/>
      <c r="I31" s="716"/>
      <c r="J31" s="716"/>
      <c r="K31" s="716"/>
      <c r="L31" s="716"/>
      <c r="M31" s="716"/>
      <c r="N31" s="716"/>
      <c r="O31" s="716"/>
      <c r="P31" s="716"/>
      <c r="Q31" s="716"/>
      <c r="R31" s="716"/>
      <c r="S31" s="716"/>
      <c r="T31" s="716"/>
      <c r="U31" s="716"/>
      <c r="V31" s="716"/>
      <c r="W31" s="716"/>
      <c r="X31" s="716"/>
      <c r="Y31" s="716"/>
      <c r="Z31" s="716"/>
      <c r="AA31" s="717"/>
      <c r="AB31" s="717"/>
      <c r="AC31" s="717"/>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182"/>
      <c r="BS31" s="182"/>
      <c r="BT31" s="182"/>
      <c r="BU31" s="182"/>
      <c r="BV31" s="182"/>
      <c r="BW31" s="183"/>
      <c r="BX31" s="182"/>
      <c r="BY31" s="182"/>
      <c r="BZ31" s="182"/>
      <c r="CA31" s="182"/>
      <c r="CB31" s="182"/>
      <c r="CC31" s="182"/>
      <c r="CD31" s="182"/>
      <c r="CE31" s="182"/>
      <c r="CF31" s="182"/>
      <c r="CG31" s="218"/>
      <c r="CH31" s="666"/>
    </row>
    <row r="32" spans="1:86" ht="3" customHeight="1">
      <c r="A32" s="139"/>
      <c r="B32" s="715"/>
      <c r="C32" s="715"/>
      <c r="D32" s="715"/>
      <c r="E32" s="719"/>
      <c r="F32" s="719"/>
      <c r="G32" s="707"/>
      <c r="H32" s="716"/>
      <c r="I32" s="716"/>
      <c r="J32" s="716"/>
      <c r="K32" s="716"/>
      <c r="L32" s="716"/>
      <c r="M32" s="716"/>
      <c r="N32" s="716"/>
      <c r="O32" s="716"/>
      <c r="P32" s="716"/>
      <c r="Q32" s="716"/>
      <c r="R32" s="716"/>
      <c r="S32" s="716"/>
      <c r="T32" s="716"/>
      <c r="U32" s="716"/>
      <c r="V32" s="716"/>
      <c r="W32" s="716"/>
      <c r="X32" s="716"/>
      <c r="Y32" s="716"/>
      <c r="Z32" s="716"/>
      <c r="AA32" s="717"/>
      <c r="AB32" s="717"/>
      <c r="AC32" s="717"/>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185"/>
      <c r="BB32" s="175"/>
      <c r="BC32" s="175"/>
      <c r="BD32" s="175"/>
      <c r="BE32" s="175"/>
      <c r="BF32" s="175"/>
      <c r="BG32" s="175"/>
      <c r="BH32" s="175"/>
      <c r="BI32" s="175"/>
      <c r="BJ32" s="176"/>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216"/>
      <c r="CH32" s="666"/>
    </row>
    <row r="33" spans="1:86" ht="3" customHeight="1">
      <c r="A33" s="139"/>
      <c r="B33" s="715"/>
      <c r="C33" s="715"/>
      <c r="D33" s="715"/>
      <c r="E33" s="719"/>
      <c r="F33" s="719"/>
      <c r="G33" s="707"/>
      <c r="H33" s="716"/>
      <c r="I33" s="716"/>
      <c r="J33" s="716"/>
      <c r="K33" s="716"/>
      <c r="L33" s="716"/>
      <c r="M33" s="716"/>
      <c r="N33" s="716"/>
      <c r="O33" s="716"/>
      <c r="P33" s="716"/>
      <c r="Q33" s="716"/>
      <c r="R33" s="716"/>
      <c r="S33" s="716"/>
      <c r="T33" s="716"/>
      <c r="U33" s="716"/>
      <c r="V33" s="716"/>
      <c r="W33" s="716"/>
      <c r="X33" s="716"/>
      <c r="Y33" s="716"/>
      <c r="Z33" s="716"/>
      <c r="AA33" s="717"/>
      <c r="AB33" s="717"/>
      <c r="AC33" s="717"/>
      <c r="AD33" s="671"/>
      <c r="AE33" s="672"/>
      <c r="AF33" s="672"/>
      <c r="AG33" s="672"/>
      <c r="AH33" s="471"/>
      <c r="AI33" s="673"/>
      <c r="AJ33" s="673"/>
      <c r="AK33" s="673"/>
      <c r="AL33" s="673"/>
      <c r="AM33" s="673"/>
      <c r="AN33" s="674"/>
      <c r="AO33" s="668"/>
      <c r="AP33" s="668"/>
      <c r="AQ33" s="668"/>
      <c r="AR33" s="668"/>
      <c r="AS33" s="668"/>
      <c r="AT33" s="667"/>
      <c r="AU33" s="668"/>
      <c r="AV33" s="668"/>
      <c r="AW33" s="668"/>
      <c r="AX33" s="668"/>
      <c r="AY33" s="668"/>
      <c r="AZ33" s="711"/>
      <c r="BA33" s="186"/>
      <c r="BB33" s="179"/>
      <c r="BC33" s="179"/>
      <c r="BD33" s="179"/>
      <c r="BE33" s="179"/>
      <c r="BF33" s="179"/>
      <c r="BG33" s="179"/>
      <c r="BH33" s="179"/>
      <c r="BI33" s="179"/>
      <c r="BJ33" s="178"/>
      <c r="BK33" s="179"/>
      <c r="BL33" s="672"/>
      <c r="BM33" s="672"/>
      <c r="BN33" s="672"/>
      <c r="BO33" s="471"/>
      <c r="BP33" s="673"/>
      <c r="BQ33" s="673"/>
      <c r="BR33" s="673"/>
      <c r="BS33" s="673"/>
      <c r="BT33" s="673"/>
      <c r="BU33" s="674"/>
      <c r="BV33" s="668"/>
      <c r="BW33" s="668"/>
      <c r="BX33" s="668"/>
      <c r="BY33" s="668"/>
      <c r="BZ33" s="668"/>
      <c r="CA33" s="667"/>
      <c r="CB33" s="668"/>
      <c r="CC33" s="668"/>
      <c r="CD33" s="668"/>
      <c r="CE33" s="668"/>
      <c r="CF33" s="668"/>
      <c r="CG33" s="219"/>
      <c r="CH33" s="666"/>
    </row>
    <row r="34" spans="1:86" ht="15" customHeight="1">
      <c r="A34" s="139"/>
      <c r="B34" s="715"/>
      <c r="C34" s="715"/>
      <c r="D34" s="715"/>
      <c r="E34" s="719"/>
      <c r="F34" s="719"/>
      <c r="G34" s="707"/>
      <c r="H34" s="716"/>
      <c r="I34" s="716"/>
      <c r="J34" s="716"/>
      <c r="K34" s="716"/>
      <c r="L34" s="716"/>
      <c r="M34" s="716"/>
      <c r="N34" s="716"/>
      <c r="O34" s="716"/>
      <c r="P34" s="716"/>
      <c r="Q34" s="716"/>
      <c r="R34" s="716"/>
      <c r="S34" s="716"/>
      <c r="T34" s="716"/>
      <c r="U34" s="716"/>
      <c r="V34" s="716"/>
      <c r="W34" s="716"/>
      <c r="X34" s="716"/>
      <c r="Y34" s="716"/>
      <c r="Z34" s="716"/>
      <c r="AA34" s="717"/>
      <c r="AB34" s="717"/>
      <c r="AC34" s="717"/>
      <c r="AD34" s="671"/>
      <c r="AE34" s="474" t="str">
        <f>IF(LEN(VLOOKUP(AA28,suvaha!$D$8:$H$158,3,FALSE))&lt;11,"",LEFT(RIGHT(VLOOKUP(AA28,suvaha!$D$8:$H$158,3,FALSE),11),1))</f>
        <v/>
      </c>
      <c r="AF34" s="181"/>
      <c r="AG34" s="474" t="str">
        <f>IF(LEN(VLOOKUP(AA28,suvaha!$D$8:$H$158,3,FALSE))&lt;10,"",LEFT(RIGHT(VLOOKUP(AA28,suvaha!$D$8:$H$158,3,FALSE),10),1))</f>
        <v/>
      </c>
      <c r="AH34" s="476"/>
      <c r="AI34" s="474" t="str">
        <f>IF(LEN(VLOOKUP(AA28,suvaha!$D$8:$H$158,3,FALSE))&lt;9,"",LEFT(RIGHT(VLOOKUP(AA28,suvaha!$D$8:$H$158,3,FALSE),9),1))</f>
        <v/>
      </c>
      <c r="AJ34" s="181"/>
      <c r="AK34" s="474" t="str">
        <f>IF(LEN(VLOOKUP(AA28,suvaha!$D$8:$H$158,3,FALSE))&lt;8,"",LEFT(RIGHT(VLOOKUP(AA28,suvaha!$D$8:$H$158,3,FALSE),8),1))</f>
        <v/>
      </c>
      <c r="AL34" s="476"/>
      <c r="AM34" s="474" t="str">
        <f>IF(LEN(VLOOKUP(AA28,suvaha!$D$8:$H$158,3,FALSE))&lt;7,"",LEFT(RIGHT(VLOOKUP(AA28,suvaha!$D$8:$H$158,3,FALSE),7),1))</f>
        <v/>
      </c>
      <c r="AN34" s="674"/>
      <c r="AO34" s="474" t="str">
        <f>IF(LEN(VLOOKUP(AA28,suvaha!$D$8:$H$158,3,FALSE))&lt;6,"",LEFT(RIGHT(VLOOKUP(AA28,suvaha!$D$8:$H$158,3,FALSE),6),1))</f>
        <v/>
      </c>
      <c r="AP34" s="476"/>
      <c r="AQ34" s="474" t="str">
        <f>IF(LEN(VLOOKUP(AA28,suvaha!$D$8:$H$158,3,FALSE))&lt;5,"",LEFT(RIGHT(VLOOKUP(AA28,suvaha!$D$8:$H$158,3,FALSE),5),1))</f>
        <v/>
      </c>
      <c r="AR34" s="476"/>
      <c r="AS34" s="474" t="str">
        <f>IF(LEN(VLOOKUP(AA28,suvaha!$D$8:$H$158,3,FALSE))&lt;4,"",LEFT(RIGHT(VLOOKUP(AA28,suvaha!$D$8:$H$158,3,FALSE),4),1))</f>
        <v/>
      </c>
      <c r="AT34" s="667"/>
      <c r="AU34" s="474" t="str">
        <f>IF(LEN(VLOOKUP(AA28,suvaha!$D$8:$H$158,3,FALSE))&lt;3,"",LEFT(RIGHT(VLOOKUP(AA28,suvaha!$D$8:$H$158,3,FALSE),3),1))</f>
        <v/>
      </c>
      <c r="AV34" s="476"/>
      <c r="AW34" s="474" t="str">
        <f>IF(LEN(VLOOKUP(AA28,suvaha!$D$8:$H$158,3,FALSE))&lt;2,"",LEFT(RIGHT(VLOOKUP(AA28,suvaha!$D$8:$H$158,3,FALSE),2),1))</f>
        <v/>
      </c>
      <c r="AX34" s="476"/>
      <c r="AY34" s="474" t="str">
        <f>IF(VLOOKUP(AA28,suvaha!$D$8:$H$85,3,FALSE)=0,"",IF(LEN(VLOOKUP(AA28,suvaha!$D$8:$H$158,3,FALSE))&lt;1,"",LEFT(RIGHT(VLOOKUP(AA28,suvaha!$D$8:$H$158,3,FALSE),1),1)))</f>
        <v/>
      </c>
      <c r="AZ34" s="711"/>
      <c r="BA34" s="186"/>
      <c r="BB34" s="179"/>
      <c r="BC34" s="179"/>
      <c r="BD34" s="179"/>
      <c r="BE34" s="179"/>
      <c r="BF34" s="179"/>
      <c r="BG34" s="179"/>
      <c r="BH34" s="179"/>
      <c r="BI34" s="179"/>
      <c r="BJ34" s="178"/>
      <c r="BK34" s="179"/>
      <c r="BL34" s="474" t="str">
        <f>IF(LEN(VLOOKUP(AA28,suvaha!$D$8:$H$158,5,FALSE))&lt;11,"",LEFT(RIGHT(VLOOKUP(AA28,suvaha!$D$8:$H$158,5,FALSE),11),1))</f>
        <v/>
      </c>
      <c r="BM34" s="181"/>
      <c r="BN34" s="474" t="str">
        <f>IF(LEN(VLOOKUP(AA28,suvaha!$D$8:$H$158,5,FALSE))&lt;10,"",LEFT(RIGHT(VLOOKUP(AA28,suvaha!$D$8:$H$158,5,FALSE),10),1))</f>
        <v/>
      </c>
      <c r="BO34" s="476"/>
      <c r="BP34" s="474" t="str">
        <f>IF(LEN(VLOOKUP(AA28,suvaha!$D$8:$H$158,5,FALSE))&lt;9,"",LEFT(RIGHT(VLOOKUP(AA28,suvaha!$D$8:$H$158,5,FALSE),9),1))</f>
        <v/>
      </c>
      <c r="BQ34" s="181"/>
      <c r="BR34" s="474" t="str">
        <f>IF(LEN(VLOOKUP(AA28,suvaha!$D$8:$H$158,5,FALSE))&lt;8,"",LEFT(RIGHT(VLOOKUP(AA28,suvaha!$D$8:$H$158,5,FALSE),8),1))</f>
        <v/>
      </c>
      <c r="BS34" s="476"/>
      <c r="BT34" s="474" t="str">
        <f>IF(LEN(VLOOKUP(AA28,suvaha!$D$8:$H$158,5,FALSE))&lt;7,"",LEFT(RIGHT(VLOOKUP(AA28,suvaha!$D$8:$H$158,5,FALSE),7),1))</f>
        <v/>
      </c>
      <c r="BU34" s="674"/>
      <c r="BV34" s="474" t="str">
        <f>IF(LEN(VLOOKUP(AA28,suvaha!$D$8:$H$158,5,FALSE))&lt;6,"",LEFT(RIGHT(VLOOKUP(AA28,suvaha!$D$8:$H$158,5,FALSE),6),1))</f>
        <v/>
      </c>
      <c r="BW34" s="476"/>
      <c r="BX34" s="474" t="str">
        <f>IF(LEN(VLOOKUP(AA28,suvaha!$D$8:$H$158,5,FALSE))&lt;5,"",LEFT(RIGHT(VLOOKUP(AA28,suvaha!$D$8:$H$158,5,FALSE),5),1))</f>
        <v/>
      </c>
      <c r="BY34" s="476"/>
      <c r="BZ34" s="474" t="str">
        <f>IF(LEN(VLOOKUP(AA28,suvaha!$D$8:$H$158,5,FALSE))&lt;4,"",LEFT(RIGHT(VLOOKUP(AA28,suvaha!$D$8:$H$158,5,FALSE),4),1))</f>
        <v/>
      </c>
      <c r="CA34" s="667"/>
      <c r="CB34" s="474" t="str">
        <f>IF(LEN(VLOOKUP(AA28,suvaha!$D$8:$H$158,5,FALSE))&lt;3,"",LEFT(RIGHT(VLOOKUP(AA28,suvaha!$D$8:$H$158,5,FALSE),3),1))</f>
        <v/>
      </c>
      <c r="CC34" s="476"/>
      <c r="CD34" s="474" t="str">
        <f>IF(LEN(VLOOKUP(AA28,suvaha!$D$8:$H$158,5,FALSE))&lt;2,"",LEFT(RIGHT(VLOOKUP(AA28,suvaha!$D$8:$H$158,5,FALSE),2),1))</f>
        <v/>
      </c>
      <c r="CE34" s="476"/>
      <c r="CF34" s="474" t="str">
        <f>IF(VLOOKUP(AA28,suvaha!$D$8:$H$85,5,FALSE)=0,"",IF(LEN(VLOOKUP(AA28,suvaha!$D$8:$H$158,5,FALSE))&lt;1,"",LEFT(RIGHT(VLOOKUP(AA28,suvaha!$D$8:$H$158,5,FALSE),1),1)))</f>
        <v/>
      </c>
      <c r="CG34" s="219"/>
      <c r="CH34" s="666"/>
    </row>
    <row r="35" spans="1:86" ht="3" customHeight="1">
      <c r="A35" s="139"/>
      <c r="B35" s="715"/>
      <c r="C35" s="715"/>
      <c r="D35" s="715"/>
      <c r="E35" s="719"/>
      <c r="F35" s="719"/>
      <c r="G35" s="707"/>
      <c r="H35" s="716"/>
      <c r="I35" s="716"/>
      <c r="J35" s="716"/>
      <c r="K35" s="716"/>
      <c r="L35" s="716"/>
      <c r="M35" s="716"/>
      <c r="N35" s="716"/>
      <c r="O35" s="716"/>
      <c r="P35" s="716"/>
      <c r="Q35" s="716"/>
      <c r="R35" s="716"/>
      <c r="S35" s="716"/>
      <c r="T35" s="716"/>
      <c r="U35" s="716"/>
      <c r="V35" s="716"/>
      <c r="W35" s="716"/>
      <c r="X35" s="716"/>
      <c r="Y35" s="716"/>
      <c r="Z35" s="716"/>
      <c r="AA35" s="717"/>
      <c r="AB35" s="717"/>
      <c r="AC35" s="717"/>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189"/>
      <c r="BB35" s="182"/>
      <c r="BC35" s="182"/>
      <c r="BD35" s="182"/>
      <c r="BE35" s="182"/>
      <c r="BF35" s="182"/>
      <c r="BG35" s="182"/>
      <c r="BH35" s="182"/>
      <c r="BI35" s="182"/>
      <c r="BJ35" s="183"/>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218"/>
      <c r="CH35" s="666"/>
    </row>
    <row r="36" spans="1:86" s="174" customFormat="1" ht="3" customHeight="1">
      <c r="A36" s="139"/>
      <c r="B36" s="715"/>
      <c r="C36" s="715"/>
      <c r="D36" s="715"/>
      <c r="E36" s="719" t="s">
        <v>59</v>
      </c>
      <c r="F36" s="719"/>
      <c r="G36" s="707"/>
      <c r="H36" s="716" t="str">
        <f>Index!C97</f>
        <v>Čistá hodnota zákazky (316A)</v>
      </c>
      <c r="I36" s="716"/>
      <c r="J36" s="716"/>
      <c r="K36" s="716"/>
      <c r="L36" s="716"/>
      <c r="M36" s="716"/>
      <c r="N36" s="716"/>
      <c r="O36" s="716"/>
      <c r="P36" s="716"/>
      <c r="Q36" s="716"/>
      <c r="R36" s="716"/>
      <c r="S36" s="716"/>
      <c r="T36" s="716"/>
      <c r="U36" s="716"/>
      <c r="V36" s="716"/>
      <c r="W36" s="716"/>
      <c r="X36" s="716"/>
      <c r="Y36" s="716"/>
      <c r="Z36" s="716"/>
      <c r="AA36" s="717" t="s">
        <v>127</v>
      </c>
      <c r="AB36" s="717"/>
      <c r="AC36" s="717"/>
      <c r="AD36" s="670"/>
      <c r="AE36" s="670"/>
      <c r="AF36" s="670"/>
      <c r="AG36" s="670"/>
      <c r="AH36" s="670"/>
      <c r="AI36" s="670"/>
      <c r="AJ36" s="670"/>
      <c r="AK36" s="670"/>
      <c r="AL36" s="670"/>
      <c r="AM36" s="670"/>
      <c r="AN36" s="670"/>
      <c r="AO36" s="670"/>
      <c r="AP36" s="670"/>
      <c r="AQ36" s="670"/>
      <c r="AR36" s="670"/>
      <c r="AS36" s="670"/>
      <c r="AT36" s="670"/>
      <c r="AU36" s="670"/>
      <c r="AV36" s="670"/>
      <c r="AW36" s="670"/>
      <c r="AX36" s="670"/>
      <c r="AY36" s="670"/>
      <c r="AZ36" s="670"/>
      <c r="BA36" s="710"/>
      <c r="BB36" s="710"/>
      <c r="BC36" s="710"/>
      <c r="BD36" s="710"/>
      <c r="BE36" s="710"/>
      <c r="BF36" s="710"/>
      <c r="BG36" s="710"/>
      <c r="BH36" s="710"/>
      <c r="BI36" s="710"/>
      <c r="BJ36" s="710"/>
      <c r="BK36" s="710"/>
      <c r="BL36" s="710"/>
      <c r="BM36" s="710"/>
      <c r="BN36" s="710"/>
      <c r="BO36" s="710"/>
      <c r="BP36" s="710"/>
      <c r="BQ36" s="710"/>
      <c r="BR36" s="175"/>
      <c r="BS36" s="175"/>
      <c r="BT36" s="175"/>
      <c r="BU36" s="175"/>
      <c r="BV36" s="175"/>
      <c r="BW36" s="176"/>
      <c r="BX36" s="175"/>
      <c r="BY36" s="175"/>
      <c r="BZ36" s="175"/>
      <c r="CA36" s="175"/>
      <c r="CB36" s="175"/>
      <c r="CC36" s="175"/>
      <c r="CD36" s="175"/>
      <c r="CE36" s="175"/>
      <c r="CF36" s="175"/>
      <c r="CG36" s="216"/>
      <c r="CH36" s="666"/>
    </row>
    <row r="37" spans="1:86" s="174" customFormat="1" ht="3" customHeight="1">
      <c r="A37" s="139"/>
      <c r="B37" s="715"/>
      <c r="C37" s="715"/>
      <c r="D37" s="715"/>
      <c r="E37" s="719"/>
      <c r="F37" s="719"/>
      <c r="G37" s="707"/>
      <c r="H37" s="716"/>
      <c r="I37" s="716"/>
      <c r="J37" s="716"/>
      <c r="K37" s="716"/>
      <c r="L37" s="716"/>
      <c r="M37" s="716"/>
      <c r="N37" s="716"/>
      <c r="O37" s="716"/>
      <c r="P37" s="716"/>
      <c r="Q37" s="716"/>
      <c r="R37" s="716"/>
      <c r="S37" s="716"/>
      <c r="T37" s="716"/>
      <c r="U37" s="716"/>
      <c r="V37" s="716"/>
      <c r="W37" s="716"/>
      <c r="X37" s="716"/>
      <c r="Y37" s="716"/>
      <c r="Z37" s="716"/>
      <c r="AA37" s="717"/>
      <c r="AB37" s="717"/>
      <c r="AC37" s="717"/>
      <c r="AD37" s="671"/>
      <c r="AE37" s="672"/>
      <c r="AF37" s="672"/>
      <c r="AG37" s="672"/>
      <c r="AH37" s="471"/>
      <c r="AI37" s="673"/>
      <c r="AJ37" s="673"/>
      <c r="AK37" s="673"/>
      <c r="AL37" s="673"/>
      <c r="AM37" s="673"/>
      <c r="AN37" s="674"/>
      <c r="AO37" s="668"/>
      <c r="AP37" s="668"/>
      <c r="AQ37" s="668"/>
      <c r="AR37" s="668"/>
      <c r="AS37" s="668"/>
      <c r="AT37" s="667"/>
      <c r="AU37" s="668"/>
      <c r="AV37" s="668"/>
      <c r="AW37" s="668"/>
      <c r="AX37" s="668"/>
      <c r="AY37" s="668"/>
      <c r="AZ37" s="711"/>
      <c r="BA37" s="671"/>
      <c r="BB37" s="672"/>
      <c r="BC37" s="672"/>
      <c r="BD37" s="672"/>
      <c r="BE37" s="471"/>
      <c r="BF37" s="673"/>
      <c r="BG37" s="673"/>
      <c r="BH37" s="673"/>
      <c r="BI37" s="673"/>
      <c r="BJ37" s="673"/>
      <c r="BK37" s="674"/>
      <c r="BL37" s="668"/>
      <c r="BM37" s="668"/>
      <c r="BN37" s="668"/>
      <c r="BO37" s="668"/>
      <c r="BP37" s="668"/>
      <c r="BQ37" s="667"/>
      <c r="BR37" s="668"/>
      <c r="BS37" s="668"/>
      <c r="BT37" s="668"/>
      <c r="BU37" s="668"/>
      <c r="BV37" s="668"/>
      <c r="BW37" s="178"/>
      <c r="BX37" s="179"/>
      <c r="BY37" s="179"/>
      <c r="BZ37" s="179"/>
      <c r="CA37" s="179"/>
      <c r="CB37" s="179"/>
      <c r="CC37" s="179"/>
      <c r="CD37" s="179"/>
      <c r="CE37" s="179"/>
      <c r="CF37" s="179"/>
      <c r="CG37" s="217"/>
      <c r="CH37" s="666"/>
    </row>
    <row r="38" spans="1:86" ht="15" customHeight="1">
      <c r="A38" s="139"/>
      <c r="B38" s="715"/>
      <c r="C38" s="715"/>
      <c r="D38" s="715"/>
      <c r="E38" s="719"/>
      <c r="F38" s="719"/>
      <c r="G38" s="707"/>
      <c r="H38" s="716"/>
      <c r="I38" s="716"/>
      <c r="J38" s="716"/>
      <c r="K38" s="716"/>
      <c r="L38" s="716"/>
      <c r="M38" s="716"/>
      <c r="N38" s="716"/>
      <c r="O38" s="716"/>
      <c r="P38" s="716"/>
      <c r="Q38" s="716"/>
      <c r="R38" s="716"/>
      <c r="S38" s="716"/>
      <c r="T38" s="716"/>
      <c r="U38" s="716"/>
      <c r="V38" s="716"/>
      <c r="W38" s="716"/>
      <c r="X38" s="716"/>
      <c r="Y38" s="716"/>
      <c r="Z38" s="716"/>
      <c r="AA38" s="717"/>
      <c r="AB38" s="717"/>
      <c r="AC38" s="717"/>
      <c r="AD38" s="671"/>
      <c r="AE38" s="474" t="str">
        <f>IF(LEN(VLOOKUP(AA36,suvaha!$D$8:$H$158,2,FALSE))&lt;11,"",LEFT(RIGHT(VLOOKUP(AA36,suvaha!$D$8:$H$158,2,FALSE),11),1))</f>
        <v/>
      </c>
      <c r="AF38" s="181"/>
      <c r="AG38" s="474" t="str">
        <f>IF(LEN(VLOOKUP(AA36,suvaha!$D$8:$H$158,2,FALSE))&lt;10,"",LEFT(RIGHT(VLOOKUP(AA36,suvaha!$D$8:$H$158,2,FALSE),10),1))</f>
        <v/>
      </c>
      <c r="AH38" s="476"/>
      <c r="AI38" s="474" t="str">
        <f>IF(LEN(VLOOKUP(AA36,suvaha!$D$8:$H$158,2,FALSE))&lt;9,"",LEFT(RIGHT(VLOOKUP(AA36,suvaha!$D$8:$H$158,2,FALSE),9),1))</f>
        <v/>
      </c>
      <c r="AJ38" s="181"/>
      <c r="AK38" s="474" t="str">
        <f>IF(LEN(VLOOKUP(AA36,suvaha!$D$8:$H$158,2,FALSE))&lt;8,"",LEFT(RIGHT(VLOOKUP(AA36,suvaha!$D$8:$H$158,2,FALSE),8),1))</f>
        <v/>
      </c>
      <c r="AL38" s="476"/>
      <c r="AM38" s="474" t="str">
        <f>IF(LEN(VLOOKUP(AA36,suvaha!$D$8:$H$158,2,FALSE))&lt;7,"",LEFT(RIGHT(VLOOKUP(AA36,suvaha!$D$8:$H$158,2,FALSE),7),1))</f>
        <v/>
      </c>
      <c r="AN38" s="674"/>
      <c r="AO38" s="474" t="str">
        <f>IF(LEN(VLOOKUP(AA36,suvaha!$D$8:$H$158,2,FALSE))&lt;6,"",LEFT(RIGHT(VLOOKUP(AA36,suvaha!$D$8:$H$158,2,FALSE),6),1))</f>
        <v/>
      </c>
      <c r="AP38" s="476"/>
      <c r="AQ38" s="474" t="str">
        <f>IF(LEN(VLOOKUP(AA36,suvaha!$D$8:$H$158,2,FALSE))&lt;5,"",LEFT(RIGHT(VLOOKUP(AA36,suvaha!$D$8:$H$158,2,FALSE),5),1))</f>
        <v/>
      </c>
      <c r="AR38" s="476"/>
      <c r="AS38" s="474" t="str">
        <f>IF(LEN(VLOOKUP(AA36,suvaha!$D$8:$H$158,2,FALSE))&lt;4,"",LEFT(RIGHT(VLOOKUP(AA36,suvaha!$D$8:$H$158,2,FALSE),4),1))</f>
        <v/>
      </c>
      <c r="AT38" s="667"/>
      <c r="AU38" s="474" t="str">
        <f>IF(LEN(VLOOKUP(AA36,suvaha!$D$8:$H$158,2,FALSE))&lt;3,"",LEFT(RIGHT(VLOOKUP(AA36,suvaha!$D$8:$H$158,2,FALSE),3),1))</f>
        <v/>
      </c>
      <c r="AV38" s="476"/>
      <c r="AW38" s="474" t="str">
        <f>IF(LEN(VLOOKUP(AA36,suvaha!$D$8:$H$158,2,FALSE))&lt;2,"",LEFT(RIGHT(VLOOKUP(AA36,suvaha!$D$8:$H$158,2,FALSE),2),1))</f>
        <v/>
      </c>
      <c r="AX38" s="476"/>
      <c r="AY38" s="474" t="str">
        <f>IF(VLOOKUP(AA36,suvaha!$D$8:$H$85,2,FALSE)=0,"",IF(LEN(VLOOKUP(AA36,suvaha!$D$8:$H$158,2,FALSE))&lt;1,"",LEFT(RIGHT(VLOOKUP(AA36,suvaha!$D$8:$H$158,2,FALSE),1),1)))</f>
        <v/>
      </c>
      <c r="AZ38" s="711"/>
      <c r="BA38" s="671"/>
      <c r="BB38" s="474" t="str">
        <f>IF(LEN(VLOOKUP(AA36,suvaha!$D$8:$H$158,4,FALSE))&lt;11,"",LEFT(RIGHT(VLOOKUP(AA36,suvaha!$D$8:$H$158,4,FALSE),11),1))</f>
        <v/>
      </c>
      <c r="BC38" s="181"/>
      <c r="BD38" s="474" t="str">
        <f>IF(LEN(VLOOKUP(AA36,suvaha!$D$8:$H$158,4,FALSE))&lt;10,"",LEFT(RIGHT(VLOOKUP(AA36,suvaha!$D$8:$H$158,4,FALSE),10),1))</f>
        <v/>
      </c>
      <c r="BE38" s="476"/>
      <c r="BF38" s="474" t="str">
        <f>IF(LEN(VLOOKUP(AA36,suvaha!$D$8:$H$158,4,FALSE))&lt;9,"",LEFT(RIGHT(VLOOKUP(AA36,suvaha!$D$8:$H$158,4,FALSE),9),1))</f>
        <v/>
      </c>
      <c r="BG38" s="181"/>
      <c r="BH38" s="474" t="str">
        <f>IF(LEN(VLOOKUP(AA36,suvaha!$D$8:$H$158,4,FALSE))&lt;8,"",LEFT(RIGHT(VLOOKUP(AA36,suvaha!$D$8:$H$158,4,FALSE),8),1))</f>
        <v/>
      </c>
      <c r="BI38" s="476"/>
      <c r="BJ38" s="474" t="str">
        <f>IF(LEN(VLOOKUP(AA36,suvaha!$D$8:$H$158,4,FALSE))&lt;7,"",LEFT(RIGHT(VLOOKUP(AA36,suvaha!$D$8:$H$158,4,FALSE),7),1))</f>
        <v/>
      </c>
      <c r="BK38" s="674"/>
      <c r="BL38" s="474" t="str">
        <f>IF(LEN(VLOOKUP(AA36,suvaha!$D$8:$H$158,4,FALSE))&lt;6,"",LEFT(RIGHT(VLOOKUP(AA36,suvaha!$D$8:$H$158,4,FALSE),6),1))</f>
        <v/>
      </c>
      <c r="BM38" s="476"/>
      <c r="BN38" s="474" t="str">
        <f>IF(LEN(VLOOKUP(AA36,suvaha!$D$8:$H$158,4,FALSE))&lt;5,"",LEFT(RIGHT(VLOOKUP(AA36,suvaha!$D$8:$H$158,4,FALSE),5),1))</f>
        <v/>
      </c>
      <c r="BO38" s="476"/>
      <c r="BP38" s="474" t="str">
        <f>IF(LEN(VLOOKUP(AA36,suvaha!$D$8:$H$158,4,FALSE))&lt;4,"",LEFT(RIGHT(VLOOKUP(AA36,suvaha!$D$8:$H$158,4,FALSE),4),1))</f>
        <v/>
      </c>
      <c r="BQ38" s="667"/>
      <c r="BR38" s="474" t="str">
        <f>IF(LEN(VLOOKUP(AA36,suvaha!$D$8:$H$158,4,FALSE))&lt;3,"",LEFT(RIGHT(VLOOKUP(AA36,suvaha!$D$8:$H$158,4,FALSE),3),1))</f>
        <v/>
      </c>
      <c r="BS38" s="476"/>
      <c r="BT38" s="474" t="str">
        <f>IF(LEN(VLOOKUP(AA36,suvaha!$D$8:$H$158,4,FALSE))&lt;2,"",LEFT(RIGHT(VLOOKUP(AA36,suvaha!$D$8:$H$158,4,FALSE),2),1))</f>
        <v/>
      </c>
      <c r="BU38" s="476"/>
      <c r="BV38" s="474" t="str">
        <f>IF(VLOOKUP(AA36,suvaha!$D$8:$H$85,4,FALSE)=0,"",IF(LEN(VLOOKUP(AA36,suvaha!$D$8:$H$158,4,FALSE))&lt;1,"",LEFT(RIGHT(VLOOKUP(AA36,suvaha!$D$8:$H$158,4,FALSE),1),1)))</f>
        <v/>
      </c>
      <c r="BW38" s="178"/>
      <c r="BX38" s="179"/>
      <c r="BY38" s="179"/>
      <c r="BZ38" s="179"/>
      <c r="CA38" s="179"/>
      <c r="CB38" s="179"/>
      <c r="CC38" s="179"/>
      <c r="CD38" s="179"/>
      <c r="CE38" s="179"/>
      <c r="CF38" s="179"/>
      <c r="CG38" s="217"/>
      <c r="CH38" s="666"/>
    </row>
    <row r="39" spans="1:86" ht="3" customHeight="1">
      <c r="A39" s="139"/>
      <c r="B39" s="715"/>
      <c r="C39" s="715"/>
      <c r="D39" s="715"/>
      <c r="E39" s="719"/>
      <c r="F39" s="719"/>
      <c r="G39" s="707"/>
      <c r="H39" s="716"/>
      <c r="I39" s="716"/>
      <c r="J39" s="716"/>
      <c r="K39" s="716"/>
      <c r="L39" s="716"/>
      <c r="M39" s="716"/>
      <c r="N39" s="716"/>
      <c r="O39" s="716"/>
      <c r="P39" s="716"/>
      <c r="Q39" s="716"/>
      <c r="R39" s="716"/>
      <c r="S39" s="716"/>
      <c r="T39" s="716"/>
      <c r="U39" s="716"/>
      <c r="V39" s="716"/>
      <c r="W39" s="716"/>
      <c r="X39" s="716"/>
      <c r="Y39" s="716"/>
      <c r="Z39" s="716"/>
      <c r="AA39" s="717"/>
      <c r="AB39" s="717"/>
      <c r="AC39" s="717"/>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182"/>
      <c r="BS39" s="182"/>
      <c r="BT39" s="182"/>
      <c r="BU39" s="182"/>
      <c r="BV39" s="182"/>
      <c r="BW39" s="183"/>
      <c r="BX39" s="182"/>
      <c r="BY39" s="182"/>
      <c r="BZ39" s="182"/>
      <c r="CA39" s="182"/>
      <c r="CB39" s="182"/>
      <c r="CC39" s="182"/>
      <c r="CD39" s="182"/>
      <c r="CE39" s="182"/>
      <c r="CF39" s="182"/>
      <c r="CG39" s="218"/>
      <c r="CH39" s="463"/>
    </row>
    <row r="40" spans="1:86" ht="3" customHeight="1">
      <c r="A40" s="139"/>
      <c r="B40" s="715"/>
      <c r="C40" s="715"/>
      <c r="D40" s="715"/>
      <c r="E40" s="719"/>
      <c r="F40" s="719"/>
      <c r="G40" s="707"/>
      <c r="H40" s="716"/>
      <c r="I40" s="716"/>
      <c r="J40" s="716"/>
      <c r="K40" s="716"/>
      <c r="L40" s="716"/>
      <c r="M40" s="716"/>
      <c r="N40" s="716"/>
      <c r="O40" s="716"/>
      <c r="P40" s="716"/>
      <c r="Q40" s="716"/>
      <c r="R40" s="716"/>
      <c r="S40" s="716"/>
      <c r="T40" s="716"/>
      <c r="U40" s="716"/>
      <c r="V40" s="716"/>
      <c r="W40" s="716"/>
      <c r="X40" s="716"/>
      <c r="Y40" s="716"/>
      <c r="Z40" s="716"/>
      <c r="AA40" s="717"/>
      <c r="AB40" s="717"/>
      <c r="AC40" s="717"/>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185"/>
      <c r="BB40" s="175"/>
      <c r="BC40" s="175"/>
      <c r="BD40" s="175"/>
      <c r="BE40" s="175"/>
      <c r="BF40" s="175"/>
      <c r="BG40" s="175"/>
      <c r="BH40" s="175"/>
      <c r="BI40" s="175"/>
      <c r="BJ40" s="176"/>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216"/>
      <c r="CH40" s="463"/>
    </row>
    <row r="41" spans="1:86" ht="3" customHeight="1">
      <c r="A41" s="139"/>
      <c r="B41" s="715"/>
      <c r="C41" s="715"/>
      <c r="D41" s="715"/>
      <c r="E41" s="719"/>
      <c r="F41" s="719"/>
      <c r="G41" s="707"/>
      <c r="H41" s="716"/>
      <c r="I41" s="716"/>
      <c r="J41" s="716"/>
      <c r="K41" s="716"/>
      <c r="L41" s="716"/>
      <c r="M41" s="716"/>
      <c r="N41" s="716"/>
      <c r="O41" s="716"/>
      <c r="P41" s="716"/>
      <c r="Q41" s="716"/>
      <c r="R41" s="716"/>
      <c r="S41" s="716"/>
      <c r="T41" s="716"/>
      <c r="U41" s="716"/>
      <c r="V41" s="716"/>
      <c r="W41" s="716"/>
      <c r="X41" s="716"/>
      <c r="Y41" s="716"/>
      <c r="Z41" s="716"/>
      <c r="AA41" s="717"/>
      <c r="AB41" s="717"/>
      <c r="AC41" s="717"/>
      <c r="AD41" s="671"/>
      <c r="AE41" s="672"/>
      <c r="AF41" s="672"/>
      <c r="AG41" s="672"/>
      <c r="AH41" s="471"/>
      <c r="AI41" s="673"/>
      <c r="AJ41" s="673"/>
      <c r="AK41" s="673"/>
      <c r="AL41" s="673"/>
      <c r="AM41" s="673"/>
      <c r="AN41" s="674"/>
      <c r="AO41" s="668"/>
      <c r="AP41" s="668"/>
      <c r="AQ41" s="668"/>
      <c r="AR41" s="668"/>
      <c r="AS41" s="668"/>
      <c r="AT41" s="667"/>
      <c r="AU41" s="668"/>
      <c r="AV41" s="668"/>
      <c r="AW41" s="668"/>
      <c r="AX41" s="668"/>
      <c r="AY41" s="668"/>
      <c r="AZ41" s="711"/>
      <c r="BA41" s="186"/>
      <c r="BB41" s="179"/>
      <c r="BC41" s="179"/>
      <c r="BD41" s="179"/>
      <c r="BE41" s="179"/>
      <c r="BF41" s="179"/>
      <c r="BG41" s="179"/>
      <c r="BH41" s="179"/>
      <c r="BI41" s="179"/>
      <c r="BJ41" s="178"/>
      <c r="BK41" s="179"/>
      <c r="BL41" s="672"/>
      <c r="BM41" s="672"/>
      <c r="BN41" s="672"/>
      <c r="BO41" s="471"/>
      <c r="BP41" s="673"/>
      <c r="BQ41" s="673"/>
      <c r="BR41" s="673"/>
      <c r="BS41" s="673"/>
      <c r="BT41" s="673"/>
      <c r="BU41" s="674"/>
      <c r="BV41" s="668"/>
      <c r="BW41" s="668"/>
      <c r="BX41" s="668"/>
      <c r="BY41" s="668"/>
      <c r="BZ41" s="668"/>
      <c r="CA41" s="667"/>
      <c r="CB41" s="668"/>
      <c r="CC41" s="668"/>
      <c r="CD41" s="668"/>
      <c r="CE41" s="668"/>
      <c r="CF41" s="668"/>
      <c r="CG41" s="219"/>
      <c r="CH41" s="463"/>
    </row>
    <row r="42" spans="1:86" ht="15" customHeight="1">
      <c r="A42" s="139"/>
      <c r="B42" s="715"/>
      <c r="C42" s="715"/>
      <c r="D42" s="715"/>
      <c r="E42" s="719"/>
      <c r="F42" s="719"/>
      <c r="G42" s="707"/>
      <c r="H42" s="716"/>
      <c r="I42" s="716"/>
      <c r="J42" s="716"/>
      <c r="K42" s="716"/>
      <c r="L42" s="716"/>
      <c r="M42" s="716"/>
      <c r="N42" s="716"/>
      <c r="O42" s="716"/>
      <c r="P42" s="716"/>
      <c r="Q42" s="716"/>
      <c r="R42" s="716"/>
      <c r="S42" s="716"/>
      <c r="T42" s="716"/>
      <c r="U42" s="716"/>
      <c r="V42" s="716"/>
      <c r="W42" s="716"/>
      <c r="X42" s="716"/>
      <c r="Y42" s="716"/>
      <c r="Z42" s="716"/>
      <c r="AA42" s="717"/>
      <c r="AB42" s="717"/>
      <c r="AC42" s="717"/>
      <c r="AD42" s="671"/>
      <c r="AE42" s="474" t="str">
        <f>IF(LEN(VLOOKUP(AA36,suvaha!$D$8:$H$158,3,FALSE))&lt;11,"",LEFT(RIGHT(VLOOKUP(AA36,suvaha!$D$8:$H$158,3,FALSE),11),1))</f>
        <v/>
      </c>
      <c r="AF42" s="181"/>
      <c r="AG42" s="474" t="str">
        <f>IF(LEN(VLOOKUP(AA36,suvaha!$D$8:$H$158,3,FALSE))&lt;10,"",LEFT(RIGHT(VLOOKUP(AA36,suvaha!$D$8:$H$158,3,FALSE),10),1))</f>
        <v/>
      </c>
      <c r="AH42" s="476"/>
      <c r="AI42" s="474" t="str">
        <f>IF(LEN(VLOOKUP(AA36,suvaha!$D$8:$H$158,3,FALSE))&lt;9,"",LEFT(RIGHT(VLOOKUP(AA36,suvaha!$D$8:$H$158,3,FALSE),9),1))</f>
        <v/>
      </c>
      <c r="AJ42" s="181"/>
      <c r="AK42" s="474" t="str">
        <f>IF(LEN(VLOOKUP(AA36,suvaha!$D$8:$H$158,3,FALSE))&lt;8,"",LEFT(RIGHT(VLOOKUP(AA36,suvaha!$D$8:$H$158,3,FALSE),8),1))</f>
        <v/>
      </c>
      <c r="AL42" s="476"/>
      <c r="AM42" s="474" t="str">
        <f>IF(LEN(VLOOKUP(AA36,suvaha!$D$8:$H$158,3,FALSE))&lt;7,"",LEFT(RIGHT(VLOOKUP(AA36,suvaha!$D$8:$H$158,3,FALSE),7),1))</f>
        <v/>
      </c>
      <c r="AN42" s="674"/>
      <c r="AO42" s="474" t="str">
        <f>IF(LEN(VLOOKUP(AA36,suvaha!$D$8:$H$158,3,FALSE))&lt;6,"",LEFT(RIGHT(VLOOKUP(AA36,suvaha!$D$8:$H$158,3,FALSE),6),1))</f>
        <v/>
      </c>
      <c r="AP42" s="476"/>
      <c r="AQ42" s="474" t="str">
        <f>IF(LEN(VLOOKUP(AA36,suvaha!$D$8:$H$158,3,FALSE))&lt;5,"",LEFT(RIGHT(VLOOKUP(AA36,suvaha!$D$8:$H$158,3,FALSE),5),1))</f>
        <v/>
      </c>
      <c r="AR42" s="476"/>
      <c r="AS42" s="474" t="str">
        <f>IF(LEN(VLOOKUP(AA36,suvaha!$D$8:$H$158,3,FALSE))&lt;4,"",LEFT(RIGHT(VLOOKUP(AA36,suvaha!$D$8:$H$158,3,FALSE),4),1))</f>
        <v/>
      </c>
      <c r="AT42" s="667"/>
      <c r="AU42" s="474" t="str">
        <f>IF(LEN(VLOOKUP(AA36,suvaha!$D$8:$H$158,3,FALSE))&lt;3,"",LEFT(RIGHT(VLOOKUP(AA36,suvaha!$D$8:$H$158,3,FALSE),3),1))</f>
        <v/>
      </c>
      <c r="AV42" s="476"/>
      <c r="AW42" s="474" t="str">
        <f>IF(LEN(VLOOKUP(AA36,suvaha!$D$8:$H$158,3,FALSE))&lt;2,"",LEFT(RIGHT(VLOOKUP(AA36,suvaha!$D$8:$H$158,3,FALSE),2),1))</f>
        <v/>
      </c>
      <c r="AX42" s="476"/>
      <c r="AY42" s="474" t="str">
        <f>IF(VLOOKUP(AA36,suvaha!$D$8:$H$85,3,FALSE)=0,"",IF(LEN(VLOOKUP(AA36,suvaha!$D$8:$H$158,3,FALSE))&lt;1,"",LEFT(RIGHT(VLOOKUP(AA36,suvaha!$D$8:$H$158,3,FALSE),1),1)))</f>
        <v/>
      </c>
      <c r="AZ42" s="711"/>
      <c r="BA42" s="186"/>
      <c r="BB42" s="179"/>
      <c r="BC42" s="179"/>
      <c r="BD42" s="179"/>
      <c r="BE42" s="179"/>
      <c r="BF42" s="179"/>
      <c r="BG42" s="179"/>
      <c r="BH42" s="179"/>
      <c r="BI42" s="179"/>
      <c r="BJ42" s="178"/>
      <c r="BK42" s="179"/>
      <c r="BL42" s="474" t="str">
        <f>IF(LEN(VLOOKUP(AA36,suvaha!$D$8:$H$158,5,FALSE))&lt;11,"",LEFT(RIGHT(VLOOKUP(AA36,suvaha!$D$8:$H$158,5,FALSE),11),1))</f>
        <v/>
      </c>
      <c r="BM42" s="181"/>
      <c r="BN42" s="474" t="str">
        <f>IF(LEN(VLOOKUP(AA36,suvaha!$D$8:$H$158,5,FALSE))&lt;10,"",LEFT(RIGHT(VLOOKUP(AA36,suvaha!$D$8:$H$158,5,FALSE),10),1))</f>
        <v/>
      </c>
      <c r="BO42" s="476"/>
      <c r="BP42" s="474" t="str">
        <f>IF(LEN(VLOOKUP(AA36,suvaha!$D$8:$H$158,5,FALSE))&lt;9,"",LEFT(RIGHT(VLOOKUP(AA36,suvaha!$D$8:$H$158,5,FALSE),9),1))</f>
        <v/>
      </c>
      <c r="BQ42" s="181"/>
      <c r="BR42" s="474" t="str">
        <f>IF(LEN(VLOOKUP(AA36,suvaha!$D$8:$H$158,5,FALSE))&lt;8,"",LEFT(RIGHT(VLOOKUP(AA36,suvaha!$D$8:$H$158,5,FALSE),8),1))</f>
        <v/>
      </c>
      <c r="BS42" s="476"/>
      <c r="BT42" s="474" t="str">
        <f>IF(LEN(VLOOKUP(AA36,suvaha!$D$8:$H$158,5,FALSE))&lt;7,"",LEFT(RIGHT(VLOOKUP(AA36,suvaha!$D$8:$H$158,5,FALSE),7),1))</f>
        <v/>
      </c>
      <c r="BU42" s="674"/>
      <c r="BV42" s="474" t="str">
        <f>IF(LEN(VLOOKUP(AA36,suvaha!$D$8:$H$158,5,FALSE))&lt;6,"",LEFT(RIGHT(VLOOKUP(AA36,suvaha!$D$8:$H$158,5,FALSE),6),1))</f>
        <v/>
      </c>
      <c r="BW42" s="476"/>
      <c r="BX42" s="474" t="str">
        <f>IF(LEN(VLOOKUP(AA36,suvaha!$D$8:$H$158,5,FALSE))&lt;5,"",LEFT(RIGHT(VLOOKUP(AA36,suvaha!$D$8:$H$158,5,FALSE),5),1))</f>
        <v/>
      </c>
      <c r="BY42" s="476"/>
      <c r="BZ42" s="474" t="str">
        <f>IF(LEN(VLOOKUP(AA36,suvaha!$D$8:$H$158,5,FALSE))&lt;4,"",LEFT(RIGHT(VLOOKUP(AA36,suvaha!$D$8:$H$158,5,FALSE),4),1))</f>
        <v/>
      </c>
      <c r="CA42" s="667"/>
      <c r="CB42" s="474" t="str">
        <f>IF(LEN(VLOOKUP(AA36,suvaha!$D$8:$H$158,5,FALSE))&lt;3,"",LEFT(RIGHT(VLOOKUP(AA36,suvaha!$D$8:$H$158,5,FALSE),3),1))</f>
        <v/>
      </c>
      <c r="CC42" s="476"/>
      <c r="CD42" s="474" t="str">
        <f>IF(LEN(VLOOKUP(AA36,suvaha!$D$8:$H$158,5,FALSE))&lt;2,"",LEFT(RIGHT(VLOOKUP(AA36,suvaha!$D$8:$H$158,5,FALSE),2),1))</f>
        <v/>
      </c>
      <c r="CE42" s="476"/>
      <c r="CF42" s="474" t="str">
        <f>IF(VLOOKUP(AA36,suvaha!$D$8:$H$85,5,FALSE)=0,"",IF(LEN(VLOOKUP(AA36,suvaha!$D$8:$H$158,5,FALSE))&lt;1,"",LEFT(RIGHT(VLOOKUP(AA36,suvaha!$D$8:$H$158,5,FALSE),1),1)))</f>
        <v/>
      </c>
      <c r="CG42" s="219"/>
      <c r="CH42" s="463"/>
    </row>
    <row r="43" spans="1:86" ht="3" customHeight="1">
      <c r="A43" s="139"/>
      <c r="B43" s="715"/>
      <c r="C43" s="715"/>
      <c r="D43" s="715"/>
      <c r="E43" s="719"/>
      <c r="F43" s="719"/>
      <c r="G43" s="707"/>
      <c r="H43" s="716"/>
      <c r="I43" s="716"/>
      <c r="J43" s="716"/>
      <c r="K43" s="716"/>
      <c r="L43" s="716"/>
      <c r="M43" s="716"/>
      <c r="N43" s="716"/>
      <c r="O43" s="716"/>
      <c r="P43" s="716"/>
      <c r="Q43" s="716"/>
      <c r="R43" s="716"/>
      <c r="S43" s="716"/>
      <c r="T43" s="716"/>
      <c r="U43" s="716"/>
      <c r="V43" s="716"/>
      <c r="W43" s="716"/>
      <c r="X43" s="716"/>
      <c r="Y43" s="716"/>
      <c r="Z43" s="716"/>
      <c r="AA43" s="717"/>
      <c r="AB43" s="717"/>
      <c r="AC43" s="717"/>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189"/>
      <c r="BB43" s="182"/>
      <c r="BC43" s="182"/>
      <c r="BD43" s="182"/>
      <c r="BE43" s="182"/>
      <c r="BF43" s="182"/>
      <c r="BG43" s="182"/>
      <c r="BH43" s="182"/>
      <c r="BI43" s="182"/>
      <c r="BJ43" s="183"/>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218"/>
    </row>
    <row r="44" spans="1:86" s="174" customFormat="1" ht="3" customHeight="1">
      <c r="A44" s="139"/>
      <c r="B44" s="715"/>
      <c r="C44" s="715"/>
      <c r="D44" s="715"/>
      <c r="E44" s="719" t="s">
        <v>61</v>
      </c>
      <c r="F44" s="719"/>
      <c r="G44" s="707"/>
      <c r="H44" s="716" t="str">
        <f>Index!C98</f>
        <v>Ostatné pohľadávky voči prepojeným účtovným jednotkám (351A) - /391A/</v>
      </c>
      <c r="I44" s="716"/>
      <c r="J44" s="716"/>
      <c r="K44" s="716"/>
      <c r="L44" s="716"/>
      <c r="M44" s="716"/>
      <c r="N44" s="716"/>
      <c r="O44" s="716"/>
      <c r="P44" s="716"/>
      <c r="Q44" s="716"/>
      <c r="R44" s="716"/>
      <c r="S44" s="716"/>
      <c r="T44" s="716"/>
      <c r="U44" s="716"/>
      <c r="V44" s="716"/>
      <c r="W44" s="716"/>
      <c r="X44" s="716"/>
      <c r="Y44" s="716"/>
      <c r="Z44" s="716"/>
      <c r="AA44" s="717" t="s">
        <v>128</v>
      </c>
      <c r="AB44" s="717"/>
      <c r="AC44" s="717"/>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175"/>
      <c r="BS44" s="175"/>
      <c r="BT44" s="175"/>
      <c r="BU44" s="175"/>
      <c r="BV44" s="175"/>
      <c r="BW44" s="176"/>
      <c r="BX44" s="175"/>
      <c r="BY44" s="175"/>
      <c r="BZ44" s="175"/>
      <c r="CA44" s="175"/>
      <c r="CB44" s="175"/>
      <c r="CC44" s="175"/>
      <c r="CD44" s="175"/>
      <c r="CE44" s="175"/>
      <c r="CF44" s="175"/>
      <c r="CG44" s="216"/>
      <c r="CH44" s="143"/>
    </row>
    <row r="45" spans="1:86" s="174" customFormat="1" ht="3" customHeight="1">
      <c r="A45" s="139"/>
      <c r="B45" s="715"/>
      <c r="C45" s="715"/>
      <c r="D45" s="715"/>
      <c r="E45" s="719"/>
      <c r="F45" s="719"/>
      <c r="G45" s="707"/>
      <c r="H45" s="716"/>
      <c r="I45" s="716"/>
      <c r="J45" s="716"/>
      <c r="K45" s="716"/>
      <c r="L45" s="716"/>
      <c r="M45" s="716"/>
      <c r="N45" s="716"/>
      <c r="O45" s="716"/>
      <c r="P45" s="716"/>
      <c r="Q45" s="716"/>
      <c r="R45" s="716"/>
      <c r="S45" s="716"/>
      <c r="T45" s="716"/>
      <c r="U45" s="716"/>
      <c r="V45" s="716"/>
      <c r="W45" s="716"/>
      <c r="X45" s="716"/>
      <c r="Y45" s="716"/>
      <c r="Z45" s="716"/>
      <c r="AA45" s="717"/>
      <c r="AB45" s="717"/>
      <c r="AC45" s="717"/>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68"/>
      <c r="BM45" s="668"/>
      <c r="BN45" s="668"/>
      <c r="BO45" s="668"/>
      <c r="BP45" s="668"/>
      <c r="BQ45" s="667"/>
      <c r="BR45" s="668"/>
      <c r="BS45" s="668"/>
      <c r="BT45" s="668"/>
      <c r="BU45" s="668"/>
      <c r="BV45" s="668"/>
      <c r="BW45" s="178"/>
      <c r="BX45" s="179"/>
      <c r="BY45" s="179"/>
      <c r="BZ45" s="179"/>
      <c r="CA45" s="179"/>
      <c r="CB45" s="179"/>
      <c r="CC45" s="179"/>
      <c r="CD45" s="179"/>
      <c r="CE45" s="179"/>
      <c r="CF45" s="179"/>
      <c r="CG45" s="217"/>
      <c r="CH45" s="143"/>
    </row>
    <row r="46" spans="1:86" ht="15" customHeight="1">
      <c r="A46" s="139"/>
      <c r="B46" s="715"/>
      <c r="C46" s="715"/>
      <c r="D46" s="715"/>
      <c r="E46" s="719"/>
      <c r="F46" s="719"/>
      <c r="G46" s="707"/>
      <c r="H46" s="716"/>
      <c r="I46" s="716"/>
      <c r="J46" s="716"/>
      <c r="K46" s="716"/>
      <c r="L46" s="716"/>
      <c r="M46" s="716"/>
      <c r="N46" s="716"/>
      <c r="O46" s="716"/>
      <c r="P46" s="716"/>
      <c r="Q46" s="716"/>
      <c r="R46" s="716"/>
      <c r="S46" s="716"/>
      <c r="T46" s="716"/>
      <c r="U46" s="716"/>
      <c r="V46" s="716"/>
      <c r="W46" s="716"/>
      <c r="X46" s="716"/>
      <c r="Y46" s="716"/>
      <c r="Z46" s="716"/>
      <c r="AA46" s="717"/>
      <c r="AB46" s="717"/>
      <c r="AC46" s="717"/>
      <c r="AD46" s="671"/>
      <c r="AE46" s="474" t="str">
        <f>IF(LEN(VLOOKUP(AA44,suvaha!$D$8:$H$158,2,FALSE))&lt;11,"",LEFT(RIGHT(VLOOKUP(AA44,suvaha!$D$8:$H$158,2,FALSE),11),1))</f>
        <v/>
      </c>
      <c r="AF46" s="181"/>
      <c r="AG46" s="474" t="str">
        <f>IF(LEN(VLOOKUP(AA44,suvaha!$D$8:$H$158,2,FALSE))&lt;10,"",LEFT(RIGHT(VLOOKUP(AA44,suvaha!$D$8:$H$158,2,FALSE),10),1))</f>
        <v/>
      </c>
      <c r="AH46" s="476"/>
      <c r="AI46" s="474" t="str">
        <f>IF(LEN(VLOOKUP(AA44,suvaha!$D$8:$H$158,2,FALSE))&lt;9,"",LEFT(RIGHT(VLOOKUP(AA44,suvaha!$D$8:$H$158,2,FALSE),9),1))</f>
        <v/>
      </c>
      <c r="AJ46" s="181"/>
      <c r="AK46" s="474" t="str">
        <f>IF(LEN(VLOOKUP(AA44,suvaha!$D$8:$H$158,2,FALSE))&lt;8,"",LEFT(RIGHT(VLOOKUP(AA44,suvaha!$D$8:$H$158,2,FALSE),8),1))</f>
        <v/>
      </c>
      <c r="AL46" s="476"/>
      <c r="AM46" s="474" t="str">
        <f>IF(LEN(VLOOKUP(AA44,suvaha!$D$8:$H$158,2,FALSE))&lt;7,"",LEFT(RIGHT(VLOOKUP(AA44,suvaha!$D$8:$H$158,2,FALSE),7),1))</f>
        <v/>
      </c>
      <c r="AN46" s="674"/>
      <c r="AO46" s="474" t="str">
        <f>IF(LEN(VLOOKUP(AA44,suvaha!$D$8:$H$158,2,FALSE))&lt;6,"",LEFT(RIGHT(VLOOKUP(AA44,suvaha!$D$8:$H$158,2,FALSE),6),1))</f>
        <v/>
      </c>
      <c r="AP46" s="476"/>
      <c r="AQ46" s="474" t="str">
        <f>IF(LEN(VLOOKUP(AA44,suvaha!$D$8:$H$158,2,FALSE))&lt;5,"",LEFT(RIGHT(VLOOKUP(AA44,suvaha!$D$8:$H$158,2,FALSE),5),1))</f>
        <v/>
      </c>
      <c r="AR46" s="476"/>
      <c r="AS46" s="474" t="str">
        <f>IF(LEN(VLOOKUP(AA44,suvaha!$D$8:$H$158,2,FALSE))&lt;4,"",LEFT(RIGHT(VLOOKUP(AA44,suvaha!$D$8:$H$158,2,FALSE),4),1))</f>
        <v/>
      </c>
      <c r="AT46" s="674"/>
      <c r="AU46" s="474" t="str">
        <f>IF(LEN(VLOOKUP(AA44,suvaha!$D$8:$H$158,2,FALSE))&lt;3,"",LEFT(RIGHT(VLOOKUP(AA44,suvaha!$D$8:$H$158,2,FALSE),3),1))</f>
        <v/>
      </c>
      <c r="AV46" s="476"/>
      <c r="AW46" s="474" t="str">
        <f>IF(LEN(VLOOKUP(AA44,suvaha!$D$8:$H$158,2,FALSE))&lt;2,"",LEFT(RIGHT(VLOOKUP(AA44,suvaha!$D$8:$H$158,2,FALSE),2),1))</f>
        <v/>
      </c>
      <c r="AX46" s="476"/>
      <c r="AY46" s="474" t="str">
        <f>IF(VLOOKUP(AA44,suvaha!$D$8:$H$85,2,FALSE)=0,"",IF(LEN(VLOOKUP(AA44,suvaha!$D$8:$H$158,2,FALSE))&lt;1,"",LEFT(RIGHT(VLOOKUP(AA44,suvaha!$D$8:$H$158,2,FALSE),1),1)))</f>
        <v/>
      </c>
      <c r="AZ46" s="711"/>
      <c r="BA46" s="671"/>
      <c r="BB46" s="474" t="str">
        <f>IF(LEN(VLOOKUP(AA44,suvaha!$D$8:$H$158,4,FALSE))&lt;11,"",LEFT(RIGHT(VLOOKUP(AA44,suvaha!$D$8:$H$158,4,FALSE),11),1))</f>
        <v/>
      </c>
      <c r="BC46" s="181"/>
      <c r="BD46" s="474" t="str">
        <f>IF(LEN(VLOOKUP(AA44,suvaha!$D$8:$H$158,4,FALSE))&lt;10,"",LEFT(RIGHT(VLOOKUP(AA44,suvaha!$D$8:$H$158,4,FALSE),10),1))</f>
        <v/>
      </c>
      <c r="BE46" s="476"/>
      <c r="BF46" s="474" t="str">
        <f>IF(LEN(VLOOKUP(AA44,suvaha!$D$8:$H$158,4,FALSE))&lt;9,"",LEFT(RIGHT(VLOOKUP(AA44,suvaha!$D$8:$H$158,4,FALSE),9),1))</f>
        <v/>
      </c>
      <c r="BG46" s="181"/>
      <c r="BH46" s="474" t="str">
        <f>IF(LEN(VLOOKUP(AA44,suvaha!$D$8:$H$158,4,FALSE))&lt;8,"",LEFT(RIGHT(VLOOKUP(AA44,suvaha!$D$8:$H$158,4,FALSE),8),1))</f>
        <v/>
      </c>
      <c r="BI46" s="476"/>
      <c r="BJ46" s="474" t="str">
        <f>IF(LEN(VLOOKUP(AA44,suvaha!$D$8:$H$158,4,FALSE))&lt;7,"",LEFT(RIGHT(VLOOKUP(AA44,suvaha!$D$8:$H$158,4,FALSE),7),1))</f>
        <v/>
      </c>
      <c r="BK46" s="674"/>
      <c r="BL46" s="474" t="str">
        <f>IF(LEN(VLOOKUP(AA44,suvaha!$D$8:$H$158,4,FALSE))&lt;6,"",LEFT(RIGHT(VLOOKUP(AA44,suvaha!$D$8:$H$158,4,FALSE),6),1))</f>
        <v/>
      </c>
      <c r="BM46" s="476"/>
      <c r="BN46" s="474" t="str">
        <f>IF(LEN(VLOOKUP(AA44,suvaha!$D$8:$H$158,4,FALSE))&lt;5,"",LEFT(RIGHT(VLOOKUP(AA44,suvaha!$D$8:$H$158,4,FALSE),5),1))</f>
        <v/>
      </c>
      <c r="BO46" s="476"/>
      <c r="BP46" s="474" t="str">
        <f>IF(LEN(VLOOKUP(AA44,suvaha!$D$8:$H$158,4,FALSE))&lt;4,"",LEFT(RIGHT(VLOOKUP(AA44,suvaha!$D$8:$H$158,4,FALSE),4),1))</f>
        <v/>
      </c>
      <c r="BQ46" s="667"/>
      <c r="BR46" s="474" t="str">
        <f>IF(LEN(VLOOKUP(AA44,suvaha!$D$8:$H$158,4,FALSE))&lt;3,"",LEFT(RIGHT(VLOOKUP(AA44,suvaha!$D$8:$H$158,4,FALSE),3),1))</f>
        <v/>
      </c>
      <c r="BS46" s="476"/>
      <c r="BT46" s="474" t="str">
        <f>IF(LEN(VLOOKUP(AA44,suvaha!$D$8:$H$158,4,FALSE))&lt;2,"",LEFT(RIGHT(VLOOKUP(AA44,suvaha!$D$8:$H$158,4,FALSE),2),1))</f>
        <v/>
      </c>
      <c r="BU46" s="476"/>
      <c r="BV46" s="474" t="str">
        <f>IF(VLOOKUP(AA44,suvaha!$D$8:$H$85,4,FALSE)=0,"",IF(LEN(VLOOKUP(AA44,suvaha!$D$8:$H$158,4,FALSE))&lt;1,"",LEFT(RIGHT(VLOOKUP(AA44,suvaha!$D$8:$H$158,4,FALSE),1),1)))</f>
        <v/>
      </c>
      <c r="BW46" s="178"/>
      <c r="BX46" s="179"/>
      <c r="BY46" s="179"/>
      <c r="BZ46" s="179"/>
      <c r="CA46" s="179"/>
      <c r="CB46" s="179"/>
      <c r="CC46" s="179"/>
      <c r="CD46" s="179"/>
      <c r="CE46" s="179"/>
      <c r="CF46" s="179"/>
      <c r="CG46" s="217"/>
    </row>
    <row r="47" spans="1:86" ht="3" customHeight="1">
      <c r="A47" s="139"/>
      <c r="B47" s="715"/>
      <c r="C47" s="715"/>
      <c r="D47" s="715"/>
      <c r="E47" s="719"/>
      <c r="F47" s="719"/>
      <c r="G47" s="707"/>
      <c r="H47" s="716"/>
      <c r="I47" s="716"/>
      <c r="J47" s="716"/>
      <c r="K47" s="716"/>
      <c r="L47" s="716"/>
      <c r="M47" s="716"/>
      <c r="N47" s="716"/>
      <c r="O47" s="716"/>
      <c r="P47" s="716"/>
      <c r="Q47" s="716"/>
      <c r="R47" s="716"/>
      <c r="S47" s="716"/>
      <c r="T47" s="716"/>
      <c r="U47" s="716"/>
      <c r="V47" s="716"/>
      <c r="W47" s="716"/>
      <c r="X47" s="716"/>
      <c r="Y47" s="716"/>
      <c r="Z47" s="716"/>
      <c r="AA47" s="717"/>
      <c r="AB47" s="717"/>
      <c r="AC47" s="717"/>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182"/>
      <c r="BS47" s="182"/>
      <c r="BT47" s="182"/>
      <c r="BU47" s="182"/>
      <c r="BV47" s="182"/>
      <c r="BW47" s="183"/>
      <c r="BX47" s="182"/>
      <c r="BY47" s="182"/>
      <c r="BZ47" s="182"/>
      <c r="CA47" s="182"/>
      <c r="CB47" s="182"/>
      <c r="CC47" s="182"/>
      <c r="CD47" s="182"/>
      <c r="CE47" s="182"/>
      <c r="CF47" s="182"/>
      <c r="CG47" s="218"/>
    </row>
    <row r="48" spans="1:86" ht="3" customHeight="1">
      <c r="A48" s="139"/>
      <c r="B48" s="715"/>
      <c r="C48" s="715"/>
      <c r="D48" s="715"/>
      <c r="E48" s="719"/>
      <c r="F48" s="719"/>
      <c r="G48" s="707"/>
      <c r="H48" s="716"/>
      <c r="I48" s="716"/>
      <c r="J48" s="716"/>
      <c r="K48" s="716"/>
      <c r="L48" s="716"/>
      <c r="M48" s="716"/>
      <c r="N48" s="716"/>
      <c r="O48" s="716"/>
      <c r="P48" s="716"/>
      <c r="Q48" s="716"/>
      <c r="R48" s="716"/>
      <c r="S48" s="716"/>
      <c r="T48" s="716"/>
      <c r="U48" s="716"/>
      <c r="V48" s="716"/>
      <c r="W48" s="716"/>
      <c r="X48" s="716"/>
      <c r="Y48" s="716"/>
      <c r="Z48" s="716"/>
      <c r="AA48" s="717"/>
      <c r="AB48" s="717"/>
      <c r="AC48" s="717"/>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185"/>
      <c r="BB48" s="175"/>
      <c r="BC48" s="175"/>
      <c r="BD48" s="175"/>
      <c r="BE48" s="175"/>
      <c r="BF48" s="175"/>
      <c r="BG48" s="175"/>
      <c r="BH48" s="175"/>
      <c r="BI48" s="175"/>
      <c r="BJ48" s="176"/>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216"/>
    </row>
    <row r="49" spans="1:86" ht="3" customHeight="1">
      <c r="A49" s="139"/>
      <c r="B49" s="715"/>
      <c r="C49" s="715"/>
      <c r="D49" s="715"/>
      <c r="E49" s="719"/>
      <c r="F49" s="719"/>
      <c r="G49" s="707"/>
      <c r="H49" s="716"/>
      <c r="I49" s="716"/>
      <c r="J49" s="716"/>
      <c r="K49" s="716"/>
      <c r="L49" s="716"/>
      <c r="M49" s="716"/>
      <c r="N49" s="716"/>
      <c r="O49" s="716"/>
      <c r="P49" s="716"/>
      <c r="Q49" s="716"/>
      <c r="R49" s="716"/>
      <c r="S49" s="716"/>
      <c r="T49" s="716"/>
      <c r="U49" s="716"/>
      <c r="V49" s="716"/>
      <c r="W49" s="716"/>
      <c r="X49" s="716"/>
      <c r="Y49" s="716"/>
      <c r="Z49" s="716"/>
      <c r="AA49" s="717"/>
      <c r="AB49" s="717"/>
      <c r="AC49" s="717"/>
      <c r="AD49" s="671"/>
      <c r="AE49" s="672"/>
      <c r="AF49" s="672"/>
      <c r="AG49" s="672"/>
      <c r="AH49" s="471"/>
      <c r="AI49" s="673"/>
      <c r="AJ49" s="673"/>
      <c r="AK49" s="673"/>
      <c r="AL49" s="673"/>
      <c r="AM49" s="673"/>
      <c r="AN49" s="674"/>
      <c r="AO49" s="668"/>
      <c r="AP49" s="668"/>
      <c r="AQ49" s="668"/>
      <c r="AR49" s="668"/>
      <c r="AS49" s="668"/>
      <c r="AT49" s="674"/>
      <c r="AU49" s="668"/>
      <c r="AV49" s="668"/>
      <c r="AW49" s="668"/>
      <c r="AX49" s="668"/>
      <c r="AY49" s="668"/>
      <c r="AZ49" s="711"/>
      <c r="BA49" s="186"/>
      <c r="BB49" s="179"/>
      <c r="BC49" s="179"/>
      <c r="BD49" s="179"/>
      <c r="BE49" s="179"/>
      <c r="BF49" s="179"/>
      <c r="BG49" s="179"/>
      <c r="BH49" s="179"/>
      <c r="BI49" s="179"/>
      <c r="BJ49" s="178"/>
      <c r="BK49" s="179"/>
      <c r="BL49" s="672"/>
      <c r="BM49" s="672"/>
      <c r="BN49" s="672"/>
      <c r="BO49" s="179"/>
      <c r="BP49" s="190"/>
      <c r="BQ49" s="190"/>
      <c r="BR49" s="190"/>
      <c r="BS49" s="190"/>
      <c r="BT49" s="190"/>
      <c r="BU49" s="179"/>
      <c r="BV49" s="190"/>
      <c r="BW49" s="190"/>
      <c r="BX49" s="190"/>
      <c r="BY49" s="190"/>
      <c r="BZ49" s="190"/>
      <c r="CA49" s="191"/>
      <c r="CB49" s="190"/>
      <c r="CC49" s="190"/>
      <c r="CD49" s="190"/>
      <c r="CE49" s="190"/>
      <c r="CF49" s="190"/>
      <c r="CG49" s="219"/>
    </row>
    <row r="50" spans="1:86" ht="15" customHeight="1">
      <c r="A50" s="139"/>
      <c r="B50" s="715"/>
      <c r="C50" s="715"/>
      <c r="D50" s="715"/>
      <c r="E50" s="719"/>
      <c r="F50" s="719"/>
      <c r="G50" s="707"/>
      <c r="H50" s="716"/>
      <c r="I50" s="716"/>
      <c r="J50" s="716"/>
      <c r="K50" s="716"/>
      <c r="L50" s="716"/>
      <c r="M50" s="716"/>
      <c r="N50" s="716"/>
      <c r="O50" s="716"/>
      <c r="P50" s="716"/>
      <c r="Q50" s="716"/>
      <c r="R50" s="716"/>
      <c r="S50" s="716"/>
      <c r="T50" s="716"/>
      <c r="U50" s="716"/>
      <c r="V50" s="716"/>
      <c r="W50" s="716"/>
      <c r="X50" s="716"/>
      <c r="Y50" s="716"/>
      <c r="Z50" s="716"/>
      <c r="AA50" s="717"/>
      <c r="AB50" s="717"/>
      <c r="AC50" s="717"/>
      <c r="AD50" s="671"/>
      <c r="AE50" s="474" t="str">
        <f>IF(LEN(VLOOKUP(AA44,suvaha!$D$8:$H$158,3,FALSE))&lt;11,"",LEFT(RIGHT(VLOOKUP(AA44,suvaha!$D$8:$H$158,3,FALSE),11),1))</f>
        <v/>
      </c>
      <c r="AF50" s="181"/>
      <c r="AG50" s="474" t="str">
        <f>IF(LEN(VLOOKUP(AA44,suvaha!$D$8:$H$158,3,FALSE))&lt;10,"",LEFT(RIGHT(VLOOKUP(AA44,suvaha!$D$8:$H$158,3,FALSE),10),1))</f>
        <v/>
      </c>
      <c r="AH50" s="476"/>
      <c r="AI50" s="474" t="str">
        <f>IF(LEN(VLOOKUP(AA44,suvaha!$D$8:$H$158,3,FALSE))&lt;9,"",LEFT(RIGHT(VLOOKUP(AA44,suvaha!$D$8:$H$158,3,FALSE),9),1))</f>
        <v/>
      </c>
      <c r="AJ50" s="181"/>
      <c r="AK50" s="474" t="str">
        <f>IF(LEN(VLOOKUP(AA44,suvaha!$D$8:$H$158,3,FALSE))&lt;8,"",LEFT(RIGHT(VLOOKUP(AA44,suvaha!$D$8:$H$158,3,FALSE),8),1))</f>
        <v/>
      </c>
      <c r="AL50" s="476"/>
      <c r="AM50" s="474" t="str">
        <f>IF(LEN(VLOOKUP(AA44,suvaha!$D$8:$H$158,3,FALSE))&lt;7,"",LEFT(RIGHT(VLOOKUP(AA44,suvaha!$D$8:$H$158,3,FALSE),7),1))</f>
        <v/>
      </c>
      <c r="AN50" s="674"/>
      <c r="AO50" s="474" t="str">
        <f>IF(LEN(VLOOKUP(AA44,suvaha!$D$8:$H$158,3,FALSE))&lt;6,"",LEFT(RIGHT(VLOOKUP(AA44,suvaha!$D$8:$H$158,3,FALSE),6),1))</f>
        <v/>
      </c>
      <c r="AP50" s="476"/>
      <c r="AQ50" s="474" t="str">
        <f>IF(LEN(VLOOKUP(AA44,suvaha!$D$8:$H$158,3,FALSE))&lt;5,"",LEFT(RIGHT(VLOOKUP(AA44,suvaha!$D$8:$H$158,3,FALSE),5),1))</f>
        <v/>
      </c>
      <c r="AR50" s="476"/>
      <c r="AS50" s="474" t="str">
        <f>IF(LEN(VLOOKUP(AA44,suvaha!$D$8:$H$158,3,FALSE))&lt;4,"",LEFT(RIGHT(VLOOKUP(AA44,suvaha!$D$8:$H$158,3,FALSE),4),1))</f>
        <v/>
      </c>
      <c r="AT50" s="674"/>
      <c r="AU50" s="474" t="str">
        <f>IF(LEN(VLOOKUP(AA44,suvaha!$D$8:$H$158,3,FALSE))&lt;3,"",LEFT(RIGHT(VLOOKUP(AA44,suvaha!$D$8:$H$158,3,FALSE),3),1))</f>
        <v/>
      </c>
      <c r="AV50" s="476"/>
      <c r="AW50" s="474" t="str">
        <f>IF(LEN(VLOOKUP(AA44,suvaha!$D$8:$H$158,3,FALSE))&lt;2,"",LEFT(RIGHT(VLOOKUP(AA44,suvaha!$D$8:$H$158,3,FALSE),2),1))</f>
        <v/>
      </c>
      <c r="AX50" s="476"/>
      <c r="AY50" s="474" t="str">
        <f>IF(VLOOKUP(AA44,suvaha!$D$8:$H$85,3,FALSE)=0,"",IF(LEN(VLOOKUP(AA44,suvaha!$D$8:$H$158,3,FALSE))&lt;1,"",LEFT(RIGHT(VLOOKUP(AA44,suvaha!$D$8:$H$158,3,FALSE),1),1)))</f>
        <v/>
      </c>
      <c r="AZ50" s="711"/>
      <c r="BA50" s="186"/>
      <c r="BB50" s="179"/>
      <c r="BC50" s="179"/>
      <c r="BD50" s="179"/>
      <c r="BE50" s="179"/>
      <c r="BF50" s="179"/>
      <c r="BG50" s="179"/>
      <c r="BH50" s="179"/>
      <c r="BI50" s="179"/>
      <c r="BJ50" s="178"/>
      <c r="BK50" s="179"/>
      <c r="BL50" s="474" t="str">
        <f>IF(LEN(VLOOKUP(AA44,suvaha!$D$8:$H$158,5,FALSE))&lt;11,"",LEFT(RIGHT(VLOOKUP(AA44,suvaha!$D$8:$H$158,5,FALSE),11),1))</f>
        <v/>
      </c>
      <c r="BM50" s="181"/>
      <c r="BN50" s="474" t="str">
        <f>IF(LEN(VLOOKUP(AA44,suvaha!$D$8:$H$158,5,FALSE))&lt;10,"",LEFT(RIGHT(VLOOKUP(AA44,suvaha!$D$8:$H$158,5,FALSE),10),1))</f>
        <v/>
      </c>
      <c r="BO50" s="179"/>
      <c r="BP50" s="474" t="str">
        <f>IF(LEN(VLOOKUP(AA44,suvaha!$D$8:$H$158,5,FALSE))&lt;9,"",LEFT(RIGHT(VLOOKUP(AA44,suvaha!$D$8:$H$158,5,FALSE),9),1))</f>
        <v/>
      </c>
      <c r="BQ50" s="476"/>
      <c r="BR50" s="474" t="str">
        <f>IF(LEN(VLOOKUP(AA44,suvaha!$D$8:$H$158,5,FALSE))&lt;8,"",LEFT(RIGHT(VLOOKUP(AA44,suvaha!$D$8:$H$158,5,FALSE),8),1))</f>
        <v/>
      </c>
      <c r="BS50" s="476"/>
      <c r="BT50" s="474" t="str">
        <f>IF(LEN(VLOOKUP(AA44,suvaha!$D$8:$H$158,5,FALSE))&lt;7,"",LEFT(RIGHT(VLOOKUP(AA44,suvaha!$D$8:$H$158,5,FALSE),7),1))</f>
        <v/>
      </c>
      <c r="BU50" s="179"/>
      <c r="BV50" s="474" t="str">
        <f>IF(LEN(VLOOKUP(AA44,suvaha!$D$8:$H$158,5,FALSE))&lt;6,"",LEFT(RIGHT(VLOOKUP(AA44,suvaha!$D$8:$H$158,5,FALSE),6),1))</f>
        <v/>
      </c>
      <c r="BW50" s="476"/>
      <c r="BX50" s="474" t="str">
        <f>IF(LEN(VLOOKUP(AA44,suvaha!$D$8:$H$158,5,FALSE))&lt;5,"",LEFT(RIGHT(VLOOKUP(AA44,suvaha!$D$8:$H$158,5,FALSE),5),1))</f>
        <v/>
      </c>
      <c r="BY50" s="476"/>
      <c r="BZ50" s="474" t="str">
        <f>IF(LEN(VLOOKUP(AA44,suvaha!$D$8:$H$158,5,FALSE))&lt;4,"",LEFT(RIGHT(VLOOKUP(AA44,suvaha!$D$8:$H$158,5,FALSE),4),1))</f>
        <v/>
      </c>
      <c r="CA50" s="191"/>
      <c r="CB50" s="474" t="str">
        <f>IF(LEN(VLOOKUP(AA44,suvaha!$D$8:$H$158,5,FALSE))&lt;3,"",LEFT(RIGHT(VLOOKUP(AA44,suvaha!$D$8:$H$158,5,FALSE),3),1))</f>
        <v/>
      </c>
      <c r="CC50" s="476"/>
      <c r="CD50" s="474" t="str">
        <f>IF(LEN(VLOOKUP(AA44,suvaha!$D$8:$H$158,5,FALSE))&lt;2,"",LEFT(RIGHT(VLOOKUP(AA44,suvaha!$D$8:$H$158,5,FALSE),2),1))</f>
        <v/>
      </c>
      <c r="CE50" s="476"/>
      <c r="CF50" s="474" t="str">
        <f>IF(VLOOKUP(AA44,suvaha!$D$8:$H$85,5,FALSE)=0,"",IF(LEN(VLOOKUP(AA44,suvaha!$D$8:$H$158,5,FALSE))&lt;1,"",LEFT(RIGHT(VLOOKUP(AA44,suvaha!$D$8:$H$158,5,FALSE),1),1)))</f>
        <v/>
      </c>
      <c r="CG50" s="219"/>
    </row>
    <row r="51" spans="1:86" ht="3" customHeight="1">
      <c r="A51" s="139"/>
      <c r="B51" s="715"/>
      <c r="C51" s="715"/>
      <c r="D51" s="715"/>
      <c r="E51" s="719"/>
      <c r="F51" s="719"/>
      <c r="G51" s="707"/>
      <c r="H51" s="716"/>
      <c r="I51" s="716"/>
      <c r="J51" s="716"/>
      <c r="K51" s="716"/>
      <c r="L51" s="716"/>
      <c r="M51" s="716"/>
      <c r="N51" s="716"/>
      <c r="O51" s="716"/>
      <c r="P51" s="716"/>
      <c r="Q51" s="716"/>
      <c r="R51" s="716"/>
      <c r="S51" s="716"/>
      <c r="T51" s="716"/>
      <c r="U51" s="716"/>
      <c r="V51" s="716"/>
      <c r="W51" s="716"/>
      <c r="X51" s="716"/>
      <c r="Y51" s="716"/>
      <c r="Z51" s="716"/>
      <c r="AA51" s="717"/>
      <c r="AB51" s="717"/>
      <c r="AC51" s="717"/>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189"/>
      <c r="BB51" s="182"/>
      <c r="BC51" s="182"/>
      <c r="BD51" s="182"/>
      <c r="BE51" s="182"/>
      <c r="BF51" s="182"/>
      <c r="BG51" s="182"/>
      <c r="BH51" s="182"/>
      <c r="BI51" s="182"/>
      <c r="BJ51" s="183"/>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218"/>
    </row>
    <row r="52" spans="1:86" s="174" customFormat="1" ht="3" customHeight="1">
      <c r="A52" s="139"/>
      <c r="B52" s="715"/>
      <c r="C52" s="715"/>
      <c r="D52" s="715"/>
      <c r="E52" s="719" t="s">
        <v>63</v>
      </c>
      <c r="F52" s="719"/>
      <c r="G52" s="707"/>
      <c r="H52" s="766" t="str">
        <f>Index!C99</f>
        <v>Ostatné pohľadávky v rámci podielovej účasti okrem pohľadávok voči prepojeným účtovným jednotkám (351A) - /391A/</v>
      </c>
      <c r="I52" s="766"/>
      <c r="J52" s="766"/>
      <c r="K52" s="766"/>
      <c r="L52" s="766"/>
      <c r="M52" s="766"/>
      <c r="N52" s="766"/>
      <c r="O52" s="766"/>
      <c r="P52" s="766"/>
      <c r="Q52" s="766"/>
      <c r="R52" s="766"/>
      <c r="S52" s="766"/>
      <c r="T52" s="766"/>
      <c r="U52" s="766"/>
      <c r="V52" s="766"/>
      <c r="W52" s="766"/>
      <c r="X52" s="766"/>
      <c r="Y52" s="766"/>
      <c r="Z52" s="766"/>
      <c r="AA52" s="717" t="s">
        <v>129</v>
      </c>
      <c r="AB52" s="717"/>
      <c r="AC52" s="717"/>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175"/>
      <c r="BS52" s="175"/>
      <c r="BT52" s="175"/>
      <c r="BU52" s="175"/>
      <c r="BV52" s="175"/>
      <c r="BW52" s="176"/>
      <c r="BX52" s="175"/>
      <c r="BY52" s="175"/>
      <c r="BZ52" s="175"/>
      <c r="CA52" s="175"/>
      <c r="CB52" s="175"/>
      <c r="CC52" s="175"/>
      <c r="CD52" s="175"/>
      <c r="CE52" s="175"/>
      <c r="CF52" s="175"/>
      <c r="CG52" s="216"/>
      <c r="CH52" s="143"/>
    </row>
    <row r="53" spans="1:86" s="174" customFormat="1" ht="3" customHeight="1">
      <c r="A53" s="139"/>
      <c r="B53" s="715"/>
      <c r="C53" s="715"/>
      <c r="D53" s="715"/>
      <c r="E53" s="719"/>
      <c r="F53" s="719"/>
      <c r="G53" s="707"/>
      <c r="H53" s="766"/>
      <c r="I53" s="766"/>
      <c r="J53" s="766"/>
      <c r="K53" s="766"/>
      <c r="L53" s="766"/>
      <c r="M53" s="766"/>
      <c r="N53" s="766"/>
      <c r="O53" s="766"/>
      <c r="P53" s="766"/>
      <c r="Q53" s="766"/>
      <c r="R53" s="766"/>
      <c r="S53" s="766"/>
      <c r="T53" s="766"/>
      <c r="U53" s="766"/>
      <c r="V53" s="766"/>
      <c r="W53" s="766"/>
      <c r="X53" s="766"/>
      <c r="Y53" s="766"/>
      <c r="Z53" s="766"/>
      <c r="AA53" s="717"/>
      <c r="AB53" s="717"/>
      <c r="AC53" s="717"/>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68"/>
      <c r="BM53" s="668"/>
      <c r="BN53" s="668"/>
      <c r="BO53" s="668"/>
      <c r="BP53" s="668"/>
      <c r="BQ53" s="667"/>
      <c r="BR53" s="668"/>
      <c r="BS53" s="668"/>
      <c r="BT53" s="668"/>
      <c r="BU53" s="668"/>
      <c r="BV53" s="668"/>
      <c r="BW53" s="178"/>
      <c r="BX53" s="179"/>
      <c r="BY53" s="179"/>
      <c r="BZ53" s="179"/>
      <c r="CA53" s="179"/>
      <c r="CB53" s="179"/>
      <c r="CC53" s="179"/>
      <c r="CD53" s="179"/>
      <c r="CE53" s="179"/>
      <c r="CF53" s="179"/>
      <c r="CG53" s="217"/>
      <c r="CH53" s="143"/>
    </row>
    <row r="54" spans="1:86" ht="15" customHeight="1">
      <c r="A54" s="139"/>
      <c r="B54" s="715"/>
      <c r="C54" s="715"/>
      <c r="D54" s="715"/>
      <c r="E54" s="719"/>
      <c r="F54" s="719"/>
      <c r="G54" s="707"/>
      <c r="H54" s="766"/>
      <c r="I54" s="766"/>
      <c r="J54" s="766"/>
      <c r="K54" s="766"/>
      <c r="L54" s="766"/>
      <c r="M54" s="766"/>
      <c r="N54" s="766"/>
      <c r="O54" s="766"/>
      <c r="P54" s="766"/>
      <c r="Q54" s="766"/>
      <c r="R54" s="766"/>
      <c r="S54" s="766"/>
      <c r="T54" s="766"/>
      <c r="U54" s="766"/>
      <c r="V54" s="766"/>
      <c r="W54" s="766"/>
      <c r="X54" s="766"/>
      <c r="Y54" s="766"/>
      <c r="Z54" s="766"/>
      <c r="AA54" s="717"/>
      <c r="AB54" s="717"/>
      <c r="AC54" s="717"/>
      <c r="AD54" s="671"/>
      <c r="AE54" s="474" t="str">
        <f>IF(LEN(VLOOKUP(AA52,suvaha!$D$8:$H$158,2,FALSE))&lt;11,"",LEFT(RIGHT(VLOOKUP(AA52,suvaha!$D$8:$H$158,2,FALSE),11),1))</f>
        <v/>
      </c>
      <c r="AF54" s="181"/>
      <c r="AG54" s="474" t="str">
        <f>IF(LEN(VLOOKUP(AA52,suvaha!$D$8:$H$158,2,FALSE))&lt;10,"",LEFT(RIGHT(VLOOKUP(AA52,suvaha!$D$8:$H$158,2,FALSE),10),1))</f>
        <v/>
      </c>
      <c r="AH54" s="476"/>
      <c r="AI54" s="474" t="str">
        <f>IF(LEN(VLOOKUP(AA52,suvaha!$D$8:$H$158,2,FALSE))&lt;9,"",LEFT(RIGHT(VLOOKUP(AA52,suvaha!$D$8:$H$158,2,FALSE),9),1))</f>
        <v/>
      </c>
      <c r="AJ54" s="181"/>
      <c r="AK54" s="474" t="str">
        <f>IF(LEN(VLOOKUP(AA52,suvaha!$D$8:$H$158,2,FALSE))&lt;8,"",LEFT(RIGHT(VLOOKUP(AA52,suvaha!$D$8:$H$158,2,FALSE),8),1))</f>
        <v/>
      </c>
      <c r="AL54" s="476"/>
      <c r="AM54" s="474" t="str">
        <f>IF(LEN(VLOOKUP(AA52,suvaha!$D$8:$H$158,2,FALSE))&lt;7,"",LEFT(RIGHT(VLOOKUP(AA52,suvaha!$D$8:$H$158,2,FALSE),7),1))</f>
        <v/>
      </c>
      <c r="AN54" s="674"/>
      <c r="AO54" s="474" t="str">
        <f>IF(LEN(VLOOKUP(AA52,suvaha!$D$8:$H$158,2,FALSE))&lt;6,"",LEFT(RIGHT(VLOOKUP(AA52,suvaha!$D$8:$H$158,2,FALSE),6),1))</f>
        <v/>
      </c>
      <c r="AP54" s="476"/>
      <c r="AQ54" s="474" t="str">
        <f>IF(LEN(VLOOKUP(AA52,suvaha!$D$8:$H$158,2,FALSE))&lt;5,"",LEFT(RIGHT(VLOOKUP(AA52,suvaha!$D$8:$H$158,2,FALSE),5),1))</f>
        <v/>
      </c>
      <c r="AR54" s="476"/>
      <c r="AS54" s="474" t="str">
        <f>IF(LEN(VLOOKUP(AA52,suvaha!$D$8:$H$158,2,FALSE))&lt;4,"",LEFT(RIGHT(VLOOKUP(AA52,suvaha!$D$8:$H$158,2,FALSE),4),1))</f>
        <v/>
      </c>
      <c r="AT54" s="674"/>
      <c r="AU54" s="474" t="str">
        <f>IF(LEN(VLOOKUP(AA52,suvaha!$D$8:$H$158,2,FALSE))&lt;3,"",LEFT(RIGHT(VLOOKUP(AA52,suvaha!$D$8:$H$158,2,FALSE),3),1))</f>
        <v/>
      </c>
      <c r="AV54" s="476"/>
      <c r="AW54" s="474" t="str">
        <f>IF(LEN(VLOOKUP(AA52,suvaha!$D$8:$H$158,2,FALSE))&lt;2,"",LEFT(RIGHT(VLOOKUP(AA52,suvaha!$D$8:$H$158,2,FALSE),2),1))</f>
        <v/>
      </c>
      <c r="AX54" s="476"/>
      <c r="AY54" s="474" t="str">
        <f>IF(VLOOKUP(AA52,suvaha!$D$8:$H$85,2,FALSE)=0,"",IF(LEN(VLOOKUP(AA52,suvaha!$D$8:$H$158,2,FALSE))&lt;1,"",LEFT(RIGHT(VLOOKUP(AA52,suvaha!$D$8:$H$158,2,FALSE),1),1)))</f>
        <v/>
      </c>
      <c r="AZ54" s="711"/>
      <c r="BA54" s="671"/>
      <c r="BB54" s="474" t="str">
        <f>IF(LEN(VLOOKUP(AA52,suvaha!$D$8:$H$158,4,FALSE))&lt;11,"",LEFT(RIGHT(VLOOKUP(AA52,suvaha!$D$8:$H$158,4,FALSE),11),1))</f>
        <v/>
      </c>
      <c r="BC54" s="181"/>
      <c r="BD54" s="474" t="str">
        <f>IF(LEN(VLOOKUP(AA52,suvaha!$D$8:$H$158,4,FALSE))&lt;10,"",LEFT(RIGHT(VLOOKUP(AA52,suvaha!$D$8:$H$158,4,FALSE),10),1))</f>
        <v/>
      </c>
      <c r="BE54" s="476"/>
      <c r="BF54" s="474" t="str">
        <f>IF(LEN(VLOOKUP(AA52,suvaha!$D$8:$H$158,4,FALSE))&lt;9,"",LEFT(RIGHT(VLOOKUP(AA52,suvaha!$D$8:$H$158,4,FALSE),9),1))</f>
        <v/>
      </c>
      <c r="BG54" s="181"/>
      <c r="BH54" s="474" t="str">
        <f>IF(LEN(VLOOKUP(AA52,suvaha!$D$8:$H$158,4,FALSE))&lt;8,"",LEFT(RIGHT(VLOOKUP(AA52,suvaha!$D$8:$H$158,4,FALSE),8),1))</f>
        <v/>
      </c>
      <c r="BI54" s="476"/>
      <c r="BJ54" s="474" t="str">
        <f>IF(LEN(VLOOKUP(AA52,suvaha!$D$8:$H$158,4,FALSE))&lt;7,"",LEFT(RIGHT(VLOOKUP(AA52,suvaha!$D$8:$H$158,4,FALSE),7),1))</f>
        <v/>
      </c>
      <c r="BK54" s="674"/>
      <c r="BL54" s="474" t="str">
        <f>IF(LEN(VLOOKUP(AA52,suvaha!$D$8:$H$158,4,FALSE))&lt;6,"",LEFT(RIGHT(VLOOKUP(AA52,suvaha!$D$8:$H$158,4,FALSE),6),1))</f>
        <v/>
      </c>
      <c r="BM54" s="476"/>
      <c r="BN54" s="474" t="str">
        <f>IF(LEN(VLOOKUP(AA52,suvaha!$D$8:$H$158,4,FALSE))&lt;5,"",LEFT(RIGHT(VLOOKUP(AA52,suvaha!$D$8:$H$158,4,FALSE),5),1))</f>
        <v/>
      </c>
      <c r="BO54" s="476"/>
      <c r="BP54" s="474" t="str">
        <f>IF(LEN(VLOOKUP(AA52,suvaha!$D$8:$H$158,4,FALSE))&lt;4,"",LEFT(RIGHT(VLOOKUP(AA52,suvaha!$D$8:$H$158,4,FALSE),4),1))</f>
        <v/>
      </c>
      <c r="BQ54" s="667"/>
      <c r="BR54" s="474" t="str">
        <f>IF(LEN(VLOOKUP(AA52,suvaha!$D$8:$H$158,4,FALSE))&lt;3,"",LEFT(RIGHT(VLOOKUP(AA52,suvaha!$D$8:$H$158,4,FALSE),3),1))</f>
        <v/>
      </c>
      <c r="BS54" s="476"/>
      <c r="BT54" s="474" t="str">
        <f>IF(LEN(VLOOKUP(AA52,suvaha!$D$8:$H$158,4,FALSE))&lt;2,"",LEFT(RIGHT(VLOOKUP(AA52,suvaha!$D$8:$H$158,4,FALSE),2),1))</f>
        <v/>
      </c>
      <c r="BU54" s="476"/>
      <c r="BV54" s="474" t="str">
        <f>IF(VLOOKUP(AA52,suvaha!$D$8:$H$85,4,FALSE)=0,"",IF(LEN(VLOOKUP(AA52,suvaha!$D$8:$H$158,4,FALSE))&lt;1,"",LEFT(RIGHT(VLOOKUP(AA52,suvaha!$D$8:$H$158,4,FALSE),1),1)))</f>
        <v/>
      </c>
      <c r="BW54" s="178"/>
      <c r="BX54" s="179"/>
      <c r="BY54" s="179"/>
      <c r="BZ54" s="179"/>
      <c r="CA54" s="179"/>
      <c r="CB54" s="179"/>
      <c r="CC54" s="179"/>
      <c r="CD54" s="179"/>
      <c r="CE54" s="179"/>
      <c r="CF54" s="179"/>
      <c r="CG54" s="217"/>
    </row>
    <row r="55" spans="1:86" ht="2.25" customHeight="1">
      <c r="A55" s="139"/>
      <c r="B55" s="715"/>
      <c r="C55" s="715"/>
      <c r="D55" s="715"/>
      <c r="E55" s="719"/>
      <c r="F55" s="719"/>
      <c r="G55" s="707"/>
      <c r="H55" s="766"/>
      <c r="I55" s="766"/>
      <c r="J55" s="766"/>
      <c r="K55" s="766"/>
      <c r="L55" s="766"/>
      <c r="M55" s="766"/>
      <c r="N55" s="766"/>
      <c r="O55" s="766"/>
      <c r="P55" s="766"/>
      <c r="Q55" s="766"/>
      <c r="R55" s="766"/>
      <c r="S55" s="766"/>
      <c r="T55" s="766"/>
      <c r="U55" s="766"/>
      <c r="V55" s="766"/>
      <c r="W55" s="766"/>
      <c r="X55" s="766"/>
      <c r="Y55" s="766"/>
      <c r="Z55" s="766"/>
      <c r="AA55" s="717"/>
      <c r="AB55" s="717"/>
      <c r="AC55" s="717"/>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182"/>
      <c r="BS55" s="182"/>
      <c r="BT55" s="182"/>
      <c r="BU55" s="182"/>
      <c r="BV55" s="182"/>
      <c r="BW55" s="183"/>
      <c r="BX55" s="182"/>
      <c r="BY55" s="182"/>
      <c r="BZ55" s="182"/>
      <c r="CA55" s="182"/>
      <c r="CB55" s="182"/>
      <c r="CC55" s="182"/>
      <c r="CD55" s="182"/>
      <c r="CE55" s="182"/>
      <c r="CF55" s="182"/>
      <c r="CG55" s="218"/>
    </row>
    <row r="56" spans="1:86" ht="2.25" customHeight="1">
      <c r="A56" s="139"/>
      <c r="B56" s="715"/>
      <c r="C56" s="715"/>
      <c r="D56" s="715"/>
      <c r="E56" s="719"/>
      <c r="F56" s="719"/>
      <c r="G56" s="707"/>
      <c r="H56" s="766"/>
      <c r="I56" s="766"/>
      <c r="J56" s="766"/>
      <c r="K56" s="766"/>
      <c r="L56" s="766"/>
      <c r="M56" s="766"/>
      <c r="N56" s="766"/>
      <c r="O56" s="766"/>
      <c r="P56" s="766"/>
      <c r="Q56" s="766"/>
      <c r="R56" s="766"/>
      <c r="S56" s="766"/>
      <c r="T56" s="766"/>
      <c r="U56" s="766"/>
      <c r="V56" s="766"/>
      <c r="W56" s="766"/>
      <c r="X56" s="766"/>
      <c r="Y56" s="766"/>
      <c r="Z56" s="766"/>
      <c r="AA56" s="717"/>
      <c r="AB56" s="717"/>
      <c r="AC56" s="717"/>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185"/>
      <c r="BB56" s="175"/>
      <c r="BC56" s="175"/>
      <c r="BD56" s="175"/>
      <c r="BE56" s="175"/>
      <c r="BF56" s="175"/>
      <c r="BG56" s="175"/>
      <c r="BH56" s="175"/>
      <c r="BI56" s="175"/>
      <c r="BJ56" s="176"/>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216"/>
    </row>
    <row r="57" spans="1:86" ht="2.25" customHeight="1">
      <c r="A57" s="139"/>
      <c r="B57" s="715"/>
      <c r="C57" s="715"/>
      <c r="D57" s="715"/>
      <c r="E57" s="719"/>
      <c r="F57" s="719"/>
      <c r="G57" s="707"/>
      <c r="H57" s="766"/>
      <c r="I57" s="766"/>
      <c r="J57" s="766"/>
      <c r="K57" s="766"/>
      <c r="L57" s="766"/>
      <c r="M57" s="766"/>
      <c r="N57" s="766"/>
      <c r="O57" s="766"/>
      <c r="P57" s="766"/>
      <c r="Q57" s="766"/>
      <c r="R57" s="766"/>
      <c r="S57" s="766"/>
      <c r="T57" s="766"/>
      <c r="U57" s="766"/>
      <c r="V57" s="766"/>
      <c r="W57" s="766"/>
      <c r="X57" s="766"/>
      <c r="Y57" s="766"/>
      <c r="Z57" s="766"/>
      <c r="AA57" s="717"/>
      <c r="AB57" s="717"/>
      <c r="AC57" s="717"/>
      <c r="AD57" s="671"/>
      <c r="AE57" s="672"/>
      <c r="AF57" s="672"/>
      <c r="AG57" s="672"/>
      <c r="AH57" s="471"/>
      <c r="AI57" s="673"/>
      <c r="AJ57" s="673"/>
      <c r="AK57" s="673"/>
      <c r="AL57" s="673"/>
      <c r="AM57" s="673"/>
      <c r="AN57" s="674"/>
      <c r="AO57" s="668"/>
      <c r="AP57" s="668"/>
      <c r="AQ57" s="668"/>
      <c r="AR57" s="668"/>
      <c r="AS57" s="668"/>
      <c r="AT57" s="667"/>
      <c r="AU57" s="668"/>
      <c r="AV57" s="668"/>
      <c r="AW57" s="668"/>
      <c r="AX57" s="668"/>
      <c r="AY57" s="668"/>
      <c r="AZ57" s="711"/>
      <c r="BA57" s="186"/>
      <c r="BB57" s="179"/>
      <c r="BC57" s="179"/>
      <c r="BD57" s="179"/>
      <c r="BE57" s="179"/>
      <c r="BF57" s="179"/>
      <c r="BG57" s="179"/>
      <c r="BH57" s="179"/>
      <c r="BI57" s="179"/>
      <c r="BJ57" s="178"/>
      <c r="BK57" s="179"/>
      <c r="BL57" s="672"/>
      <c r="BM57" s="672"/>
      <c r="BN57" s="672"/>
      <c r="BO57" s="471"/>
      <c r="BP57" s="673"/>
      <c r="BQ57" s="673"/>
      <c r="BR57" s="673"/>
      <c r="BS57" s="673"/>
      <c r="BT57" s="673"/>
      <c r="BU57" s="674"/>
      <c r="BV57" s="668"/>
      <c r="BW57" s="668"/>
      <c r="BX57" s="668"/>
      <c r="BY57" s="668"/>
      <c r="BZ57" s="668"/>
      <c r="CA57" s="667"/>
      <c r="CB57" s="668"/>
      <c r="CC57" s="668"/>
      <c r="CD57" s="668"/>
      <c r="CE57" s="668"/>
      <c r="CF57" s="668"/>
      <c r="CG57" s="219"/>
    </row>
    <row r="58" spans="1:86" ht="17.25" customHeight="1">
      <c r="A58" s="139"/>
      <c r="B58" s="715"/>
      <c r="C58" s="715"/>
      <c r="D58" s="715"/>
      <c r="E58" s="719"/>
      <c r="F58" s="719"/>
      <c r="G58" s="707"/>
      <c r="H58" s="766"/>
      <c r="I58" s="766"/>
      <c r="J58" s="766"/>
      <c r="K58" s="766"/>
      <c r="L58" s="766"/>
      <c r="M58" s="766"/>
      <c r="N58" s="766"/>
      <c r="O58" s="766"/>
      <c r="P58" s="766"/>
      <c r="Q58" s="766"/>
      <c r="R58" s="766"/>
      <c r="S58" s="766"/>
      <c r="T58" s="766"/>
      <c r="U58" s="766"/>
      <c r="V58" s="766"/>
      <c r="W58" s="766"/>
      <c r="X58" s="766"/>
      <c r="Y58" s="766"/>
      <c r="Z58" s="766"/>
      <c r="AA58" s="717"/>
      <c r="AB58" s="717"/>
      <c r="AC58" s="717"/>
      <c r="AD58" s="671"/>
      <c r="AE58" s="474" t="str">
        <f>IF(LEN(VLOOKUP(AA52,suvaha!$D$8:$H$158,3,FALSE))&lt;11,"",LEFT(RIGHT(VLOOKUP(AA52,suvaha!$D$8:$H$158,3,FALSE),11),1))</f>
        <v/>
      </c>
      <c r="AF58" s="181"/>
      <c r="AG58" s="474" t="str">
        <f>IF(LEN(VLOOKUP(AA52,suvaha!$D$8:$H$158,3,FALSE))&lt;10,"",LEFT(RIGHT(VLOOKUP(AA52,suvaha!$D$8:$H$158,3,FALSE),10),1))</f>
        <v/>
      </c>
      <c r="AH58" s="476"/>
      <c r="AI58" s="474" t="str">
        <f>IF(LEN(VLOOKUP(AA52,suvaha!$D$8:$H$158,3,FALSE))&lt;9,"",LEFT(RIGHT(VLOOKUP(AA52,suvaha!$D$8:$H$158,3,FALSE),9),1))</f>
        <v/>
      </c>
      <c r="AJ58" s="181"/>
      <c r="AK58" s="474" t="str">
        <f>IF(LEN(VLOOKUP(AA52,suvaha!$D$8:$H$158,3,FALSE))&lt;8,"",LEFT(RIGHT(VLOOKUP(AA52,suvaha!$D$8:$H$158,3,FALSE),8),1))</f>
        <v/>
      </c>
      <c r="AL58" s="476"/>
      <c r="AM58" s="474" t="str">
        <f>IF(LEN(VLOOKUP(AA52,suvaha!$D$8:$H$158,3,FALSE))&lt;7,"",LEFT(RIGHT(VLOOKUP(AA52,suvaha!$D$8:$H$158,3,FALSE),7),1))</f>
        <v/>
      </c>
      <c r="AN58" s="674"/>
      <c r="AO58" s="474" t="str">
        <f>IF(LEN(VLOOKUP(AA52,suvaha!$D$8:$H$158,3,FALSE))&lt;6,"",LEFT(RIGHT(VLOOKUP(AA52,suvaha!$D$8:$H$158,3,FALSE),6),1))</f>
        <v/>
      </c>
      <c r="AP58" s="476"/>
      <c r="AQ58" s="474" t="str">
        <f>IF(LEN(VLOOKUP(AA52,suvaha!$D$8:$H$158,3,FALSE))&lt;5,"",LEFT(RIGHT(VLOOKUP(AA52,suvaha!$D$8:$H$158,3,FALSE),5),1))</f>
        <v/>
      </c>
      <c r="AR58" s="476"/>
      <c r="AS58" s="474" t="str">
        <f>IF(LEN(VLOOKUP(AA52,suvaha!$D$8:$H$158,3,FALSE))&lt;4,"",LEFT(RIGHT(VLOOKUP(AA52,suvaha!$D$8:$H$158,3,FALSE),4),1))</f>
        <v/>
      </c>
      <c r="AT58" s="667"/>
      <c r="AU58" s="474" t="str">
        <f>IF(LEN(VLOOKUP(AA52,suvaha!$D$8:$H$158,3,FALSE))&lt;3,"",LEFT(RIGHT(VLOOKUP(AA52,suvaha!$D$8:$H$158,3,FALSE),3),1))</f>
        <v/>
      </c>
      <c r="AV58" s="476"/>
      <c r="AW58" s="474" t="str">
        <f>IF(LEN(VLOOKUP(AA52,suvaha!$D$8:$H$158,3,FALSE))&lt;2,"",LEFT(RIGHT(VLOOKUP(AA52,suvaha!$D$8:$H$158,3,FALSE),2),1))</f>
        <v/>
      </c>
      <c r="AX58" s="476"/>
      <c r="AY58" s="474" t="str">
        <f>IF(VLOOKUP(AA52,suvaha!$D$8:$H$85,3,FALSE)=0,"",IF(LEN(VLOOKUP(AA52,suvaha!$D$8:$H$158,3,FALSE))&lt;1,"",LEFT(RIGHT(VLOOKUP(AA52,suvaha!$D$8:$H$158,3,FALSE),1),1)))</f>
        <v/>
      </c>
      <c r="AZ58" s="711"/>
      <c r="BA58" s="186"/>
      <c r="BB58" s="179"/>
      <c r="BC58" s="179"/>
      <c r="BD58" s="179"/>
      <c r="BE58" s="179"/>
      <c r="BF58" s="179"/>
      <c r="BG58" s="179"/>
      <c r="BH58" s="179"/>
      <c r="BI58" s="179"/>
      <c r="BJ58" s="178"/>
      <c r="BK58" s="179"/>
      <c r="BL58" s="474" t="str">
        <f>IF(LEN(VLOOKUP(AA52,suvaha!$D$8:$H$158,5,FALSE))&lt;11,"",LEFT(RIGHT(VLOOKUP(AA52,suvaha!$D$8:$H$158,5,FALSE),11),1))</f>
        <v/>
      </c>
      <c r="BM58" s="181"/>
      <c r="BN58" s="474" t="str">
        <f>IF(LEN(VLOOKUP(AA52,suvaha!$D$8:$H$158,5,FALSE))&lt;10,"",LEFT(RIGHT(VLOOKUP(AA52,suvaha!$D$8:$H$158,5,FALSE),10),1))</f>
        <v/>
      </c>
      <c r="BO58" s="476"/>
      <c r="BP58" s="474" t="str">
        <f>IF(LEN(VLOOKUP(AA52,suvaha!$D$8:$H$158,5,FALSE))&lt;9,"",LEFT(RIGHT(VLOOKUP(AA52,suvaha!$D$8:$H$158,5,FALSE),9),1))</f>
        <v/>
      </c>
      <c r="BQ58" s="181"/>
      <c r="BR58" s="474" t="str">
        <f>IF(LEN(VLOOKUP(AA52,suvaha!$D$8:$H$158,5,FALSE))&lt;8,"",LEFT(RIGHT(VLOOKUP(AA52,suvaha!$D$8:$H$158,5,FALSE),8),1))</f>
        <v/>
      </c>
      <c r="BS58" s="476"/>
      <c r="BT58" s="474" t="str">
        <f>IF(LEN(VLOOKUP(AA52,suvaha!$D$8:$H$158,5,FALSE))&lt;7,"",LEFT(RIGHT(VLOOKUP(AA52,suvaha!$D$8:$H$158,5,FALSE),7),1))</f>
        <v/>
      </c>
      <c r="BU58" s="674"/>
      <c r="BV58" s="474" t="str">
        <f>IF(LEN(VLOOKUP(AA52,suvaha!$D$8:$H$158,5,FALSE))&lt;6,"",LEFT(RIGHT(VLOOKUP(AA52,suvaha!$D$8:$H$158,5,FALSE),6),1))</f>
        <v/>
      </c>
      <c r="BW58" s="476"/>
      <c r="BX58" s="474" t="str">
        <f>IF(LEN(VLOOKUP(AA52,suvaha!$D$8:$H$158,5,FALSE))&lt;5,"",LEFT(RIGHT(VLOOKUP(AA52,suvaha!$D$8:$H$158,5,FALSE),5),1))</f>
        <v/>
      </c>
      <c r="BY58" s="476"/>
      <c r="BZ58" s="474" t="str">
        <f>IF(LEN(VLOOKUP(AA52,suvaha!$D$8:$H$158,5,FALSE))&lt;4,"",LEFT(RIGHT(VLOOKUP(AA52,suvaha!$D$8:$H$158,5,FALSE),4),1))</f>
        <v/>
      </c>
      <c r="CA58" s="667"/>
      <c r="CB58" s="474" t="str">
        <f>IF(LEN(VLOOKUP(AA52,suvaha!$D$8:$H$158,5,FALSE))&lt;3,"",LEFT(RIGHT(VLOOKUP(AA52,suvaha!$D$8:$H$158,5,FALSE),3),1))</f>
        <v/>
      </c>
      <c r="CC58" s="476"/>
      <c r="CD58" s="474" t="str">
        <f>IF(LEN(VLOOKUP(AA52,suvaha!$D$8:$H$158,5,FALSE))&lt;2,"",LEFT(RIGHT(VLOOKUP(AA52,suvaha!$D$8:$H$158,5,FALSE),2),1))</f>
        <v/>
      </c>
      <c r="CE58" s="476"/>
      <c r="CF58" s="474" t="str">
        <f>IF(VLOOKUP(AA52,suvaha!$D$8:$H$85,5,FALSE)=0,"",IF(LEN(VLOOKUP(AA52,suvaha!$D$8:$H$158,5,FALSE))&lt;1,"",LEFT(RIGHT(VLOOKUP(AA52,suvaha!$D$8:$H$158,5,FALSE),1),1)))</f>
        <v/>
      </c>
      <c r="CG58" s="219"/>
    </row>
    <row r="59" spans="1:86" ht="3" customHeight="1">
      <c r="A59" s="139"/>
      <c r="B59" s="715"/>
      <c r="C59" s="715"/>
      <c r="D59" s="715"/>
      <c r="E59" s="719"/>
      <c r="F59" s="719"/>
      <c r="G59" s="707"/>
      <c r="H59" s="766"/>
      <c r="I59" s="766"/>
      <c r="J59" s="766"/>
      <c r="K59" s="766"/>
      <c r="L59" s="766"/>
      <c r="M59" s="766"/>
      <c r="N59" s="766"/>
      <c r="O59" s="766"/>
      <c r="P59" s="766"/>
      <c r="Q59" s="766"/>
      <c r="R59" s="766"/>
      <c r="S59" s="766"/>
      <c r="T59" s="766"/>
      <c r="U59" s="766"/>
      <c r="V59" s="766"/>
      <c r="W59" s="766"/>
      <c r="X59" s="766"/>
      <c r="Y59" s="766"/>
      <c r="Z59" s="766"/>
      <c r="AA59" s="717"/>
      <c r="AB59" s="717"/>
      <c r="AC59" s="717"/>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189"/>
      <c r="BB59" s="182"/>
      <c r="BC59" s="182"/>
      <c r="BD59" s="182"/>
      <c r="BE59" s="182"/>
      <c r="BF59" s="182"/>
      <c r="BG59" s="182"/>
      <c r="BH59" s="182"/>
      <c r="BI59" s="182"/>
      <c r="BJ59" s="183"/>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218"/>
    </row>
    <row r="60" spans="1:86" s="174" customFormat="1" ht="3" customHeight="1">
      <c r="A60" s="139"/>
      <c r="B60" s="715"/>
      <c r="C60" s="715"/>
      <c r="D60" s="715"/>
      <c r="E60" s="719" t="s">
        <v>65</v>
      </c>
      <c r="F60" s="719"/>
      <c r="G60" s="707"/>
      <c r="H60" s="766" t="str">
        <f>Index!C100</f>
        <v>Pohľadávky voči spoločníkom, členom a združeniu (354A, 355A, 358A, 35XA) - /391A/</v>
      </c>
      <c r="I60" s="766"/>
      <c r="J60" s="766"/>
      <c r="K60" s="766"/>
      <c r="L60" s="766"/>
      <c r="M60" s="766"/>
      <c r="N60" s="766"/>
      <c r="O60" s="766"/>
      <c r="P60" s="766"/>
      <c r="Q60" s="766"/>
      <c r="R60" s="766"/>
      <c r="S60" s="766"/>
      <c r="T60" s="766"/>
      <c r="U60" s="766"/>
      <c r="V60" s="766"/>
      <c r="W60" s="766"/>
      <c r="X60" s="766"/>
      <c r="Y60" s="766"/>
      <c r="Z60" s="766"/>
      <c r="AA60" s="717" t="s">
        <v>130</v>
      </c>
      <c r="AB60" s="717"/>
      <c r="AC60" s="717"/>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175"/>
      <c r="BS60" s="175"/>
      <c r="BT60" s="175"/>
      <c r="BU60" s="175"/>
      <c r="BV60" s="175"/>
      <c r="BW60" s="176"/>
      <c r="BX60" s="175"/>
      <c r="BY60" s="175"/>
      <c r="BZ60" s="175"/>
      <c r="CA60" s="175"/>
      <c r="CB60" s="175"/>
      <c r="CC60" s="175"/>
      <c r="CD60" s="175"/>
      <c r="CE60" s="175"/>
      <c r="CF60" s="175"/>
      <c r="CG60" s="216"/>
      <c r="CH60" s="143"/>
    </row>
    <row r="61" spans="1:86" s="174" customFormat="1" ht="3" customHeight="1">
      <c r="A61" s="139"/>
      <c r="B61" s="715"/>
      <c r="C61" s="715"/>
      <c r="D61" s="715"/>
      <c r="E61" s="719"/>
      <c r="F61" s="719"/>
      <c r="G61" s="707"/>
      <c r="H61" s="766"/>
      <c r="I61" s="766"/>
      <c r="J61" s="766"/>
      <c r="K61" s="766"/>
      <c r="L61" s="766"/>
      <c r="M61" s="766"/>
      <c r="N61" s="766"/>
      <c r="O61" s="766"/>
      <c r="P61" s="766"/>
      <c r="Q61" s="766"/>
      <c r="R61" s="766"/>
      <c r="S61" s="766"/>
      <c r="T61" s="766"/>
      <c r="U61" s="766"/>
      <c r="V61" s="766"/>
      <c r="W61" s="766"/>
      <c r="X61" s="766"/>
      <c r="Y61" s="766"/>
      <c r="Z61" s="766"/>
      <c r="AA61" s="717"/>
      <c r="AB61" s="717"/>
      <c r="AC61" s="717"/>
      <c r="AD61" s="671"/>
      <c r="AE61" s="672"/>
      <c r="AF61" s="672"/>
      <c r="AG61" s="672"/>
      <c r="AH61" s="471"/>
      <c r="AI61" s="673"/>
      <c r="AJ61" s="673"/>
      <c r="AK61" s="673"/>
      <c r="AL61" s="673"/>
      <c r="AM61" s="673"/>
      <c r="AN61" s="674"/>
      <c r="AO61" s="668"/>
      <c r="AP61" s="668"/>
      <c r="AQ61" s="668"/>
      <c r="AR61" s="668"/>
      <c r="AS61" s="668"/>
      <c r="AT61" s="667"/>
      <c r="AU61" s="668"/>
      <c r="AV61" s="668"/>
      <c r="AW61" s="668"/>
      <c r="AX61" s="668"/>
      <c r="AY61" s="668"/>
      <c r="AZ61" s="711"/>
      <c r="BA61" s="671"/>
      <c r="BB61" s="672"/>
      <c r="BC61" s="672"/>
      <c r="BD61" s="672"/>
      <c r="BE61" s="471"/>
      <c r="BF61" s="673"/>
      <c r="BG61" s="673"/>
      <c r="BH61" s="673"/>
      <c r="BI61" s="673"/>
      <c r="BJ61" s="673"/>
      <c r="BK61" s="674"/>
      <c r="BL61" s="668"/>
      <c r="BM61" s="668"/>
      <c r="BN61" s="668"/>
      <c r="BO61" s="668"/>
      <c r="BP61" s="668"/>
      <c r="BQ61" s="667"/>
      <c r="BR61" s="668"/>
      <c r="BS61" s="668"/>
      <c r="BT61" s="668"/>
      <c r="BU61" s="668"/>
      <c r="BV61" s="668"/>
      <c r="BW61" s="178"/>
      <c r="BX61" s="179"/>
      <c r="BY61" s="179"/>
      <c r="BZ61" s="179"/>
      <c r="CA61" s="179"/>
      <c r="CB61" s="179"/>
      <c r="CC61" s="179"/>
      <c r="CD61" s="179"/>
      <c r="CE61" s="179"/>
      <c r="CF61" s="179"/>
      <c r="CG61" s="217"/>
      <c r="CH61" s="143"/>
    </row>
    <row r="62" spans="1:86" ht="15" customHeight="1">
      <c r="A62" s="139"/>
      <c r="B62" s="715"/>
      <c r="C62" s="715"/>
      <c r="D62" s="715"/>
      <c r="E62" s="719"/>
      <c r="F62" s="719"/>
      <c r="G62" s="707"/>
      <c r="H62" s="766"/>
      <c r="I62" s="766"/>
      <c r="J62" s="766"/>
      <c r="K62" s="766"/>
      <c r="L62" s="766"/>
      <c r="M62" s="766"/>
      <c r="N62" s="766"/>
      <c r="O62" s="766"/>
      <c r="P62" s="766"/>
      <c r="Q62" s="766"/>
      <c r="R62" s="766"/>
      <c r="S62" s="766"/>
      <c r="T62" s="766"/>
      <c r="U62" s="766"/>
      <c r="V62" s="766"/>
      <c r="W62" s="766"/>
      <c r="X62" s="766"/>
      <c r="Y62" s="766"/>
      <c r="Z62" s="766"/>
      <c r="AA62" s="717"/>
      <c r="AB62" s="717"/>
      <c r="AC62" s="717"/>
      <c r="AD62" s="671"/>
      <c r="AE62" s="474" t="str">
        <f>IF(LEN(VLOOKUP(AA60,suvaha!$D$8:$H$158,2,FALSE))&lt;11,"",LEFT(RIGHT(VLOOKUP(AA60,suvaha!$D$8:$H$158,2,FALSE),11),1))</f>
        <v/>
      </c>
      <c r="AF62" s="181"/>
      <c r="AG62" s="474" t="str">
        <f>IF(LEN(VLOOKUP(AA60,suvaha!$D$8:$H$158,2,FALSE))&lt;10,"",LEFT(RIGHT(VLOOKUP(AA60,suvaha!$D$8:$H$158,2,FALSE),10),1))</f>
        <v/>
      </c>
      <c r="AH62" s="476"/>
      <c r="AI62" s="474" t="str">
        <f>IF(LEN(VLOOKUP(AA60,suvaha!$D$8:$H$158,2,FALSE))&lt;9,"",LEFT(RIGHT(VLOOKUP(AA60,suvaha!$D$8:$H$158,2,FALSE),9),1))</f>
        <v/>
      </c>
      <c r="AJ62" s="181"/>
      <c r="AK62" s="474" t="str">
        <f>IF(LEN(VLOOKUP(AA60,suvaha!$D$8:$H$158,2,FALSE))&lt;8,"",LEFT(RIGHT(VLOOKUP(AA60,suvaha!$D$8:$H$158,2,FALSE),8),1))</f>
        <v/>
      </c>
      <c r="AL62" s="476"/>
      <c r="AM62" s="474" t="str">
        <f>IF(LEN(VLOOKUP(AA60,suvaha!$D$8:$H$158,2,FALSE))&lt;7,"",LEFT(RIGHT(VLOOKUP(AA60,suvaha!$D$8:$H$158,2,FALSE),7),1))</f>
        <v/>
      </c>
      <c r="AN62" s="674"/>
      <c r="AO62" s="474" t="str">
        <f>IF(LEN(VLOOKUP(AA60,suvaha!$D$8:$H$158,2,FALSE))&lt;6,"",LEFT(RIGHT(VLOOKUP(AA60,suvaha!$D$8:$H$158,2,FALSE),6),1))</f>
        <v/>
      </c>
      <c r="AP62" s="476"/>
      <c r="AQ62" s="474" t="str">
        <f>IF(LEN(VLOOKUP(AA60,suvaha!$D$8:$H$158,2,FALSE))&lt;5,"",LEFT(RIGHT(VLOOKUP(AA60,suvaha!$D$8:$H$158,2,FALSE),5),1))</f>
        <v/>
      </c>
      <c r="AR62" s="476"/>
      <c r="AS62" s="474" t="str">
        <f>IF(LEN(VLOOKUP(AA60,suvaha!$D$8:$H$158,2,FALSE))&lt;4,"",LEFT(RIGHT(VLOOKUP(AA60,suvaha!$D$8:$H$158,2,FALSE),4),1))</f>
        <v/>
      </c>
      <c r="AT62" s="667"/>
      <c r="AU62" s="474" t="str">
        <f>IF(LEN(VLOOKUP(AA60,suvaha!$D$8:$H$158,2,FALSE))&lt;3,"",LEFT(RIGHT(VLOOKUP(AA60,suvaha!$D$8:$H$158,2,FALSE),3),1))</f>
        <v/>
      </c>
      <c r="AV62" s="476"/>
      <c r="AW62" s="474" t="str">
        <f>IF(LEN(VLOOKUP(AA60,suvaha!$D$8:$H$158,2,FALSE))&lt;2,"",LEFT(RIGHT(VLOOKUP(AA60,suvaha!$D$8:$H$158,2,FALSE),2),1))</f>
        <v/>
      </c>
      <c r="AX62" s="476"/>
      <c r="AY62" s="474" t="str">
        <f>IF(VLOOKUP(AA60,suvaha!$D$8:$H$85,2,FALSE)=0,"",IF(LEN(VLOOKUP(AA60,suvaha!$D$8:$H$158,2,FALSE))&lt;1,"",LEFT(RIGHT(VLOOKUP(AA60,suvaha!$D$8:$H$158,2,FALSE),1),1)))</f>
        <v/>
      </c>
      <c r="AZ62" s="711"/>
      <c r="BA62" s="671"/>
      <c r="BB62" s="474" t="str">
        <f>IF(LEN(VLOOKUP(AA60,suvaha!$D$8:$H$158,4,FALSE))&lt;11,"",LEFT(RIGHT(VLOOKUP(AA60,suvaha!$D$8:$H$158,4,FALSE),11),1))</f>
        <v/>
      </c>
      <c r="BC62" s="181"/>
      <c r="BD62" s="474" t="str">
        <f>IF(LEN(VLOOKUP(AA60,suvaha!$D$8:$H$158,4,FALSE))&lt;10,"",LEFT(RIGHT(VLOOKUP(AA60,suvaha!$D$8:$H$158,4,FALSE),10),1))</f>
        <v/>
      </c>
      <c r="BE62" s="476"/>
      <c r="BF62" s="474" t="str">
        <f>IF(LEN(VLOOKUP(AA60,suvaha!$D$8:$H$158,4,FALSE))&lt;9,"",LEFT(RIGHT(VLOOKUP(AA60,suvaha!$D$8:$H$158,4,FALSE),9),1))</f>
        <v/>
      </c>
      <c r="BG62" s="181"/>
      <c r="BH62" s="474" t="str">
        <f>IF(LEN(VLOOKUP(AA60,suvaha!$D$8:$H$158,4,FALSE))&lt;8,"",LEFT(RIGHT(VLOOKUP(AA60,suvaha!$D$8:$H$158,4,FALSE),8),1))</f>
        <v/>
      </c>
      <c r="BI62" s="476"/>
      <c r="BJ62" s="474" t="str">
        <f>IF(LEN(VLOOKUP(AA60,suvaha!$D$8:$H$158,4,FALSE))&lt;7,"",LEFT(RIGHT(VLOOKUP(AA60,suvaha!$D$8:$H$158,4,FALSE),7),1))</f>
        <v/>
      </c>
      <c r="BK62" s="674"/>
      <c r="BL62" s="474" t="str">
        <f>IF(LEN(VLOOKUP(AA60,suvaha!$D$8:$H$158,4,FALSE))&lt;6,"",LEFT(RIGHT(VLOOKUP(AA60,suvaha!$D$8:$H$158,4,FALSE),6),1))</f>
        <v/>
      </c>
      <c r="BM62" s="476"/>
      <c r="BN62" s="474" t="str">
        <f>IF(LEN(VLOOKUP(AA60,suvaha!$D$8:$H$158,4,FALSE))&lt;5,"",LEFT(RIGHT(VLOOKUP(AA60,suvaha!$D$8:$H$158,4,FALSE),5),1))</f>
        <v/>
      </c>
      <c r="BO62" s="476"/>
      <c r="BP62" s="474" t="str">
        <f>IF(LEN(VLOOKUP(AA60,suvaha!$D$8:$H$158,4,FALSE))&lt;4,"",LEFT(RIGHT(VLOOKUP(AA60,suvaha!$D$8:$H$158,4,FALSE),4),1))</f>
        <v/>
      </c>
      <c r="BQ62" s="667"/>
      <c r="BR62" s="474" t="str">
        <f>IF(LEN(VLOOKUP(AA60,suvaha!$D$8:$H$158,4,FALSE))&lt;3,"",LEFT(RIGHT(VLOOKUP(AA60,suvaha!$D$8:$H$158,4,FALSE),3),1))</f>
        <v/>
      </c>
      <c r="BS62" s="476"/>
      <c r="BT62" s="474" t="str">
        <f>IF(LEN(VLOOKUP(AA60,suvaha!$D$8:$H$158,4,FALSE))&lt;2,"",LEFT(RIGHT(VLOOKUP(AA60,suvaha!$D$8:$H$158,4,FALSE),2),1))</f>
        <v/>
      </c>
      <c r="BU62" s="476"/>
      <c r="BV62" s="474" t="str">
        <f>IF(VLOOKUP(AA60,suvaha!$D$8:$H$85,4,FALSE)=0,"",IF(LEN(VLOOKUP(AA60,suvaha!$D$8:$H$158,4,FALSE))&lt;1,"",LEFT(RIGHT(VLOOKUP(AA60,suvaha!$D$8:$H$158,4,FALSE),1),1)))</f>
        <v/>
      </c>
      <c r="BW62" s="178"/>
      <c r="BX62" s="179"/>
      <c r="BY62" s="179"/>
      <c r="BZ62" s="179"/>
      <c r="CA62" s="179"/>
      <c r="CB62" s="179"/>
      <c r="CC62" s="179"/>
      <c r="CD62" s="179"/>
      <c r="CE62" s="179"/>
      <c r="CF62" s="179"/>
      <c r="CG62" s="217"/>
    </row>
    <row r="63" spans="1:86" ht="3" customHeight="1">
      <c r="A63" s="139"/>
      <c r="B63" s="715"/>
      <c r="C63" s="715"/>
      <c r="D63" s="715"/>
      <c r="E63" s="719"/>
      <c r="F63" s="719"/>
      <c r="G63" s="707"/>
      <c r="H63" s="766"/>
      <c r="I63" s="766"/>
      <c r="J63" s="766"/>
      <c r="K63" s="766"/>
      <c r="L63" s="766"/>
      <c r="M63" s="766"/>
      <c r="N63" s="766"/>
      <c r="O63" s="766"/>
      <c r="P63" s="766"/>
      <c r="Q63" s="766"/>
      <c r="R63" s="766"/>
      <c r="S63" s="766"/>
      <c r="T63" s="766"/>
      <c r="U63" s="766"/>
      <c r="V63" s="766"/>
      <c r="W63" s="766"/>
      <c r="X63" s="766"/>
      <c r="Y63" s="766"/>
      <c r="Z63" s="766"/>
      <c r="AA63" s="717"/>
      <c r="AB63" s="717"/>
      <c r="AC63" s="717"/>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182"/>
      <c r="BS63" s="182"/>
      <c r="BT63" s="182"/>
      <c r="BU63" s="182"/>
      <c r="BV63" s="182"/>
      <c r="BW63" s="183"/>
      <c r="BX63" s="182"/>
      <c r="BY63" s="182"/>
      <c r="BZ63" s="182"/>
      <c r="CA63" s="182"/>
      <c r="CB63" s="182"/>
      <c r="CC63" s="182"/>
      <c r="CD63" s="182"/>
      <c r="CE63" s="182"/>
      <c r="CF63" s="182"/>
      <c r="CG63" s="218"/>
    </row>
    <row r="64" spans="1:86" ht="3" customHeight="1">
      <c r="A64" s="139"/>
      <c r="B64" s="715"/>
      <c r="C64" s="715"/>
      <c r="D64" s="715"/>
      <c r="E64" s="719"/>
      <c r="F64" s="719"/>
      <c r="G64" s="707"/>
      <c r="H64" s="766"/>
      <c r="I64" s="766"/>
      <c r="J64" s="766"/>
      <c r="K64" s="766"/>
      <c r="L64" s="766"/>
      <c r="M64" s="766"/>
      <c r="N64" s="766"/>
      <c r="O64" s="766"/>
      <c r="P64" s="766"/>
      <c r="Q64" s="766"/>
      <c r="R64" s="766"/>
      <c r="S64" s="766"/>
      <c r="T64" s="766"/>
      <c r="U64" s="766"/>
      <c r="V64" s="766"/>
      <c r="W64" s="766"/>
      <c r="X64" s="766"/>
      <c r="Y64" s="766"/>
      <c r="Z64" s="766"/>
      <c r="AA64" s="717"/>
      <c r="AB64" s="717"/>
      <c r="AC64" s="717"/>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185"/>
      <c r="BB64" s="175"/>
      <c r="BC64" s="175"/>
      <c r="BD64" s="175"/>
      <c r="BE64" s="175"/>
      <c r="BF64" s="175"/>
      <c r="BG64" s="175"/>
      <c r="BH64" s="175"/>
      <c r="BI64" s="175"/>
      <c r="BJ64" s="176"/>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216"/>
    </row>
    <row r="65" spans="1:86" ht="3" customHeight="1">
      <c r="A65" s="139"/>
      <c r="B65" s="715"/>
      <c r="C65" s="715"/>
      <c r="D65" s="715"/>
      <c r="E65" s="719"/>
      <c r="F65" s="719"/>
      <c r="G65" s="707"/>
      <c r="H65" s="766"/>
      <c r="I65" s="766"/>
      <c r="J65" s="766"/>
      <c r="K65" s="766"/>
      <c r="L65" s="766"/>
      <c r="M65" s="766"/>
      <c r="N65" s="766"/>
      <c r="O65" s="766"/>
      <c r="P65" s="766"/>
      <c r="Q65" s="766"/>
      <c r="R65" s="766"/>
      <c r="S65" s="766"/>
      <c r="T65" s="766"/>
      <c r="U65" s="766"/>
      <c r="V65" s="766"/>
      <c r="W65" s="766"/>
      <c r="X65" s="766"/>
      <c r="Y65" s="766"/>
      <c r="Z65" s="766"/>
      <c r="AA65" s="717"/>
      <c r="AB65" s="717"/>
      <c r="AC65" s="717"/>
      <c r="AD65" s="671"/>
      <c r="AE65" s="672"/>
      <c r="AF65" s="672"/>
      <c r="AG65" s="672"/>
      <c r="AH65" s="471"/>
      <c r="AI65" s="673"/>
      <c r="AJ65" s="673"/>
      <c r="AK65" s="673"/>
      <c r="AL65" s="673"/>
      <c r="AM65" s="673"/>
      <c r="AN65" s="674"/>
      <c r="AO65" s="668"/>
      <c r="AP65" s="668"/>
      <c r="AQ65" s="668"/>
      <c r="AR65" s="668"/>
      <c r="AS65" s="668"/>
      <c r="AT65" s="667"/>
      <c r="AU65" s="668"/>
      <c r="AV65" s="668"/>
      <c r="AW65" s="668"/>
      <c r="AX65" s="668"/>
      <c r="AY65" s="668"/>
      <c r="AZ65" s="711"/>
      <c r="BA65" s="186"/>
      <c r="BB65" s="179"/>
      <c r="BC65" s="179"/>
      <c r="BD65" s="179"/>
      <c r="BE65" s="179"/>
      <c r="BF65" s="179"/>
      <c r="BG65" s="179"/>
      <c r="BH65" s="179"/>
      <c r="BI65" s="179"/>
      <c r="BJ65" s="178"/>
      <c r="BK65" s="179"/>
      <c r="BL65" s="672"/>
      <c r="BM65" s="672"/>
      <c r="BN65" s="672"/>
      <c r="BO65" s="471"/>
      <c r="BP65" s="673"/>
      <c r="BQ65" s="673"/>
      <c r="BR65" s="673"/>
      <c r="BS65" s="673"/>
      <c r="BT65" s="673"/>
      <c r="BU65" s="674"/>
      <c r="BV65" s="668"/>
      <c r="BW65" s="668"/>
      <c r="BX65" s="668"/>
      <c r="BY65" s="668"/>
      <c r="BZ65" s="668"/>
      <c r="CA65" s="667"/>
      <c r="CB65" s="668"/>
      <c r="CC65" s="668"/>
      <c r="CD65" s="668"/>
      <c r="CE65" s="668"/>
      <c r="CF65" s="668"/>
      <c r="CG65" s="219"/>
    </row>
    <row r="66" spans="1:86" ht="15" customHeight="1">
      <c r="A66" s="139"/>
      <c r="B66" s="715"/>
      <c r="C66" s="715"/>
      <c r="D66" s="715"/>
      <c r="E66" s="719"/>
      <c r="F66" s="719"/>
      <c r="G66" s="707"/>
      <c r="H66" s="766"/>
      <c r="I66" s="766"/>
      <c r="J66" s="766"/>
      <c r="K66" s="766"/>
      <c r="L66" s="766"/>
      <c r="M66" s="766"/>
      <c r="N66" s="766"/>
      <c r="O66" s="766"/>
      <c r="P66" s="766"/>
      <c r="Q66" s="766"/>
      <c r="R66" s="766"/>
      <c r="S66" s="766"/>
      <c r="T66" s="766"/>
      <c r="U66" s="766"/>
      <c r="V66" s="766"/>
      <c r="W66" s="766"/>
      <c r="X66" s="766"/>
      <c r="Y66" s="766"/>
      <c r="Z66" s="766"/>
      <c r="AA66" s="717"/>
      <c r="AB66" s="717"/>
      <c r="AC66" s="717"/>
      <c r="AD66" s="671"/>
      <c r="AE66" s="474" t="str">
        <f>IF(LEN(VLOOKUP(AA60,suvaha!$D$8:$H$158,3,FALSE))&lt;11,"",LEFT(RIGHT(VLOOKUP(AA60,suvaha!$D$8:$H$158,3,FALSE),11),1))</f>
        <v/>
      </c>
      <c r="AF66" s="181"/>
      <c r="AG66" s="474" t="str">
        <f>IF(LEN(VLOOKUP(AA60,suvaha!$D$8:$H$158,3,FALSE))&lt;10,"",LEFT(RIGHT(VLOOKUP(AA60,suvaha!$D$8:$H$158,3,FALSE),10),1))</f>
        <v/>
      </c>
      <c r="AH66" s="476"/>
      <c r="AI66" s="474" t="str">
        <f>IF(LEN(VLOOKUP(AA60,suvaha!$D$8:$H$158,3,FALSE))&lt;9,"",LEFT(RIGHT(VLOOKUP(AA60,suvaha!$D$8:$H$158,3,FALSE),9),1))</f>
        <v/>
      </c>
      <c r="AJ66" s="181"/>
      <c r="AK66" s="474" t="str">
        <f>IF(LEN(VLOOKUP(AA60,suvaha!$D$8:$H$158,3,FALSE))&lt;8,"",LEFT(RIGHT(VLOOKUP(AA60,suvaha!$D$8:$H$158,3,FALSE),8),1))</f>
        <v/>
      </c>
      <c r="AL66" s="476"/>
      <c r="AM66" s="474" t="str">
        <f>IF(LEN(VLOOKUP(AA60,suvaha!$D$8:$H$158,3,FALSE))&lt;7,"",LEFT(RIGHT(VLOOKUP(AA60,suvaha!$D$8:$H$158,3,FALSE),7),1))</f>
        <v/>
      </c>
      <c r="AN66" s="674"/>
      <c r="AO66" s="474" t="str">
        <f>IF(LEN(VLOOKUP(AA60,suvaha!$D$8:$H$158,3,FALSE))&lt;6,"",LEFT(RIGHT(VLOOKUP(AA60,suvaha!$D$8:$H$158,3,FALSE),6),1))</f>
        <v/>
      </c>
      <c r="AP66" s="476"/>
      <c r="AQ66" s="474" t="str">
        <f>IF(LEN(VLOOKUP(AA60,suvaha!$D$8:$H$158,3,FALSE))&lt;5,"",LEFT(RIGHT(VLOOKUP(AA60,suvaha!$D$8:$H$158,3,FALSE),5),1))</f>
        <v/>
      </c>
      <c r="AR66" s="476"/>
      <c r="AS66" s="474" t="str">
        <f>IF(LEN(VLOOKUP(AA60,suvaha!$D$8:$H$158,3,FALSE))&lt;4,"",LEFT(RIGHT(VLOOKUP(AA60,suvaha!$D$8:$H$158,3,FALSE),4),1))</f>
        <v/>
      </c>
      <c r="AT66" s="667"/>
      <c r="AU66" s="474" t="str">
        <f>IF(LEN(VLOOKUP(AA60,suvaha!$D$8:$H$158,3,FALSE))&lt;3,"",LEFT(RIGHT(VLOOKUP(AA60,suvaha!$D$8:$H$158,3,FALSE),3),1))</f>
        <v/>
      </c>
      <c r="AV66" s="476"/>
      <c r="AW66" s="474" t="str">
        <f>IF(LEN(VLOOKUP(AA60,suvaha!$D$8:$H$158,3,FALSE))&lt;2,"",LEFT(RIGHT(VLOOKUP(AA60,suvaha!$D$8:$H$158,3,FALSE),2),1))</f>
        <v/>
      </c>
      <c r="AX66" s="476"/>
      <c r="AY66" s="474" t="str">
        <f>IF(VLOOKUP(AA60,suvaha!$D$8:$H$85,3,FALSE)=0,"",IF(LEN(VLOOKUP(AA60,suvaha!$D$8:$H$158,3,FALSE))&lt;1,"",LEFT(RIGHT(VLOOKUP(AA60,suvaha!$D$8:$H$158,3,FALSE),1),1)))</f>
        <v/>
      </c>
      <c r="AZ66" s="711"/>
      <c r="BA66" s="186"/>
      <c r="BB66" s="179"/>
      <c r="BC66" s="179"/>
      <c r="BD66" s="179"/>
      <c r="BE66" s="179"/>
      <c r="BF66" s="179"/>
      <c r="BG66" s="179"/>
      <c r="BH66" s="179"/>
      <c r="BI66" s="179"/>
      <c r="BJ66" s="178"/>
      <c r="BK66" s="179"/>
      <c r="BL66" s="474" t="str">
        <f>IF(LEN(VLOOKUP(AA60,suvaha!$D$8:$H$158,5,FALSE))&lt;11,"",LEFT(RIGHT(VLOOKUP(AA60,suvaha!$D$8:$H$158,5,FALSE),11),1))</f>
        <v/>
      </c>
      <c r="BM66" s="181"/>
      <c r="BN66" s="474" t="str">
        <f>IF(LEN(VLOOKUP(AA60,suvaha!$D$8:$H$158,5,FALSE))&lt;10,"",LEFT(RIGHT(VLOOKUP(AA60,suvaha!$D$8:$H$158,5,FALSE),10),1))</f>
        <v/>
      </c>
      <c r="BO66" s="476"/>
      <c r="BP66" s="474" t="str">
        <f>IF(LEN(VLOOKUP(AA60,suvaha!$D$8:$H$158,5,FALSE))&lt;9,"",LEFT(RIGHT(VLOOKUP(AA60,suvaha!$D$8:$H$158,5,FALSE),9),1))</f>
        <v/>
      </c>
      <c r="BQ66" s="181"/>
      <c r="BR66" s="474" t="str">
        <f>IF(LEN(VLOOKUP(AA60,suvaha!$D$8:$H$158,5,FALSE))&lt;8,"",LEFT(RIGHT(VLOOKUP(AA60,suvaha!$D$8:$H$158,5,FALSE),8),1))</f>
        <v/>
      </c>
      <c r="BS66" s="476"/>
      <c r="BT66" s="474" t="str">
        <f>IF(LEN(VLOOKUP(AA60,suvaha!$D$8:$H$158,5,FALSE))&lt;7,"",LEFT(RIGHT(VLOOKUP(AA60,suvaha!$D$8:$H$158,5,FALSE),7),1))</f>
        <v/>
      </c>
      <c r="BU66" s="674"/>
      <c r="BV66" s="474" t="str">
        <f>IF(LEN(VLOOKUP(AA60,suvaha!$D$8:$H$158,5,FALSE))&lt;6,"",LEFT(RIGHT(VLOOKUP(AA60,suvaha!$D$8:$H$158,5,FALSE),6),1))</f>
        <v/>
      </c>
      <c r="BW66" s="476"/>
      <c r="BX66" s="474" t="str">
        <f>IF(LEN(VLOOKUP(AA60,suvaha!$D$8:$H$158,5,FALSE))&lt;5,"",LEFT(RIGHT(VLOOKUP(AA60,suvaha!$D$8:$H$158,5,FALSE),5),1))</f>
        <v/>
      </c>
      <c r="BY66" s="476"/>
      <c r="BZ66" s="474" t="str">
        <f>IF(LEN(VLOOKUP(AA60,suvaha!$D$8:$H$158,5,FALSE))&lt;4,"",LEFT(RIGHT(VLOOKUP(AA60,suvaha!$D$8:$H$158,5,FALSE),4),1))</f>
        <v/>
      </c>
      <c r="CA66" s="667"/>
      <c r="CB66" s="474" t="str">
        <f>IF(LEN(VLOOKUP(AA60,suvaha!$D$8:$H$158,5,FALSE))&lt;3,"",LEFT(RIGHT(VLOOKUP(AA60,suvaha!$D$8:$H$158,5,FALSE),3),1))</f>
        <v/>
      </c>
      <c r="CC66" s="476"/>
      <c r="CD66" s="474" t="str">
        <f>IF(LEN(VLOOKUP(AA60,suvaha!$D$8:$H$158,5,FALSE))&lt;2,"",LEFT(RIGHT(VLOOKUP(AA60,suvaha!$D$8:$H$158,5,FALSE),2),1))</f>
        <v/>
      </c>
      <c r="CE66" s="476"/>
      <c r="CF66" s="474" t="str">
        <f>IF(VLOOKUP(AA60,suvaha!$D$8:$H$85,5,FALSE)=0,"",IF(LEN(VLOOKUP(AA60,suvaha!$D$8:$H$158,5,FALSE))&lt;1,"",LEFT(RIGHT(VLOOKUP(AA60,suvaha!$D$8:$H$158,5,FALSE),1),1)))</f>
        <v/>
      </c>
      <c r="CG66" s="219"/>
    </row>
    <row r="67" spans="1:86" ht="3" customHeight="1">
      <c r="A67" s="139"/>
      <c r="B67" s="715"/>
      <c r="C67" s="715"/>
      <c r="D67" s="715"/>
      <c r="E67" s="719"/>
      <c r="F67" s="719"/>
      <c r="G67" s="707"/>
      <c r="H67" s="766"/>
      <c r="I67" s="766"/>
      <c r="J67" s="766"/>
      <c r="K67" s="766"/>
      <c r="L67" s="766"/>
      <c r="M67" s="766"/>
      <c r="N67" s="766"/>
      <c r="O67" s="766"/>
      <c r="P67" s="766"/>
      <c r="Q67" s="766"/>
      <c r="R67" s="766"/>
      <c r="S67" s="766"/>
      <c r="T67" s="766"/>
      <c r="U67" s="766"/>
      <c r="V67" s="766"/>
      <c r="W67" s="766"/>
      <c r="X67" s="766"/>
      <c r="Y67" s="766"/>
      <c r="Z67" s="766"/>
      <c r="AA67" s="717"/>
      <c r="AB67" s="717"/>
      <c r="AC67" s="717"/>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189"/>
      <c r="BB67" s="182"/>
      <c r="BC67" s="182"/>
      <c r="BD67" s="182"/>
      <c r="BE67" s="182"/>
      <c r="BF67" s="182"/>
      <c r="BG67" s="182"/>
      <c r="BH67" s="182"/>
      <c r="BI67" s="182"/>
      <c r="BJ67" s="183"/>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218"/>
    </row>
    <row r="68" spans="1:86" s="174" customFormat="1" ht="3" customHeight="1">
      <c r="A68" s="139"/>
      <c r="B68" s="715"/>
      <c r="C68" s="715"/>
      <c r="D68" s="715"/>
      <c r="E68" s="719" t="s">
        <v>67</v>
      </c>
      <c r="F68" s="719"/>
      <c r="G68" s="707"/>
      <c r="H68" s="716" t="str">
        <f>Index!C101</f>
        <v>Pohľadávky z derivátových operácií (373A, 376A)</v>
      </c>
      <c r="I68" s="716"/>
      <c r="J68" s="716"/>
      <c r="K68" s="716"/>
      <c r="L68" s="716"/>
      <c r="M68" s="716"/>
      <c r="N68" s="716"/>
      <c r="O68" s="716"/>
      <c r="P68" s="716"/>
      <c r="Q68" s="716"/>
      <c r="R68" s="716"/>
      <c r="S68" s="716"/>
      <c r="T68" s="716"/>
      <c r="U68" s="716"/>
      <c r="V68" s="716"/>
      <c r="W68" s="716"/>
      <c r="X68" s="716"/>
      <c r="Y68" s="716"/>
      <c r="Z68" s="716"/>
      <c r="AA68" s="717" t="s">
        <v>131</v>
      </c>
      <c r="AB68" s="717"/>
      <c r="AC68" s="717"/>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175"/>
      <c r="BS68" s="175"/>
      <c r="BT68" s="175"/>
      <c r="BU68" s="175"/>
      <c r="BV68" s="175"/>
      <c r="BW68" s="176"/>
      <c r="BX68" s="175"/>
      <c r="BY68" s="175"/>
      <c r="BZ68" s="175"/>
      <c r="CA68" s="175"/>
      <c r="CB68" s="175"/>
      <c r="CC68" s="175"/>
      <c r="CD68" s="175"/>
      <c r="CE68" s="175"/>
      <c r="CF68" s="175"/>
      <c r="CG68" s="216"/>
      <c r="CH68" s="143"/>
    </row>
    <row r="69" spans="1:86" s="174" customFormat="1" ht="3" customHeight="1">
      <c r="A69" s="139"/>
      <c r="B69" s="715"/>
      <c r="C69" s="715"/>
      <c r="D69" s="715"/>
      <c r="E69" s="719"/>
      <c r="F69" s="719"/>
      <c r="G69" s="707"/>
      <c r="H69" s="716"/>
      <c r="I69" s="716"/>
      <c r="J69" s="716"/>
      <c r="K69" s="716"/>
      <c r="L69" s="716"/>
      <c r="M69" s="716"/>
      <c r="N69" s="716"/>
      <c r="O69" s="716"/>
      <c r="P69" s="716"/>
      <c r="Q69" s="716"/>
      <c r="R69" s="716"/>
      <c r="S69" s="716"/>
      <c r="T69" s="716"/>
      <c r="U69" s="716"/>
      <c r="V69" s="716"/>
      <c r="W69" s="716"/>
      <c r="X69" s="716"/>
      <c r="Y69" s="716"/>
      <c r="Z69" s="716"/>
      <c r="AA69" s="717"/>
      <c r="AB69" s="717"/>
      <c r="AC69" s="717"/>
      <c r="AD69" s="671"/>
      <c r="AE69" s="672"/>
      <c r="AF69" s="672"/>
      <c r="AG69" s="672"/>
      <c r="AH69" s="471"/>
      <c r="AI69" s="673"/>
      <c r="AJ69" s="673"/>
      <c r="AK69" s="673"/>
      <c r="AL69" s="673"/>
      <c r="AM69" s="673"/>
      <c r="AN69" s="674"/>
      <c r="AO69" s="668"/>
      <c r="AP69" s="668"/>
      <c r="AQ69" s="668"/>
      <c r="AR69" s="668"/>
      <c r="AS69" s="668"/>
      <c r="AT69" s="667"/>
      <c r="AU69" s="668"/>
      <c r="AV69" s="668"/>
      <c r="AW69" s="668"/>
      <c r="AX69" s="668"/>
      <c r="AY69" s="668"/>
      <c r="AZ69" s="711"/>
      <c r="BA69" s="671"/>
      <c r="BB69" s="672"/>
      <c r="BC69" s="672"/>
      <c r="BD69" s="672"/>
      <c r="BE69" s="471"/>
      <c r="BF69" s="673"/>
      <c r="BG69" s="673"/>
      <c r="BH69" s="673"/>
      <c r="BI69" s="673"/>
      <c r="BJ69" s="673"/>
      <c r="BK69" s="674"/>
      <c r="BL69" s="668"/>
      <c r="BM69" s="668"/>
      <c r="BN69" s="668"/>
      <c r="BO69" s="668"/>
      <c r="BP69" s="668"/>
      <c r="BQ69" s="667"/>
      <c r="BR69" s="668"/>
      <c r="BS69" s="668"/>
      <c r="BT69" s="668"/>
      <c r="BU69" s="668"/>
      <c r="BV69" s="668"/>
      <c r="BW69" s="178"/>
      <c r="BX69" s="179"/>
      <c r="BY69" s="179"/>
      <c r="BZ69" s="179"/>
      <c r="CA69" s="179"/>
      <c r="CB69" s="179"/>
      <c r="CC69" s="179"/>
      <c r="CD69" s="179"/>
      <c r="CE69" s="179"/>
      <c r="CF69" s="179"/>
      <c r="CG69" s="217"/>
      <c r="CH69" s="143"/>
    </row>
    <row r="70" spans="1:86" ht="15" customHeight="1">
      <c r="A70" s="139"/>
      <c r="B70" s="715"/>
      <c r="C70" s="715"/>
      <c r="D70" s="715"/>
      <c r="E70" s="719"/>
      <c r="F70" s="719"/>
      <c r="G70" s="707"/>
      <c r="H70" s="716"/>
      <c r="I70" s="716"/>
      <c r="J70" s="716"/>
      <c r="K70" s="716"/>
      <c r="L70" s="716"/>
      <c r="M70" s="716"/>
      <c r="N70" s="716"/>
      <c r="O70" s="716"/>
      <c r="P70" s="716"/>
      <c r="Q70" s="716"/>
      <c r="R70" s="716"/>
      <c r="S70" s="716"/>
      <c r="T70" s="716"/>
      <c r="U70" s="716"/>
      <c r="V70" s="716"/>
      <c r="W70" s="716"/>
      <c r="X70" s="716"/>
      <c r="Y70" s="716"/>
      <c r="Z70" s="716"/>
      <c r="AA70" s="717"/>
      <c r="AB70" s="717"/>
      <c r="AC70" s="717"/>
      <c r="AD70" s="671"/>
      <c r="AE70" s="474" t="str">
        <f>IF(LEN(VLOOKUP(AA68,suvaha!$D$8:$H$158,2,FALSE))&lt;11,"",LEFT(RIGHT(VLOOKUP(AA68,suvaha!$D$8:$H$158,2,FALSE),11),1))</f>
        <v/>
      </c>
      <c r="AF70" s="181"/>
      <c r="AG70" s="474" t="str">
        <f>IF(LEN(VLOOKUP(AA68,suvaha!$D$8:$H$158,2,FALSE))&lt;10,"",LEFT(RIGHT(VLOOKUP(AA68,suvaha!$D$8:$H$158,2,FALSE),10),1))</f>
        <v/>
      </c>
      <c r="AH70" s="476"/>
      <c r="AI70" s="474" t="str">
        <f>IF(LEN(VLOOKUP(AA68,suvaha!$D$8:$H$158,2,FALSE))&lt;9,"",LEFT(RIGHT(VLOOKUP(AA68,suvaha!$D$8:$H$158,2,FALSE),9),1))</f>
        <v/>
      </c>
      <c r="AJ70" s="181"/>
      <c r="AK70" s="474" t="str">
        <f>IF(LEN(VLOOKUP(AA68,suvaha!$D$8:$H$158,2,FALSE))&lt;8,"",LEFT(RIGHT(VLOOKUP(AA68,suvaha!$D$8:$H$158,2,FALSE),8),1))</f>
        <v/>
      </c>
      <c r="AL70" s="476"/>
      <c r="AM70" s="474" t="str">
        <f>IF(LEN(VLOOKUP(AA68,suvaha!$D$8:$H$158,2,FALSE))&lt;7,"",LEFT(RIGHT(VLOOKUP(AA68,suvaha!$D$8:$H$158,2,FALSE),7),1))</f>
        <v/>
      </c>
      <c r="AN70" s="674"/>
      <c r="AO70" s="474" t="str">
        <f>IF(LEN(VLOOKUP(AA68,suvaha!$D$8:$H$158,2,FALSE))&lt;6,"",LEFT(RIGHT(VLOOKUP(AA68,suvaha!$D$8:$H$158,2,FALSE),6),1))</f>
        <v/>
      </c>
      <c r="AP70" s="476"/>
      <c r="AQ70" s="474" t="str">
        <f>IF(LEN(VLOOKUP(AA68,suvaha!$D$8:$H$158,2,FALSE))&lt;5,"",LEFT(RIGHT(VLOOKUP(AA68,suvaha!$D$8:$H$158,2,FALSE),5),1))</f>
        <v/>
      </c>
      <c r="AR70" s="476"/>
      <c r="AS70" s="474" t="str">
        <f>IF(LEN(VLOOKUP(AA68,suvaha!$D$8:$H$158,2,FALSE))&lt;4,"",LEFT(RIGHT(VLOOKUP(AA68,suvaha!$D$8:$H$158,2,FALSE),4),1))</f>
        <v/>
      </c>
      <c r="AT70" s="667"/>
      <c r="AU70" s="474" t="str">
        <f>IF(LEN(VLOOKUP(AA68,suvaha!$D$8:$H$158,2,FALSE))&lt;3,"",LEFT(RIGHT(VLOOKUP(AA68,suvaha!$D$8:$H$158,2,FALSE),3),1))</f>
        <v/>
      </c>
      <c r="AV70" s="476"/>
      <c r="AW70" s="474" t="str">
        <f>IF(LEN(VLOOKUP(AA68,suvaha!$D$8:$H$158,2,FALSE))&lt;2,"",LEFT(RIGHT(VLOOKUP(AA68,suvaha!$D$8:$H$158,2,FALSE),2),1))</f>
        <v/>
      </c>
      <c r="AX70" s="476"/>
      <c r="AY70" s="474" t="str">
        <f>IF(VLOOKUP(AA68,suvaha!$D$8:$H$85,2,FALSE)=0,"",IF(LEN(VLOOKUP(AA68,suvaha!$D$8:$H$158,2,FALSE))&lt;1,"",LEFT(RIGHT(VLOOKUP(AA68,suvaha!$D$8:$H$158,2,FALSE),1),1)))</f>
        <v/>
      </c>
      <c r="AZ70" s="711"/>
      <c r="BA70" s="671"/>
      <c r="BB70" s="474" t="str">
        <f>IF(LEN(VLOOKUP(AA68,suvaha!$D$8:$H$158,4,FALSE))&lt;11,"",LEFT(RIGHT(VLOOKUP(AA68,suvaha!$D$8:$H$158,4,FALSE),11),1))</f>
        <v/>
      </c>
      <c r="BC70" s="181"/>
      <c r="BD70" s="474" t="str">
        <f>IF(LEN(VLOOKUP(AA68,suvaha!$D$8:$H$158,4,FALSE))&lt;10,"",LEFT(RIGHT(VLOOKUP(AA68,suvaha!$D$8:$H$158,4,FALSE),10),1))</f>
        <v/>
      </c>
      <c r="BE70" s="476"/>
      <c r="BF70" s="474" t="str">
        <f>IF(LEN(VLOOKUP(AA68,suvaha!$D$8:$H$158,4,FALSE))&lt;9,"",LEFT(RIGHT(VLOOKUP(AA68,suvaha!$D$8:$H$158,4,FALSE),9),1))</f>
        <v/>
      </c>
      <c r="BG70" s="181"/>
      <c r="BH70" s="474" t="str">
        <f>IF(LEN(VLOOKUP(AA68,suvaha!$D$8:$H$158,4,FALSE))&lt;8,"",LEFT(RIGHT(VLOOKUP(AA68,suvaha!$D$8:$H$158,4,FALSE),8),1))</f>
        <v/>
      </c>
      <c r="BI70" s="476"/>
      <c r="BJ70" s="474" t="str">
        <f>IF(LEN(VLOOKUP(AA68,suvaha!$D$8:$H$158,4,FALSE))&lt;7,"",LEFT(RIGHT(VLOOKUP(AA68,suvaha!$D$8:$H$158,4,FALSE),7),1))</f>
        <v/>
      </c>
      <c r="BK70" s="674"/>
      <c r="BL70" s="474" t="str">
        <f>IF(LEN(VLOOKUP(AA68,suvaha!$D$8:$H$158,4,FALSE))&lt;6,"",LEFT(RIGHT(VLOOKUP(AA68,suvaha!$D$8:$H$158,4,FALSE),6),1))</f>
        <v/>
      </c>
      <c r="BM70" s="476"/>
      <c r="BN70" s="474" t="str">
        <f>IF(LEN(VLOOKUP(AA68,suvaha!$D$8:$H$158,4,FALSE))&lt;5,"",LEFT(RIGHT(VLOOKUP(AA68,suvaha!$D$8:$H$158,4,FALSE),5),1))</f>
        <v/>
      </c>
      <c r="BO70" s="476"/>
      <c r="BP70" s="474" t="str">
        <f>IF(LEN(VLOOKUP(AA68,suvaha!$D$8:$H$158,4,FALSE))&lt;4,"",LEFT(RIGHT(VLOOKUP(AA68,suvaha!$D$8:$H$158,4,FALSE),4),1))</f>
        <v/>
      </c>
      <c r="BQ70" s="667"/>
      <c r="BR70" s="474" t="str">
        <f>IF(LEN(VLOOKUP(AA68,suvaha!$D$8:$H$158,4,FALSE))&lt;3,"",LEFT(RIGHT(VLOOKUP(AA68,suvaha!$D$8:$H$158,4,FALSE),3),1))</f>
        <v/>
      </c>
      <c r="BS70" s="476"/>
      <c r="BT70" s="474" t="str">
        <f>IF(LEN(VLOOKUP(AA68,suvaha!$D$8:$H$158,4,FALSE))&lt;2,"",LEFT(RIGHT(VLOOKUP(AA68,suvaha!$D$8:$H$158,4,FALSE),2),1))</f>
        <v/>
      </c>
      <c r="BU70" s="476"/>
      <c r="BV70" s="474" t="str">
        <f>IF(VLOOKUP(AA68,suvaha!$D$8:$H$85,4,FALSE)=0,"",IF(LEN(VLOOKUP(AA68,suvaha!$D$8:$H$158,4,FALSE))&lt;1,"",LEFT(RIGHT(VLOOKUP(AA68,suvaha!$D$8:$H$158,4,FALSE),1),1)))</f>
        <v/>
      </c>
      <c r="BW70" s="178"/>
      <c r="BX70" s="179"/>
      <c r="BY70" s="179"/>
      <c r="BZ70" s="179"/>
      <c r="CA70" s="179"/>
      <c r="CB70" s="179"/>
      <c r="CC70" s="179"/>
      <c r="CD70" s="179"/>
      <c r="CE70" s="179"/>
      <c r="CF70" s="179"/>
      <c r="CG70" s="217"/>
    </row>
    <row r="71" spans="1:86" ht="3" customHeight="1">
      <c r="A71" s="139"/>
      <c r="B71" s="715"/>
      <c r="C71" s="715"/>
      <c r="D71" s="715"/>
      <c r="E71" s="719"/>
      <c r="F71" s="719"/>
      <c r="G71" s="707"/>
      <c r="H71" s="716"/>
      <c r="I71" s="716"/>
      <c r="J71" s="716"/>
      <c r="K71" s="716"/>
      <c r="L71" s="716"/>
      <c r="M71" s="716"/>
      <c r="N71" s="716"/>
      <c r="O71" s="716"/>
      <c r="P71" s="716"/>
      <c r="Q71" s="716"/>
      <c r="R71" s="716"/>
      <c r="S71" s="716"/>
      <c r="T71" s="716"/>
      <c r="U71" s="716"/>
      <c r="V71" s="716"/>
      <c r="W71" s="716"/>
      <c r="X71" s="716"/>
      <c r="Y71" s="716"/>
      <c r="Z71" s="716"/>
      <c r="AA71" s="717"/>
      <c r="AB71" s="717"/>
      <c r="AC71" s="717"/>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182"/>
      <c r="BS71" s="182"/>
      <c r="BT71" s="182"/>
      <c r="BU71" s="182"/>
      <c r="BV71" s="182"/>
      <c r="BW71" s="183"/>
      <c r="BX71" s="182"/>
      <c r="BY71" s="182"/>
      <c r="BZ71" s="182"/>
      <c r="CA71" s="182"/>
      <c r="CB71" s="182"/>
      <c r="CC71" s="182"/>
      <c r="CD71" s="182"/>
      <c r="CE71" s="182"/>
      <c r="CF71" s="182"/>
      <c r="CG71" s="218"/>
      <c r="CH71" s="463"/>
    </row>
    <row r="72" spans="1:86" ht="3" customHeight="1">
      <c r="A72" s="139"/>
      <c r="B72" s="715"/>
      <c r="C72" s="715"/>
      <c r="D72" s="715"/>
      <c r="E72" s="719"/>
      <c r="F72" s="719"/>
      <c r="G72" s="707"/>
      <c r="H72" s="716"/>
      <c r="I72" s="716"/>
      <c r="J72" s="716"/>
      <c r="K72" s="716"/>
      <c r="L72" s="716"/>
      <c r="M72" s="716"/>
      <c r="N72" s="716"/>
      <c r="O72" s="716"/>
      <c r="P72" s="716"/>
      <c r="Q72" s="716"/>
      <c r="R72" s="716"/>
      <c r="S72" s="716"/>
      <c r="T72" s="716"/>
      <c r="U72" s="716"/>
      <c r="V72" s="716"/>
      <c r="W72" s="716"/>
      <c r="X72" s="716"/>
      <c r="Y72" s="716"/>
      <c r="Z72" s="716"/>
      <c r="AA72" s="717"/>
      <c r="AB72" s="717"/>
      <c r="AC72" s="717"/>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185"/>
      <c r="BB72" s="175"/>
      <c r="BC72" s="175"/>
      <c r="BD72" s="175"/>
      <c r="BE72" s="175"/>
      <c r="BF72" s="175"/>
      <c r="BG72" s="175"/>
      <c r="BH72" s="175"/>
      <c r="BI72" s="175"/>
      <c r="BJ72" s="176"/>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216"/>
      <c r="CH72" s="463"/>
    </row>
    <row r="73" spans="1:86" ht="3" customHeight="1">
      <c r="A73" s="139"/>
      <c r="B73" s="715"/>
      <c r="C73" s="715"/>
      <c r="D73" s="715"/>
      <c r="E73" s="719"/>
      <c r="F73" s="719"/>
      <c r="G73" s="707"/>
      <c r="H73" s="716"/>
      <c r="I73" s="716"/>
      <c r="J73" s="716"/>
      <c r="K73" s="716"/>
      <c r="L73" s="716"/>
      <c r="M73" s="716"/>
      <c r="N73" s="716"/>
      <c r="O73" s="716"/>
      <c r="P73" s="716"/>
      <c r="Q73" s="716"/>
      <c r="R73" s="716"/>
      <c r="S73" s="716"/>
      <c r="T73" s="716"/>
      <c r="U73" s="716"/>
      <c r="V73" s="716"/>
      <c r="W73" s="716"/>
      <c r="X73" s="716"/>
      <c r="Y73" s="716"/>
      <c r="Z73" s="716"/>
      <c r="AA73" s="717"/>
      <c r="AB73" s="717"/>
      <c r="AC73" s="717"/>
      <c r="AD73" s="671"/>
      <c r="AE73" s="672"/>
      <c r="AF73" s="672"/>
      <c r="AG73" s="672"/>
      <c r="AH73" s="471"/>
      <c r="AI73" s="673"/>
      <c r="AJ73" s="673"/>
      <c r="AK73" s="673"/>
      <c r="AL73" s="673"/>
      <c r="AM73" s="673"/>
      <c r="AN73" s="674"/>
      <c r="AO73" s="668"/>
      <c r="AP73" s="668"/>
      <c r="AQ73" s="668"/>
      <c r="AR73" s="668"/>
      <c r="AS73" s="668"/>
      <c r="AT73" s="667"/>
      <c r="AU73" s="668"/>
      <c r="AV73" s="668"/>
      <c r="AW73" s="668"/>
      <c r="AX73" s="668"/>
      <c r="AY73" s="668"/>
      <c r="AZ73" s="711"/>
      <c r="BA73" s="186"/>
      <c r="BB73" s="179"/>
      <c r="BC73" s="179"/>
      <c r="BD73" s="179"/>
      <c r="BE73" s="179"/>
      <c r="BF73" s="179"/>
      <c r="BG73" s="179"/>
      <c r="BH73" s="179"/>
      <c r="BI73" s="179"/>
      <c r="BJ73" s="178"/>
      <c r="BK73" s="179"/>
      <c r="BL73" s="672"/>
      <c r="BM73" s="672"/>
      <c r="BN73" s="672"/>
      <c r="BO73" s="471"/>
      <c r="BP73" s="673"/>
      <c r="BQ73" s="673"/>
      <c r="BR73" s="673"/>
      <c r="BS73" s="673"/>
      <c r="BT73" s="673"/>
      <c r="BU73" s="674"/>
      <c r="BV73" s="668"/>
      <c r="BW73" s="668"/>
      <c r="BX73" s="668"/>
      <c r="BY73" s="668"/>
      <c r="BZ73" s="668"/>
      <c r="CA73" s="667"/>
      <c r="CB73" s="668"/>
      <c r="CC73" s="668"/>
      <c r="CD73" s="668"/>
      <c r="CE73" s="668"/>
      <c r="CF73" s="668"/>
      <c r="CG73" s="219"/>
      <c r="CH73" s="463"/>
    </row>
    <row r="74" spans="1:86" ht="15" customHeight="1">
      <c r="A74" s="139"/>
      <c r="B74" s="715"/>
      <c r="C74" s="715"/>
      <c r="D74" s="715"/>
      <c r="E74" s="719"/>
      <c r="F74" s="719"/>
      <c r="G74" s="707"/>
      <c r="H74" s="716"/>
      <c r="I74" s="716"/>
      <c r="J74" s="716"/>
      <c r="K74" s="716"/>
      <c r="L74" s="716"/>
      <c r="M74" s="716"/>
      <c r="N74" s="716"/>
      <c r="O74" s="716"/>
      <c r="P74" s="716"/>
      <c r="Q74" s="716"/>
      <c r="R74" s="716"/>
      <c r="S74" s="716"/>
      <c r="T74" s="716"/>
      <c r="U74" s="716"/>
      <c r="V74" s="716"/>
      <c r="W74" s="716"/>
      <c r="X74" s="716"/>
      <c r="Y74" s="716"/>
      <c r="Z74" s="716"/>
      <c r="AA74" s="717"/>
      <c r="AB74" s="717"/>
      <c r="AC74" s="717"/>
      <c r="AD74" s="671"/>
      <c r="AE74" s="474" t="str">
        <f>IF(LEN(VLOOKUP(AA68,suvaha!$D$8:$H$158,3,FALSE))&lt;11,"",LEFT(RIGHT(VLOOKUP(AA68,suvaha!$D$8:$H$158,3,FALSE),11),1))</f>
        <v/>
      </c>
      <c r="AF74" s="181"/>
      <c r="AG74" s="474" t="str">
        <f>IF(LEN(VLOOKUP(AA68,suvaha!$D$8:$H$158,3,FALSE))&lt;10,"",LEFT(RIGHT(VLOOKUP(AA68,suvaha!$D$8:$H$158,3,FALSE),10),1))</f>
        <v/>
      </c>
      <c r="AH74" s="476"/>
      <c r="AI74" s="474" t="str">
        <f>IF(LEN(VLOOKUP(AA68,suvaha!$D$8:$H$158,3,FALSE))&lt;9,"",LEFT(RIGHT(VLOOKUP(AA68,suvaha!$D$8:$H$158,3,FALSE),9),1))</f>
        <v/>
      </c>
      <c r="AJ74" s="181"/>
      <c r="AK74" s="474" t="str">
        <f>IF(LEN(VLOOKUP(AA68,suvaha!$D$8:$H$158,3,FALSE))&lt;8,"",LEFT(RIGHT(VLOOKUP(AA68,suvaha!$D$8:$H$158,3,FALSE),8),1))</f>
        <v/>
      </c>
      <c r="AL74" s="476"/>
      <c r="AM74" s="474" t="str">
        <f>IF(LEN(VLOOKUP(AA68,suvaha!$D$8:$H$158,3,FALSE))&lt;7,"",LEFT(RIGHT(VLOOKUP(AA68,suvaha!$D$8:$H$158,3,FALSE),7),1))</f>
        <v/>
      </c>
      <c r="AN74" s="674"/>
      <c r="AO74" s="474" t="str">
        <f>IF(LEN(VLOOKUP(AA68,suvaha!$D$8:$H$158,3,FALSE))&lt;6,"",LEFT(RIGHT(VLOOKUP(AA68,suvaha!$D$8:$H$158,3,FALSE),6),1))</f>
        <v/>
      </c>
      <c r="AP74" s="476"/>
      <c r="AQ74" s="474" t="str">
        <f>IF(LEN(VLOOKUP(AA68,suvaha!$D$8:$H$158,3,FALSE))&lt;5,"",LEFT(RIGHT(VLOOKUP(AA68,suvaha!$D$8:$H$158,3,FALSE),5),1))</f>
        <v/>
      </c>
      <c r="AR74" s="476"/>
      <c r="AS74" s="474" t="str">
        <f>IF(LEN(VLOOKUP(AA68,suvaha!$D$8:$H$158,3,FALSE))&lt;4,"",LEFT(RIGHT(VLOOKUP(AA68,suvaha!$D$8:$H$158,3,FALSE),4),1))</f>
        <v/>
      </c>
      <c r="AT74" s="667"/>
      <c r="AU74" s="474" t="str">
        <f>IF(LEN(VLOOKUP(AA68,suvaha!$D$8:$H$158,3,FALSE))&lt;3,"",LEFT(RIGHT(VLOOKUP(AA68,suvaha!$D$8:$H$158,3,FALSE),3),1))</f>
        <v/>
      </c>
      <c r="AV74" s="476"/>
      <c r="AW74" s="474" t="str">
        <f>IF(LEN(VLOOKUP(AA68,suvaha!$D$8:$H$158,3,FALSE))&lt;2,"",LEFT(RIGHT(VLOOKUP(AA68,suvaha!$D$8:$H$158,3,FALSE),2),1))</f>
        <v/>
      </c>
      <c r="AX74" s="476"/>
      <c r="AY74" s="474" t="str">
        <f>IF(VLOOKUP(AA68,suvaha!$D$8:$H$85,3,FALSE)=0,"",IF(LEN(VLOOKUP(AA68,suvaha!$D$8:$H$158,3,FALSE))&lt;1,"",LEFT(RIGHT(VLOOKUP(AA68,suvaha!$D$8:$H$158,3,FALSE),1),1)))</f>
        <v/>
      </c>
      <c r="AZ74" s="711"/>
      <c r="BA74" s="186"/>
      <c r="BB74" s="179"/>
      <c r="BC74" s="179"/>
      <c r="BD74" s="179"/>
      <c r="BE74" s="179"/>
      <c r="BF74" s="179"/>
      <c r="BG74" s="179"/>
      <c r="BH74" s="179"/>
      <c r="BI74" s="179"/>
      <c r="BJ74" s="178"/>
      <c r="BK74" s="179"/>
      <c r="BL74" s="474" t="str">
        <f>IF(LEN(VLOOKUP(AA68,suvaha!$D$8:$H$158,5,FALSE))&lt;11,"",LEFT(RIGHT(VLOOKUP(AA68,suvaha!$D$8:$H$158,5,FALSE),11),1))</f>
        <v/>
      </c>
      <c r="BM74" s="181"/>
      <c r="BN74" s="474" t="str">
        <f>IF(LEN(VLOOKUP(AA68,suvaha!$D$8:$H$158,5,FALSE))&lt;10,"",LEFT(RIGHT(VLOOKUP(AA68,suvaha!$D$8:$H$158,5,FALSE),10),1))</f>
        <v/>
      </c>
      <c r="BO74" s="476"/>
      <c r="BP74" s="474" t="str">
        <f>IF(LEN(VLOOKUP(AA68,suvaha!$D$8:$H$158,5,FALSE))&lt;9,"",LEFT(RIGHT(VLOOKUP(AA68,suvaha!$D$8:$H$158,5,FALSE),9),1))</f>
        <v/>
      </c>
      <c r="BQ74" s="181"/>
      <c r="BR74" s="474" t="str">
        <f>IF(LEN(VLOOKUP(AA68,suvaha!$D$8:$H$158,5,FALSE))&lt;8,"",LEFT(RIGHT(VLOOKUP(AA68,suvaha!$D$8:$H$158,5,FALSE),8),1))</f>
        <v/>
      </c>
      <c r="BS74" s="476"/>
      <c r="BT74" s="474" t="str">
        <f>IF(LEN(VLOOKUP(AA68,suvaha!$D$8:$H$158,5,FALSE))&lt;7,"",LEFT(RIGHT(VLOOKUP(AA68,suvaha!$D$8:$H$158,5,FALSE),7),1))</f>
        <v/>
      </c>
      <c r="BU74" s="674"/>
      <c r="BV74" s="474" t="str">
        <f>IF(LEN(VLOOKUP(AA68,suvaha!$D$8:$H$158,5,FALSE))&lt;6,"",LEFT(RIGHT(VLOOKUP(AA68,suvaha!$D$8:$H$158,5,FALSE),6),1))</f>
        <v/>
      </c>
      <c r="BW74" s="476"/>
      <c r="BX74" s="474" t="str">
        <f>IF(LEN(VLOOKUP(AA68,suvaha!$D$8:$H$158,5,FALSE))&lt;5,"",LEFT(RIGHT(VLOOKUP(AA68,suvaha!$D$8:$H$158,5,FALSE),5),1))</f>
        <v/>
      </c>
      <c r="BY74" s="476"/>
      <c r="BZ74" s="474" t="str">
        <f>IF(LEN(VLOOKUP(AA68,suvaha!$D$8:$H$158,5,FALSE))&lt;4,"",LEFT(RIGHT(VLOOKUP(AA68,suvaha!$D$8:$H$158,5,FALSE),4),1))</f>
        <v/>
      </c>
      <c r="CA74" s="667"/>
      <c r="CB74" s="474" t="str">
        <f>IF(LEN(VLOOKUP(AA68,suvaha!$D$8:$H$158,5,FALSE))&lt;3,"",LEFT(RIGHT(VLOOKUP(AA68,suvaha!$D$8:$H$158,5,FALSE),3),1))</f>
        <v/>
      </c>
      <c r="CC74" s="476"/>
      <c r="CD74" s="474" t="str">
        <f>IF(LEN(VLOOKUP(AA68,suvaha!$D$8:$H$158,5,FALSE))&lt;2,"",LEFT(RIGHT(VLOOKUP(AA68,suvaha!$D$8:$H$158,5,FALSE),2),1))</f>
        <v/>
      </c>
      <c r="CE74" s="476"/>
      <c r="CF74" s="474" t="str">
        <f>IF(VLOOKUP(AA68,suvaha!$D$8:$H$85,5,FALSE)=0,"",IF(LEN(VLOOKUP(AA68,suvaha!$D$8:$H$158,5,FALSE))&lt;1,"",LEFT(RIGHT(VLOOKUP(AA68,suvaha!$D$8:$H$158,5,FALSE),1),1)))</f>
        <v/>
      </c>
      <c r="CG74" s="219"/>
      <c r="CH74" s="463"/>
    </row>
    <row r="75" spans="1:86" ht="3" customHeight="1">
      <c r="A75" s="139"/>
      <c r="B75" s="715"/>
      <c r="C75" s="715"/>
      <c r="D75" s="715"/>
      <c r="E75" s="719"/>
      <c r="F75" s="719"/>
      <c r="G75" s="707"/>
      <c r="H75" s="716"/>
      <c r="I75" s="716"/>
      <c r="J75" s="716"/>
      <c r="K75" s="716"/>
      <c r="L75" s="716"/>
      <c r="M75" s="716"/>
      <c r="N75" s="716"/>
      <c r="O75" s="716"/>
      <c r="P75" s="716"/>
      <c r="Q75" s="716"/>
      <c r="R75" s="716"/>
      <c r="S75" s="716"/>
      <c r="T75" s="716"/>
      <c r="U75" s="716"/>
      <c r="V75" s="716"/>
      <c r="W75" s="716"/>
      <c r="X75" s="716"/>
      <c r="Y75" s="716"/>
      <c r="Z75" s="716"/>
      <c r="AA75" s="717"/>
      <c r="AB75" s="717"/>
      <c r="AC75" s="717"/>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189"/>
      <c r="BB75" s="182"/>
      <c r="BC75" s="182"/>
      <c r="BD75" s="182"/>
      <c r="BE75" s="182"/>
      <c r="BF75" s="182"/>
      <c r="BG75" s="182"/>
      <c r="BH75" s="182"/>
      <c r="BI75" s="182"/>
      <c r="BJ75" s="183"/>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218"/>
    </row>
    <row r="76" spans="1:86" s="174" customFormat="1" ht="3" customHeight="1">
      <c r="A76" s="139"/>
      <c r="B76" s="715"/>
      <c r="C76" s="715"/>
      <c r="D76" s="715"/>
      <c r="E76" s="719" t="s">
        <v>69</v>
      </c>
      <c r="F76" s="719"/>
      <c r="G76" s="707"/>
      <c r="H76" s="716" t="str">
        <f>Index!C102</f>
        <v>Iné pohľadávky (335A, 336A, 33XA, 371A, 374A, 375A, 378A) - /391A/</v>
      </c>
      <c r="I76" s="716"/>
      <c r="J76" s="716"/>
      <c r="K76" s="716"/>
      <c r="L76" s="716"/>
      <c r="M76" s="716"/>
      <c r="N76" s="716"/>
      <c r="O76" s="716"/>
      <c r="P76" s="716"/>
      <c r="Q76" s="716"/>
      <c r="R76" s="716"/>
      <c r="S76" s="716"/>
      <c r="T76" s="716"/>
      <c r="U76" s="716"/>
      <c r="V76" s="716"/>
      <c r="W76" s="716"/>
      <c r="X76" s="716"/>
      <c r="Y76" s="716"/>
      <c r="Z76" s="716"/>
      <c r="AA76" s="717" t="s">
        <v>132</v>
      </c>
      <c r="AB76" s="717"/>
      <c r="AC76" s="717"/>
      <c r="AD76" s="670"/>
      <c r="AE76" s="670"/>
      <c r="AF76" s="670"/>
      <c r="AG76" s="670"/>
      <c r="AH76" s="670"/>
      <c r="AI76" s="670"/>
      <c r="AJ76" s="670"/>
      <c r="AK76" s="670"/>
      <c r="AL76" s="670"/>
      <c r="AM76" s="670"/>
      <c r="AN76" s="670"/>
      <c r="AO76" s="670"/>
      <c r="AP76" s="670"/>
      <c r="AQ76" s="670"/>
      <c r="AR76" s="670"/>
      <c r="AS76" s="670"/>
      <c r="AT76" s="670"/>
      <c r="AU76" s="670"/>
      <c r="AV76" s="670"/>
      <c r="AW76" s="670"/>
      <c r="AX76" s="670"/>
      <c r="AY76" s="670"/>
      <c r="AZ76" s="670"/>
      <c r="BA76" s="710"/>
      <c r="BB76" s="710"/>
      <c r="BC76" s="710"/>
      <c r="BD76" s="710"/>
      <c r="BE76" s="710"/>
      <c r="BF76" s="710"/>
      <c r="BG76" s="710"/>
      <c r="BH76" s="710"/>
      <c r="BI76" s="710"/>
      <c r="BJ76" s="710"/>
      <c r="BK76" s="710"/>
      <c r="BL76" s="710"/>
      <c r="BM76" s="710"/>
      <c r="BN76" s="710"/>
      <c r="BO76" s="710"/>
      <c r="BP76" s="710"/>
      <c r="BQ76" s="710"/>
      <c r="BR76" s="175"/>
      <c r="BS76" s="175"/>
      <c r="BT76" s="175"/>
      <c r="BU76" s="175"/>
      <c r="BV76" s="175"/>
      <c r="BW76" s="176"/>
      <c r="BX76" s="175"/>
      <c r="BY76" s="175"/>
      <c r="BZ76" s="175"/>
      <c r="CA76" s="175"/>
      <c r="CB76" s="175"/>
      <c r="CC76" s="175"/>
      <c r="CD76" s="175"/>
      <c r="CE76" s="175"/>
      <c r="CF76" s="175"/>
      <c r="CG76" s="216"/>
      <c r="CH76" s="143"/>
    </row>
    <row r="77" spans="1:86" s="174" customFormat="1" ht="3" customHeight="1">
      <c r="A77" s="139"/>
      <c r="B77" s="715"/>
      <c r="C77" s="715"/>
      <c r="D77" s="715"/>
      <c r="E77" s="719"/>
      <c r="F77" s="719"/>
      <c r="G77" s="707"/>
      <c r="H77" s="716"/>
      <c r="I77" s="716"/>
      <c r="J77" s="716"/>
      <c r="K77" s="716"/>
      <c r="L77" s="716"/>
      <c r="M77" s="716"/>
      <c r="N77" s="716"/>
      <c r="O77" s="716"/>
      <c r="P77" s="716"/>
      <c r="Q77" s="716"/>
      <c r="R77" s="716"/>
      <c r="S77" s="716"/>
      <c r="T77" s="716"/>
      <c r="U77" s="716"/>
      <c r="V77" s="716"/>
      <c r="W77" s="716"/>
      <c r="X77" s="716"/>
      <c r="Y77" s="716"/>
      <c r="Z77" s="716"/>
      <c r="AA77" s="717"/>
      <c r="AB77" s="717"/>
      <c r="AC77" s="717"/>
      <c r="AD77" s="671"/>
      <c r="AE77" s="672"/>
      <c r="AF77" s="672"/>
      <c r="AG77" s="672"/>
      <c r="AH77" s="471"/>
      <c r="AI77" s="673"/>
      <c r="AJ77" s="673"/>
      <c r="AK77" s="673"/>
      <c r="AL77" s="673"/>
      <c r="AM77" s="673"/>
      <c r="AN77" s="674"/>
      <c r="AO77" s="668"/>
      <c r="AP77" s="668"/>
      <c r="AQ77" s="668"/>
      <c r="AR77" s="668"/>
      <c r="AS77" s="668"/>
      <c r="AT77" s="667"/>
      <c r="AU77" s="668"/>
      <c r="AV77" s="668"/>
      <c r="AW77" s="668"/>
      <c r="AX77" s="668"/>
      <c r="AY77" s="668"/>
      <c r="AZ77" s="711"/>
      <c r="BA77" s="671"/>
      <c r="BB77" s="672"/>
      <c r="BC77" s="672"/>
      <c r="BD77" s="672"/>
      <c r="BE77" s="471"/>
      <c r="BF77" s="673"/>
      <c r="BG77" s="673"/>
      <c r="BH77" s="673"/>
      <c r="BI77" s="673"/>
      <c r="BJ77" s="673"/>
      <c r="BK77" s="674"/>
      <c r="BL77" s="668"/>
      <c r="BM77" s="668"/>
      <c r="BN77" s="668"/>
      <c r="BO77" s="668"/>
      <c r="BP77" s="668"/>
      <c r="BQ77" s="667"/>
      <c r="BR77" s="668"/>
      <c r="BS77" s="668"/>
      <c r="BT77" s="668"/>
      <c r="BU77" s="668"/>
      <c r="BV77" s="668"/>
      <c r="BW77" s="178"/>
      <c r="BX77" s="179"/>
      <c r="BY77" s="179"/>
      <c r="BZ77" s="179"/>
      <c r="CA77" s="179"/>
      <c r="CB77" s="179"/>
      <c r="CC77" s="179"/>
      <c r="CD77" s="179"/>
      <c r="CE77" s="179"/>
      <c r="CF77" s="179"/>
      <c r="CG77" s="217"/>
      <c r="CH77" s="143"/>
    </row>
    <row r="78" spans="1:86" ht="15" customHeight="1">
      <c r="A78" s="139"/>
      <c r="B78" s="715"/>
      <c r="C78" s="715"/>
      <c r="D78" s="715"/>
      <c r="E78" s="719"/>
      <c r="F78" s="719"/>
      <c r="G78" s="707"/>
      <c r="H78" s="716"/>
      <c r="I78" s="716"/>
      <c r="J78" s="716"/>
      <c r="K78" s="716"/>
      <c r="L78" s="716"/>
      <c r="M78" s="716"/>
      <c r="N78" s="716"/>
      <c r="O78" s="716"/>
      <c r="P78" s="716"/>
      <c r="Q78" s="716"/>
      <c r="R78" s="716"/>
      <c r="S78" s="716"/>
      <c r="T78" s="716"/>
      <c r="U78" s="716"/>
      <c r="V78" s="716"/>
      <c r="W78" s="716"/>
      <c r="X78" s="716"/>
      <c r="Y78" s="716"/>
      <c r="Z78" s="716"/>
      <c r="AA78" s="717"/>
      <c r="AB78" s="717"/>
      <c r="AC78" s="717"/>
      <c r="AD78" s="671"/>
      <c r="AE78" s="474" t="str">
        <f>IF(LEN(VLOOKUP(AA76,suvaha!$D$8:$H$158,2,FALSE))&lt;11,"",LEFT(RIGHT(VLOOKUP(AA76,suvaha!$D$8:$H$158,2,FALSE),11),1))</f>
        <v/>
      </c>
      <c r="AF78" s="181"/>
      <c r="AG78" s="474" t="str">
        <f>IF(LEN(VLOOKUP(AA76,suvaha!$D$8:$H$158,2,FALSE))&lt;10,"",LEFT(RIGHT(VLOOKUP(AA76,suvaha!$D$8:$H$158,2,FALSE),10),1))</f>
        <v/>
      </c>
      <c r="AH78" s="476"/>
      <c r="AI78" s="474" t="str">
        <f>IF(LEN(VLOOKUP(AA76,suvaha!$D$8:$H$158,2,FALSE))&lt;9,"",LEFT(RIGHT(VLOOKUP(AA76,suvaha!$D$8:$H$158,2,FALSE),9),1))</f>
        <v/>
      </c>
      <c r="AJ78" s="181"/>
      <c r="AK78" s="474" t="str">
        <f>IF(LEN(VLOOKUP(AA76,suvaha!$D$8:$H$158,2,FALSE))&lt;8,"",LEFT(RIGHT(VLOOKUP(AA76,suvaha!$D$8:$H$158,2,FALSE),8),1))</f>
        <v/>
      </c>
      <c r="AL78" s="476"/>
      <c r="AM78" s="474" t="str">
        <f>IF(LEN(VLOOKUP(AA76,suvaha!$D$8:$H$158,2,FALSE))&lt;7,"",LEFT(RIGHT(VLOOKUP(AA76,suvaha!$D$8:$H$158,2,FALSE),7),1))</f>
        <v/>
      </c>
      <c r="AN78" s="674"/>
      <c r="AO78" s="474" t="str">
        <f>IF(LEN(VLOOKUP(AA76,suvaha!$D$8:$H$158,2,FALSE))&lt;6,"",LEFT(RIGHT(VLOOKUP(AA76,suvaha!$D$8:$H$158,2,FALSE),6),1))</f>
        <v/>
      </c>
      <c r="AP78" s="476"/>
      <c r="AQ78" s="474" t="str">
        <f>IF(LEN(VLOOKUP(AA76,suvaha!$D$8:$H$158,2,FALSE))&lt;5,"",LEFT(RIGHT(VLOOKUP(AA76,suvaha!$D$8:$H$158,2,FALSE),5),1))</f>
        <v/>
      </c>
      <c r="AR78" s="476"/>
      <c r="AS78" s="474" t="str">
        <f>IF(LEN(VLOOKUP(AA76,suvaha!$D$8:$H$158,2,FALSE))&lt;4,"",LEFT(RIGHT(VLOOKUP(AA76,suvaha!$D$8:$H$158,2,FALSE),4),1))</f>
        <v/>
      </c>
      <c r="AT78" s="667"/>
      <c r="AU78" s="474" t="str">
        <f>IF(LEN(VLOOKUP(AA76,suvaha!$D$8:$H$158,2,FALSE))&lt;3,"",LEFT(RIGHT(VLOOKUP(AA76,suvaha!$D$8:$H$158,2,FALSE),3),1))</f>
        <v/>
      </c>
      <c r="AV78" s="476"/>
      <c r="AW78" s="474" t="str">
        <f>IF(LEN(VLOOKUP(AA76,suvaha!$D$8:$H$158,2,FALSE))&lt;2,"",LEFT(RIGHT(VLOOKUP(AA76,suvaha!$D$8:$H$158,2,FALSE),2),1))</f>
        <v/>
      </c>
      <c r="AX78" s="476"/>
      <c r="AY78" s="474" t="str">
        <f>IF(VLOOKUP(AA76,suvaha!$D$8:$H$85,2,FALSE)=0,"",IF(LEN(VLOOKUP(AA76,suvaha!$D$8:$H$158,2,FALSE))&lt;1,"",LEFT(RIGHT(VLOOKUP(AA76,suvaha!$D$8:$H$158,2,FALSE),1),1)))</f>
        <v/>
      </c>
      <c r="AZ78" s="711"/>
      <c r="BA78" s="671"/>
      <c r="BB78" s="474" t="str">
        <f>IF(LEN(VLOOKUP(AA76,suvaha!$D$8:$H$158,4,FALSE))&lt;11,"",LEFT(RIGHT(VLOOKUP(AA76,suvaha!$D$8:$H$158,4,FALSE),11),1))</f>
        <v/>
      </c>
      <c r="BC78" s="181"/>
      <c r="BD78" s="474" t="str">
        <f>IF(LEN(VLOOKUP(AA76,suvaha!$D$8:$H$158,4,FALSE))&lt;10,"",LEFT(RIGHT(VLOOKUP(AA76,suvaha!$D$8:$H$158,4,FALSE),10),1))</f>
        <v/>
      </c>
      <c r="BE78" s="476"/>
      <c r="BF78" s="474" t="str">
        <f>IF(LEN(VLOOKUP(AA76,suvaha!$D$8:$H$158,4,FALSE))&lt;9,"",LEFT(RIGHT(VLOOKUP(AA76,suvaha!$D$8:$H$158,4,FALSE),9),1))</f>
        <v/>
      </c>
      <c r="BG78" s="181"/>
      <c r="BH78" s="474" t="str">
        <f>IF(LEN(VLOOKUP(AA76,suvaha!$D$8:$H$158,4,FALSE))&lt;8,"",LEFT(RIGHT(VLOOKUP(AA76,suvaha!$D$8:$H$158,4,FALSE),8),1))</f>
        <v/>
      </c>
      <c r="BI78" s="476"/>
      <c r="BJ78" s="474" t="str">
        <f>IF(LEN(VLOOKUP(AA76,suvaha!$D$8:$H$158,4,FALSE))&lt;7,"",LEFT(RIGHT(VLOOKUP(AA76,suvaha!$D$8:$H$158,4,FALSE),7),1))</f>
        <v/>
      </c>
      <c r="BK78" s="674"/>
      <c r="BL78" s="474" t="str">
        <f>IF(LEN(VLOOKUP(AA76,suvaha!$D$8:$H$158,4,FALSE))&lt;6,"",LEFT(RIGHT(VLOOKUP(AA76,suvaha!$D$8:$H$158,4,FALSE),6),1))</f>
        <v/>
      </c>
      <c r="BM78" s="476"/>
      <c r="BN78" s="474" t="str">
        <f>IF(LEN(VLOOKUP(AA76,suvaha!$D$8:$H$158,4,FALSE))&lt;5,"",LEFT(RIGHT(VLOOKUP(AA76,suvaha!$D$8:$H$158,4,FALSE),5),1))</f>
        <v/>
      </c>
      <c r="BO78" s="476"/>
      <c r="BP78" s="474" t="str">
        <f>IF(LEN(VLOOKUP(AA76,suvaha!$D$8:$H$158,4,FALSE))&lt;4,"",LEFT(RIGHT(VLOOKUP(AA76,suvaha!$D$8:$H$158,4,FALSE),4),1))</f>
        <v/>
      </c>
      <c r="BQ78" s="667"/>
      <c r="BR78" s="474" t="str">
        <f>IF(LEN(VLOOKUP(AA76,suvaha!$D$8:$H$158,4,FALSE))&lt;3,"",LEFT(RIGHT(VLOOKUP(AA76,suvaha!$D$8:$H$158,4,FALSE),3),1))</f>
        <v/>
      </c>
      <c r="BS78" s="476"/>
      <c r="BT78" s="474" t="str">
        <f>IF(LEN(VLOOKUP(AA76,suvaha!$D$8:$H$158,4,FALSE))&lt;2,"",LEFT(RIGHT(VLOOKUP(AA76,suvaha!$D$8:$H$158,4,FALSE),2),1))</f>
        <v/>
      </c>
      <c r="BU78" s="476"/>
      <c r="BV78" s="474" t="str">
        <f>IF(VLOOKUP(AA76,suvaha!$D$8:$H$85,4,FALSE)=0,"",IF(LEN(VLOOKUP(AA76,suvaha!$D$8:$H$158,4,FALSE))&lt;1,"",LEFT(RIGHT(VLOOKUP(AA76,suvaha!$D$8:$H$158,4,FALSE),1),1)))</f>
        <v/>
      </c>
      <c r="BW78" s="178"/>
      <c r="BX78" s="179"/>
      <c r="BY78" s="179"/>
      <c r="BZ78" s="179"/>
      <c r="CA78" s="179"/>
      <c r="CB78" s="179"/>
      <c r="CC78" s="179"/>
      <c r="CD78" s="179"/>
      <c r="CE78" s="179"/>
      <c r="CF78" s="179"/>
      <c r="CG78" s="217"/>
    </row>
    <row r="79" spans="1:86" ht="3" customHeight="1">
      <c r="A79" s="139"/>
      <c r="B79" s="715"/>
      <c r="C79" s="715"/>
      <c r="D79" s="715"/>
      <c r="E79" s="719"/>
      <c r="F79" s="719"/>
      <c r="G79" s="707"/>
      <c r="H79" s="716"/>
      <c r="I79" s="716"/>
      <c r="J79" s="716"/>
      <c r="K79" s="716"/>
      <c r="L79" s="716"/>
      <c r="M79" s="716"/>
      <c r="N79" s="716"/>
      <c r="O79" s="716"/>
      <c r="P79" s="716"/>
      <c r="Q79" s="716"/>
      <c r="R79" s="716"/>
      <c r="S79" s="716"/>
      <c r="T79" s="716"/>
      <c r="U79" s="716"/>
      <c r="V79" s="716"/>
      <c r="W79" s="716"/>
      <c r="X79" s="716"/>
      <c r="Y79" s="716"/>
      <c r="Z79" s="716"/>
      <c r="AA79" s="717"/>
      <c r="AB79" s="717"/>
      <c r="AC79" s="717"/>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669"/>
      <c r="BB79" s="669"/>
      <c r="BC79" s="669"/>
      <c r="BD79" s="669"/>
      <c r="BE79" s="669"/>
      <c r="BF79" s="669"/>
      <c r="BG79" s="669"/>
      <c r="BH79" s="669"/>
      <c r="BI79" s="669"/>
      <c r="BJ79" s="669"/>
      <c r="BK79" s="669"/>
      <c r="BL79" s="669"/>
      <c r="BM79" s="669"/>
      <c r="BN79" s="669"/>
      <c r="BO79" s="669"/>
      <c r="BP79" s="669"/>
      <c r="BQ79" s="669"/>
      <c r="BR79" s="182"/>
      <c r="BS79" s="182"/>
      <c r="BT79" s="182"/>
      <c r="BU79" s="182"/>
      <c r="BV79" s="182"/>
      <c r="BW79" s="183"/>
      <c r="BX79" s="182"/>
      <c r="BY79" s="182"/>
      <c r="BZ79" s="182"/>
      <c r="CA79" s="182"/>
      <c r="CB79" s="182"/>
      <c r="CC79" s="182"/>
      <c r="CD79" s="182"/>
      <c r="CE79" s="182"/>
      <c r="CF79" s="182"/>
      <c r="CG79" s="218"/>
    </row>
    <row r="80" spans="1:86" ht="3" customHeight="1">
      <c r="A80" s="139"/>
      <c r="B80" s="715"/>
      <c r="C80" s="715"/>
      <c r="D80" s="715"/>
      <c r="E80" s="719"/>
      <c r="F80" s="719"/>
      <c r="G80" s="707"/>
      <c r="H80" s="716"/>
      <c r="I80" s="716"/>
      <c r="J80" s="716"/>
      <c r="K80" s="716"/>
      <c r="L80" s="716"/>
      <c r="M80" s="716"/>
      <c r="N80" s="716"/>
      <c r="O80" s="716"/>
      <c r="P80" s="716"/>
      <c r="Q80" s="716"/>
      <c r="R80" s="716"/>
      <c r="S80" s="716"/>
      <c r="T80" s="716"/>
      <c r="U80" s="716"/>
      <c r="V80" s="716"/>
      <c r="W80" s="716"/>
      <c r="X80" s="716"/>
      <c r="Y80" s="716"/>
      <c r="Z80" s="716"/>
      <c r="AA80" s="717"/>
      <c r="AB80" s="717"/>
      <c r="AC80" s="717"/>
      <c r="AD80" s="670"/>
      <c r="AE80" s="670"/>
      <c r="AF80" s="670"/>
      <c r="AG80" s="670"/>
      <c r="AH80" s="670"/>
      <c r="AI80" s="670"/>
      <c r="AJ80" s="670"/>
      <c r="AK80" s="670"/>
      <c r="AL80" s="670"/>
      <c r="AM80" s="670"/>
      <c r="AN80" s="670"/>
      <c r="AO80" s="670"/>
      <c r="AP80" s="670"/>
      <c r="AQ80" s="670"/>
      <c r="AR80" s="670"/>
      <c r="AS80" s="670"/>
      <c r="AT80" s="670"/>
      <c r="AU80" s="670"/>
      <c r="AV80" s="670"/>
      <c r="AW80" s="670"/>
      <c r="AX80" s="670"/>
      <c r="AY80" s="670"/>
      <c r="AZ80" s="670"/>
      <c r="BA80" s="185"/>
      <c r="BB80" s="175"/>
      <c r="BC80" s="175"/>
      <c r="BD80" s="175"/>
      <c r="BE80" s="175"/>
      <c r="BF80" s="175"/>
      <c r="BG80" s="175"/>
      <c r="BH80" s="175"/>
      <c r="BI80" s="175"/>
      <c r="BJ80" s="176"/>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216"/>
    </row>
    <row r="81" spans="1:86" ht="3" customHeight="1">
      <c r="A81" s="139"/>
      <c r="B81" s="715"/>
      <c r="C81" s="715"/>
      <c r="D81" s="715"/>
      <c r="E81" s="719"/>
      <c r="F81" s="719"/>
      <c r="G81" s="707"/>
      <c r="H81" s="716"/>
      <c r="I81" s="716"/>
      <c r="J81" s="716"/>
      <c r="K81" s="716"/>
      <c r="L81" s="716"/>
      <c r="M81" s="716"/>
      <c r="N81" s="716"/>
      <c r="O81" s="716"/>
      <c r="P81" s="716"/>
      <c r="Q81" s="716"/>
      <c r="R81" s="716"/>
      <c r="S81" s="716"/>
      <c r="T81" s="716"/>
      <c r="U81" s="716"/>
      <c r="V81" s="716"/>
      <c r="W81" s="716"/>
      <c r="X81" s="716"/>
      <c r="Y81" s="716"/>
      <c r="Z81" s="716"/>
      <c r="AA81" s="717"/>
      <c r="AB81" s="717"/>
      <c r="AC81" s="717"/>
      <c r="AD81" s="671"/>
      <c r="AE81" s="672"/>
      <c r="AF81" s="672"/>
      <c r="AG81" s="672"/>
      <c r="AH81" s="471"/>
      <c r="AI81" s="673"/>
      <c r="AJ81" s="673"/>
      <c r="AK81" s="673"/>
      <c r="AL81" s="673"/>
      <c r="AM81" s="673"/>
      <c r="AN81" s="674"/>
      <c r="AO81" s="668"/>
      <c r="AP81" s="668"/>
      <c r="AQ81" s="668"/>
      <c r="AR81" s="668"/>
      <c r="AS81" s="668"/>
      <c r="AT81" s="667"/>
      <c r="AU81" s="668"/>
      <c r="AV81" s="668"/>
      <c r="AW81" s="668"/>
      <c r="AX81" s="668"/>
      <c r="AY81" s="668"/>
      <c r="AZ81" s="711"/>
      <c r="BA81" s="186"/>
      <c r="BB81" s="179"/>
      <c r="BC81" s="179"/>
      <c r="BD81" s="179"/>
      <c r="BE81" s="179"/>
      <c r="BF81" s="179"/>
      <c r="BG81" s="179"/>
      <c r="BH81" s="179"/>
      <c r="BI81" s="179"/>
      <c r="BJ81" s="178"/>
      <c r="BK81" s="179"/>
      <c r="BL81" s="672"/>
      <c r="BM81" s="672"/>
      <c r="BN81" s="672"/>
      <c r="BO81" s="471"/>
      <c r="BP81" s="673"/>
      <c r="BQ81" s="673"/>
      <c r="BR81" s="673"/>
      <c r="BS81" s="673"/>
      <c r="BT81" s="673"/>
      <c r="BU81" s="674"/>
      <c r="BV81" s="668"/>
      <c r="BW81" s="668"/>
      <c r="BX81" s="668"/>
      <c r="BY81" s="668"/>
      <c r="BZ81" s="668"/>
      <c r="CA81" s="667"/>
      <c r="CB81" s="668"/>
      <c r="CC81" s="668"/>
      <c r="CD81" s="668"/>
      <c r="CE81" s="668"/>
      <c r="CF81" s="668"/>
      <c r="CG81" s="219"/>
    </row>
    <row r="82" spans="1:86" ht="15" customHeight="1">
      <c r="A82" s="139"/>
      <c r="B82" s="715"/>
      <c r="C82" s="715"/>
      <c r="D82" s="715"/>
      <c r="E82" s="719"/>
      <c r="F82" s="719"/>
      <c r="G82" s="707"/>
      <c r="H82" s="716"/>
      <c r="I82" s="716"/>
      <c r="J82" s="716"/>
      <c r="K82" s="716"/>
      <c r="L82" s="716"/>
      <c r="M82" s="716"/>
      <c r="N82" s="716"/>
      <c r="O82" s="716"/>
      <c r="P82" s="716"/>
      <c r="Q82" s="716"/>
      <c r="R82" s="716"/>
      <c r="S82" s="716"/>
      <c r="T82" s="716"/>
      <c r="U82" s="716"/>
      <c r="V82" s="716"/>
      <c r="W82" s="716"/>
      <c r="X82" s="716"/>
      <c r="Y82" s="716"/>
      <c r="Z82" s="716"/>
      <c r="AA82" s="717"/>
      <c r="AB82" s="717"/>
      <c r="AC82" s="717"/>
      <c r="AD82" s="671"/>
      <c r="AE82" s="474" t="str">
        <f>IF(LEN(VLOOKUP(AA76,suvaha!$D$8:$H$158,3,FALSE))&lt;11,"",LEFT(RIGHT(VLOOKUP(AA76,suvaha!$D$8:$H$158,3,FALSE),11),1))</f>
        <v/>
      </c>
      <c r="AF82" s="181"/>
      <c r="AG82" s="474" t="str">
        <f>IF(LEN(VLOOKUP(AA76,suvaha!$D$8:$H$158,3,FALSE))&lt;10,"",LEFT(RIGHT(VLOOKUP(AA76,suvaha!$D$8:$H$158,3,FALSE),10),1))</f>
        <v/>
      </c>
      <c r="AH82" s="476"/>
      <c r="AI82" s="474" t="str">
        <f>IF(LEN(VLOOKUP(AA76,suvaha!$D$8:$H$158,3,FALSE))&lt;9,"",LEFT(RIGHT(VLOOKUP(AA76,suvaha!$D$8:$H$158,3,FALSE),9),1))</f>
        <v/>
      </c>
      <c r="AJ82" s="181"/>
      <c r="AK82" s="474" t="str">
        <f>IF(LEN(VLOOKUP(AA76,suvaha!$D$8:$H$158,3,FALSE))&lt;8,"",LEFT(RIGHT(VLOOKUP(AA76,suvaha!$D$8:$H$158,3,FALSE),8),1))</f>
        <v/>
      </c>
      <c r="AL82" s="476"/>
      <c r="AM82" s="474" t="str">
        <f>IF(LEN(VLOOKUP(AA76,suvaha!$D$8:$H$158,3,FALSE))&lt;7,"",LEFT(RIGHT(VLOOKUP(AA76,suvaha!$D$8:$H$158,3,FALSE),7),1))</f>
        <v/>
      </c>
      <c r="AN82" s="674"/>
      <c r="AO82" s="474" t="str">
        <f>IF(LEN(VLOOKUP(AA76,suvaha!$D$8:$H$158,3,FALSE))&lt;6,"",LEFT(RIGHT(VLOOKUP(AA76,suvaha!$D$8:$H$158,3,FALSE),6),1))</f>
        <v/>
      </c>
      <c r="AP82" s="476"/>
      <c r="AQ82" s="474" t="str">
        <f>IF(LEN(VLOOKUP(AA76,suvaha!$D$8:$H$158,3,FALSE))&lt;5,"",LEFT(RIGHT(VLOOKUP(AA76,suvaha!$D$8:$H$158,3,FALSE),5),1))</f>
        <v/>
      </c>
      <c r="AR82" s="476"/>
      <c r="AS82" s="474" t="str">
        <f>IF(LEN(VLOOKUP(AA76,suvaha!$D$8:$H$158,3,FALSE))&lt;4,"",LEFT(RIGHT(VLOOKUP(AA76,suvaha!$D$8:$H$158,3,FALSE),4),1))</f>
        <v/>
      </c>
      <c r="AT82" s="667"/>
      <c r="AU82" s="474" t="str">
        <f>IF(LEN(VLOOKUP(AA76,suvaha!$D$8:$H$158,3,FALSE))&lt;3,"",LEFT(RIGHT(VLOOKUP(AA76,suvaha!$D$8:$H$158,3,FALSE),3),1))</f>
        <v/>
      </c>
      <c r="AV82" s="476"/>
      <c r="AW82" s="474" t="str">
        <f>IF(LEN(VLOOKUP(AA76,suvaha!$D$8:$H$158,3,FALSE))&lt;2,"",LEFT(RIGHT(VLOOKUP(AA76,suvaha!$D$8:$H$158,3,FALSE),2),1))</f>
        <v/>
      </c>
      <c r="AX82" s="476"/>
      <c r="AY82" s="474" t="str">
        <f>IF(VLOOKUP(AA76,suvaha!$D$8:$H$85,3,FALSE)=0,"",IF(LEN(VLOOKUP(AA76,suvaha!$D$8:$H$158,3,FALSE))&lt;1,"",LEFT(RIGHT(VLOOKUP(AA76,suvaha!$D$8:$H$158,3,FALSE),1),1)))</f>
        <v/>
      </c>
      <c r="AZ82" s="711"/>
      <c r="BA82" s="186"/>
      <c r="BB82" s="179"/>
      <c r="BC82" s="179"/>
      <c r="BD82" s="179"/>
      <c r="BE82" s="179"/>
      <c r="BF82" s="179"/>
      <c r="BG82" s="179"/>
      <c r="BH82" s="179"/>
      <c r="BI82" s="179"/>
      <c r="BJ82" s="178"/>
      <c r="BK82" s="179"/>
      <c r="BL82" s="474" t="str">
        <f>IF(LEN(VLOOKUP(AA76,suvaha!$D$8:$H$158,5,FALSE))&lt;11,"",LEFT(RIGHT(VLOOKUP(AA76,suvaha!$D$8:$H$158,5,FALSE),11),1))</f>
        <v/>
      </c>
      <c r="BM82" s="181"/>
      <c r="BN82" s="474" t="str">
        <f>IF(LEN(VLOOKUP(AA76,suvaha!$D$8:$H$158,5,FALSE))&lt;10,"",LEFT(RIGHT(VLOOKUP(AA76,suvaha!$D$8:$H$158,5,FALSE),10),1))</f>
        <v/>
      </c>
      <c r="BO82" s="476"/>
      <c r="BP82" s="474" t="str">
        <f>IF(LEN(VLOOKUP(AA76,suvaha!$D$8:$H$158,5,FALSE))&lt;9,"",LEFT(RIGHT(VLOOKUP(AA76,suvaha!$D$8:$H$158,5,FALSE),9),1))</f>
        <v/>
      </c>
      <c r="BQ82" s="181"/>
      <c r="BR82" s="474" t="str">
        <f>IF(LEN(VLOOKUP(AA76,suvaha!$D$8:$H$158,5,FALSE))&lt;8,"",LEFT(RIGHT(VLOOKUP(AA76,suvaha!$D$8:$H$158,5,FALSE),8),1))</f>
        <v/>
      </c>
      <c r="BS82" s="476"/>
      <c r="BT82" s="474" t="str">
        <f>IF(LEN(VLOOKUP(AA76,suvaha!$D$8:$H$158,5,FALSE))&lt;7,"",LEFT(RIGHT(VLOOKUP(AA76,suvaha!$D$8:$H$158,5,FALSE),7),1))</f>
        <v/>
      </c>
      <c r="BU82" s="674"/>
      <c r="BV82" s="474" t="str">
        <f>IF(LEN(VLOOKUP(AA76,suvaha!$D$8:$H$158,5,FALSE))&lt;6,"",LEFT(RIGHT(VLOOKUP(AA76,suvaha!$D$8:$H$158,5,FALSE),6),1))</f>
        <v/>
      </c>
      <c r="BW82" s="476"/>
      <c r="BX82" s="474" t="str">
        <f>IF(LEN(VLOOKUP(AA76,suvaha!$D$8:$H$158,5,FALSE))&lt;5,"",LEFT(RIGHT(VLOOKUP(AA76,suvaha!$D$8:$H$158,5,FALSE),5),1))</f>
        <v/>
      </c>
      <c r="BY82" s="476"/>
      <c r="BZ82" s="474" t="str">
        <f>IF(LEN(VLOOKUP(AA76,suvaha!$D$8:$H$158,5,FALSE))&lt;4,"",LEFT(RIGHT(VLOOKUP(AA76,suvaha!$D$8:$H$158,5,FALSE),4),1))</f>
        <v/>
      </c>
      <c r="CA82" s="667"/>
      <c r="CB82" s="474" t="str">
        <f>IF(LEN(VLOOKUP(AA76,suvaha!$D$8:$H$158,5,FALSE))&lt;3,"",LEFT(RIGHT(VLOOKUP(AA76,suvaha!$D$8:$H$158,5,FALSE),3),1))</f>
        <v/>
      </c>
      <c r="CC82" s="476"/>
      <c r="CD82" s="474" t="str">
        <f>IF(LEN(VLOOKUP(AA76,suvaha!$D$8:$H$158,5,FALSE))&lt;2,"",LEFT(RIGHT(VLOOKUP(AA76,suvaha!$D$8:$H$158,5,FALSE),2),1))</f>
        <v/>
      </c>
      <c r="CE82" s="476"/>
      <c r="CF82" s="474" t="str">
        <f>IF(VLOOKUP(AA76,suvaha!$D$8:$H$85,5,FALSE)=0,"",IF(LEN(VLOOKUP(AA76,suvaha!$D$8:$H$158,5,FALSE))&lt;1,"",LEFT(RIGHT(VLOOKUP(AA76,suvaha!$D$8:$H$158,5,FALSE),1),1)))</f>
        <v/>
      </c>
      <c r="CG82" s="219"/>
    </row>
    <row r="83" spans="1:86" ht="3" customHeight="1">
      <c r="A83" s="139"/>
      <c r="B83" s="715"/>
      <c r="C83" s="715"/>
      <c r="D83" s="715"/>
      <c r="E83" s="719"/>
      <c r="F83" s="719"/>
      <c r="G83" s="707"/>
      <c r="H83" s="716"/>
      <c r="I83" s="716"/>
      <c r="J83" s="716"/>
      <c r="K83" s="716"/>
      <c r="L83" s="716"/>
      <c r="M83" s="716"/>
      <c r="N83" s="716"/>
      <c r="O83" s="716"/>
      <c r="P83" s="716"/>
      <c r="Q83" s="716"/>
      <c r="R83" s="716"/>
      <c r="S83" s="716"/>
      <c r="T83" s="716"/>
      <c r="U83" s="716"/>
      <c r="V83" s="716"/>
      <c r="W83" s="716"/>
      <c r="X83" s="716"/>
      <c r="Y83" s="716"/>
      <c r="Z83" s="716"/>
      <c r="AA83" s="717"/>
      <c r="AB83" s="717"/>
      <c r="AC83" s="717"/>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189"/>
      <c r="BB83" s="182"/>
      <c r="BC83" s="182"/>
      <c r="BD83" s="182"/>
      <c r="BE83" s="182"/>
      <c r="BF83" s="182"/>
      <c r="BG83" s="182"/>
      <c r="BH83" s="182"/>
      <c r="BI83" s="182"/>
      <c r="BJ83" s="183"/>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218"/>
    </row>
    <row r="84" spans="1:86" s="174" customFormat="1" ht="3" customHeight="1">
      <c r="A84" s="139"/>
      <c r="B84" s="715"/>
      <c r="C84" s="715"/>
      <c r="D84" s="715"/>
      <c r="E84" s="719" t="s">
        <v>82</v>
      </c>
      <c r="F84" s="719"/>
      <c r="G84" s="707"/>
      <c r="H84" s="716" t="str">
        <f>Index!C103</f>
        <v>Odložená daňová pohľadávka (481A)</v>
      </c>
      <c r="I84" s="716"/>
      <c r="J84" s="716"/>
      <c r="K84" s="716"/>
      <c r="L84" s="716"/>
      <c r="M84" s="716"/>
      <c r="N84" s="716"/>
      <c r="O84" s="716"/>
      <c r="P84" s="716"/>
      <c r="Q84" s="716"/>
      <c r="R84" s="716"/>
      <c r="S84" s="716"/>
      <c r="T84" s="716"/>
      <c r="U84" s="716"/>
      <c r="V84" s="716"/>
      <c r="W84" s="716"/>
      <c r="X84" s="716"/>
      <c r="Y84" s="716"/>
      <c r="Z84" s="716"/>
      <c r="AA84" s="717" t="s">
        <v>133</v>
      </c>
      <c r="AB84" s="717"/>
      <c r="AC84" s="717"/>
      <c r="AD84" s="670"/>
      <c r="AE84" s="670"/>
      <c r="AF84" s="670"/>
      <c r="AG84" s="670"/>
      <c r="AH84" s="670"/>
      <c r="AI84" s="670"/>
      <c r="AJ84" s="670"/>
      <c r="AK84" s="670"/>
      <c r="AL84" s="670"/>
      <c r="AM84" s="670"/>
      <c r="AN84" s="670"/>
      <c r="AO84" s="670"/>
      <c r="AP84" s="670"/>
      <c r="AQ84" s="670"/>
      <c r="AR84" s="670"/>
      <c r="AS84" s="670"/>
      <c r="AT84" s="670"/>
      <c r="AU84" s="670"/>
      <c r="AV84" s="670"/>
      <c r="AW84" s="670"/>
      <c r="AX84" s="670"/>
      <c r="AY84" s="670"/>
      <c r="AZ84" s="670"/>
      <c r="BA84" s="710"/>
      <c r="BB84" s="710"/>
      <c r="BC84" s="710"/>
      <c r="BD84" s="710"/>
      <c r="BE84" s="710"/>
      <c r="BF84" s="710"/>
      <c r="BG84" s="710"/>
      <c r="BH84" s="710"/>
      <c r="BI84" s="710"/>
      <c r="BJ84" s="710"/>
      <c r="BK84" s="710"/>
      <c r="BL84" s="710"/>
      <c r="BM84" s="710"/>
      <c r="BN84" s="710"/>
      <c r="BO84" s="710"/>
      <c r="BP84" s="710"/>
      <c r="BQ84" s="710"/>
      <c r="BR84" s="175"/>
      <c r="BS84" s="175"/>
      <c r="BT84" s="175"/>
      <c r="BU84" s="175"/>
      <c r="BV84" s="175"/>
      <c r="BW84" s="176"/>
      <c r="BX84" s="175"/>
      <c r="BY84" s="175"/>
      <c r="BZ84" s="175"/>
      <c r="CA84" s="175"/>
      <c r="CB84" s="175"/>
      <c r="CC84" s="175"/>
      <c r="CD84" s="175"/>
      <c r="CE84" s="175"/>
      <c r="CF84" s="175"/>
      <c r="CG84" s="216"/>
      <c r="CH84" s="143"/>
    </row>
    <row r="85" spans="1:86" s="174" customFormat="1" ht="3" customHeight="1">
      <c r="A85" s="139"/>
      <c r="B85" s="715"/>
      <c r="C85" s="715"/>
      <c r="D85" s="715"/>
      <c r="E85" s="719"/>
      <c r="F85" s="719"/>
      <c r="G85" s="707"/>
      <c r="H85" s="716"/>
      <c r="I85" s="716"/>
      <c r="J85" s="716"/>
      <c r="K85" s="716"/>
      <c r="L85" s="716"/>
      <c r="M85" s="716"/>
      <c r="N85" s="716"/>
      <c r="O85" s="716"/>
      <c r="P85" s="716"/>
      <c r="Q85" s="716"/>
      <c r="R85" s="716"/>
      <c r="S85" s="716"/>
      <c r="T85" s="716"/>
      <c r="U85" s="716"/>
      <c r="V85" s="716"/>
      <c r="W85" s="716"/>
      <c r="X85" s="716"/>
      <c r="Y85" s="716"/>
      <c r="Z85" s="716"/>
      <c r="AA85" s="717"/>
      <c r="AB85" s="717"/>
      <c r="AC85" s="717"/>
      <c r="AD85" s="671"/>
      <c r="AE85" s="672"/>
      <c r="AF85" s="672"/>
      <c r="AG85" s="672"/>
      <c r="AH85" s="471"/>
      <c r="AI85" s="673"/>
      <c r="AJ85" s="673"/>
      <c r="AK85" s="673"/>
      <c r="AL85" s="673"/>
      <c r="AM85" s="673"/>
      <c r="AN85" s="674"/>
      <c r="AO85" s="668"/>
      <c r="AP85" s="668"/>
      <c r="AQ85" s="668"/>
      <c r="AR85" s="668"/>
      <c r="AS85" s="668"/>
      <c r="AT85" s="667"/>
      <c r="AU85" s="668"/>
      <c r="AV85" s="668"/>
      <c r="AW85" s="668"/>
      <c r="AX85" s="668"/>
      <c r="AY85" s="668"/>
      <c r="AZ85" s="711"/>
      <c r="BA85" s="671"/>
      <c r="BB85" s="672"/>
      <c r="BC85" s="672"/>
      <c r="BD85" s="672"/>
      <c r="BE85" s="471"/>
      <c r="BF85" s="673"/>
      <c r="BG85" s="673"/>
      <c r="BH85" s="673"/>
      <c r="BI85" s="673"/>
      <c r="BJ85" s="673"/>
      <c r="BK85" s="674"/>
      <c r="BL85" s="668"/>
      <c r="BM85" s="668"/>
      <c r="BN85" s="668"/>
      <c r="BO85" s="668"/>
      <c r="BP85" s="668"/>
      <c r="BQ85" s="667"/>
      <c r="BR85" s="668"/>
      <c r="BS85" s="668"/>
      <c r="BT85" s="668"/>
      <c r="BU85" s="668"/>
      <c r="BV85" s="668"/>
      <c r="BW85" s="178"/>
      <c r="BX85" s="179"/>
      <c r="BY85" s="179"/>
      <c r="BZ85" s="179"/>
      <c r="CA85" s="179"/>
      <c r="CB85" s="179"/>
      <c r="CC85" s="179"/>
      <c r="CD85" s="179"/>
      <c r="CE85" s="179"/>
      <c r="CF85" s="179"/>
      <c r="CG85" s="217"/>
      <c r="CH85" s="143"/>
    </row>
    <row r="86" spans="1:86" ht="15" customHeight="1">
      <c r="A86" s="139"/>
      <c r="B86" s="715"/>
      <c r="C86" s="715"/>
      <c r="D86" s="715"/>
      <c r="E86" s="719"/>
      <c r="F86" s="719"/>
      <c r="G86" s="707"/>
      <c r="H86" s="716"/>
      <c r="I86" s="716"/>
      <c r="J86" s="716"/>
      <c r="K86" s="716"/>
      <c r="L86" s="716"/>
      <c r="M86" s="716"/>
      <c r="N86" s="716"/>
      <c r="O86" s="716"/>
      <c r="P86" s="716"/>
      <c r="Q86" s="716"/>
      <c r="R86" s="716"/>
      <c r="S86" s="716"/>
      <c r="T86" s="716"/>
      <c r="U86" s="716"/>
      <c r="V86" s="716"/>
      <c r="W86" s="716"/>
      <c r="X86" s="716"/>
      <c r="Y86" s="716"/>
      <c r="Z86" s="716"/>
      <c r="AA86" s="717"/>
      <c r="AB86" s="717"/>
      <c r="AC86" s="717"/>
      <c r="AD86" s="671"/>
      <c r="AE86" s="474" t="str">
        <f>IF(LEN(VLOOKUP(AA84,suvaha!$D$8:$H$158,2,FALSE))&lt;11,"",LEFT(RIGHT(VLOOKUP(AA84,suvaha!$D$8:$H$158,2,FALSE),11),1))</f>
        <v/>
      </c>
      <c r="AF86" s="181"/>
      <c r="AG86" s="474" t="str">
        <f>IF(LEN(VLOOKUP(AA84,suvaha!$D$8:$H$158,2,FALSE))&lt;10,"",LEFT(RIGHT(VLOOKUP(AA84,suvaha!$D$8:$H$158,2,FALSE),10),1))</f>
        <v/>
      </c>
      <c r="AH86" s="476"/>
      <c r="AI86" s="474" t="str">
        <f>IF(LEN(VLOOKUP(AA84,suvaha!$D$8:$H$158,2,FALSE))&lt;9,"",LEFT(RIGHT(VLOOKUP(AA84,suvaha!$D$8:$H$158,2,FALSE),9),1))</f>
        <v/>
      </c>
      <c r="AJ86" s="181"/>
      <c r="AK86" s="474" t="str">
        <f>IF(LEN(VLOOKUP(AA84,suvaha!$D$8:$H$158,2,FALSE))&lt;8,"",LEFT(RIGHT(VLOOKUP(AA84,suvaha!$D$8:$H$158,2,FALSE),8),1))</f>
        <v/>
      </c>
      <c r="AL86" s="476"/>
      <c r="AM86" s="474" t="str">
        <f>IF(LEN(VLOOKUP(AA84,suvaha!$D$8:$H$158,2,FALSE))&lt;7,"",LEFT(RIGHT(VLOOKUP(AA84,suvaha!$D$8:$H$158,2,FALSE),7),1))</f>
        <v/>
      </c>
      <c r="AN86" s="674"/>
      <c r="AO86" s="474" t="str">
        <f>IF(LEN(VLOOKUP(AA84,suvaha!$D$8:$H$158,2,FALSE))&lt;6,"",LEFT(RIGHT(VLOOKUP(AA84,suvaha!$D$8:$H$158,2,FALSE),6),1))</f>
        <v/>
      </c>
      <c r="AP86" s="476"/>
      <c r="AQ86" s="474" t="str">
        <f>IF(LEN(VLOOKUP(AA84,suvaha!$D$8:$H$158,2,FALSE))&lt;5,"",LEFT(RIGHT(VLOOKUP(AA84,suvaha!$D$8:$H$158,2,FALSE),5),1))</f>
        <v/>
      </c>
      <c r="AR86" s="476"/>
      <c r="AS86" s="474" t="str">
        <f>IF(LEN(VLOOKUP(AA84,suvaha!$D$8:$H$158,2,FALSE))&lt;4,"",LEFT(RIGHT(VLOOKUP(AA84,suvaha!$D$8:$H$158,2,FALSE),4),1))</f>
        <v/>
      </c>
      <c r="AT86" s="667"/>
      <c r="AU86" s="474" t="str">
        <f>IF(LEN(VLOOKUP(AA84,suvaha!$D$8:$H$158,2,FALSE))&lt;3,"",LEFT(RIGHT(VLOOKUP(AA84,suvaha!$D$8:$H$158,2,FALSE),3),1))</f>
        <v/>
      </c>
      <c r="AV86" s="476"/>
      <c r="AW86" s="474" t="str">
        <f>IF(LEN(VLOOKUP(AA84,suvaha!$D$8:$H$158,2,FALSE))&lt;2,"",LEFT(RIGHT(VLOOKUP(AA84,suvaha!$D$8:$H$158,2,FALSE),2),1))</f>
        <v/>
      </c>
      <c r="AX86" s="476"/>
      <c r="AY86" s="474" t="str">
        <f>IF(VLOOKUP(AA84,suvaha!$D$8:$H$85,2,FALSE)=0,"",IF(LEN(VLOOKUP(AA84,suvaha!$D$8:$H$158,2,FALSE))&lt;1,"",LEFT(RIGHT(VLOOKUP(AA84,suvaha!$D$8:$H$158,2,FALSE),1),1)))</f>
        <v/>
      </c>
      <c r="AZ86" s="711"/>
      <c r="BA86" s="671"/>
      <c r="BB86" s="474" t="str">
        <f>IF(LEN(VLOOKUP(AA84,suvaha!$D$8:$H$158,4,FALSE))&lt;11,"",LEFT(RIGHT(VLOOKUP(AA84,suvaha!$D$8:$H$158,4,FALSE),11),1))</f>
        <v/>
      </c>
      <c r="BC86" s="181"/>
      <c r="BD86" s="474" t="str">
        <f>IF(LEN(VLOOKUP(AA84,suvaha!$D$8:$H$158,4,FALSE))&lt;10,"",LEFT(RIGHT(VLOOKUP(AA84,suvaha!$D$8:$H$158,4,FALSE),10),1))</f>
        <v/>
      </c>
      <c r="BE86" s="476"/>
      <c r="BF86" s="474" t="str">
        <f>IF(LEN(VLOOKUP(AA84,suvaha!$D$8:$H$158,4,FALSE))&lt;9,"",LEFT(RIGHT(VLOOKUP(AA84,suvaha!$D$8:$H$158,4,FALSE),9),1))</f>
        <v/>
      </c>
      <c r="BG86" s="181"/>
      <c r="BH86" s="474" t="str">
        <f>IF(LEN(VLOOKUP(AA84,suvaha!$D$8:$H$158,4,FALSE))&lt;8,"",LEFT(RIGHT(VLOOKUP(AA84,suvaha!$D$8:$H$158,4,FALSE),8),1))</f>
        <v/>
      </c>
      <c r="BI86" s="476"/>
      <c r="BJ86" s="474" t="str">
        <f>IF(LEN(VLOOKUP(AA84,suvaha!$D$8:$H$158,4,FALSE))&lt;7,"",LEFT(RIGHT(VLOOKUP(AA84,suvaha!$D$8:$H$158,4,FALSE),7),1))</f>
        <v/>
      </c>
      <c r="BK86" s="674"/>
      <c r="BL86" s="474" t="str">
        <f>IF(LEN(VLOOKUP(AA84,suvaha!$D$8:$H$158,4,FALSE))&lt;6,"",LEFT(RIGHT(VLOOKUP(AA84,suvaha!$D$8:$H$158,4,FALSE),6),1))</f>
        <v/>
      </c>
      <c r="BM86" s="476"/>
      <c r="BN86" s="474" t="str">
        <f>IF(LEN(VLOOKUP(AA84,suvaha!$D$8:$H$158,4,FALSE))&lt;5,"",LEFT(RIGHT(VLOOKUP(AA84,suvaha!$D$8:$H$158,4,FALSE),5),1))</f>
        <v/>
      </c>
      <c r="BO86" s="476"/>
      <c r="BP86" s="474" t="str">
        <f>IF(LEN(VLOOKUP(AA84,suvaha!$D$8:$H$158,4,FALSE))&lt;4,"",LEFT(RIGHT(VLOOKUP(AA84,suvaha!$D$8:$H$158,4,FALSE),4),1))</f>
        <v/>
      </c>
      <c r="BQ86" s="667"/>
      <c r="BR86" s="474" t="str">
        <f>IF(LEN(VLOOKUP(AA84,suvaha!$D$8:$H$158,4,FALSE))&lt;3,"",LEFT(RIGHT(VLOOKUP(AA84,suvaha!$D$8:$H$158,4,FALSE),3),1))</f>
        <v/>
      </c>
      <c r="BS86" s="476"/>
      <c r="BT86" s="474" t="str">
        <f>IF(LEN(VLOOKUP(AA84,suvaha!$D$8:$H$158,4,FALSE))&lt;2,"",LEFT(RIGHT(VLOOKUP(AA84,suvaha!$D$8:$H$158,4,FALSE),2),1))</f>
        <v/>
      </c>
      <c r="BU86" s="476"/>
      <c r="BV86" s="474" t="str">
        <f>IF(VLOOKUP(AA84,suvaha!$D$8:$H$85,4,FALSE)=0,"",IF(LEN(VLOOKUP(AA84,suvaha!$D$8:$H$158,4,FALSE))&lt;1,"",LEFT(RIGHT(VLOOKUP(AA84,suvaha!$D$8:$H$158,4,FALSE),1),1)))</f>
        <v/>
      </c>
      <c r="BW86" s="178"/>
      <c r="BX86" s="179"/>
      <c r="BY86" s="179"/>
      <c r="BZ86" s="179"/>
      <c r="CA86" s="179"/>
      <c r="CB86" s="179"/>
      <c r="CC86" s="179"/>
      <c r="CD86" s="179"/>
      <c r="CE86" s="179"/>
      <c r="CF86" s="179"/>
      <c r="CG86" s="217"/>
    </row>
    <row r="87" spans="1:86" ht="3" customHeight="1">
      <c r="A87" s="139"/>
      <c r="B87" s="715"/>
      <c r="C87" s="715"/>
      <c r="D87" s="715"/>
      <c r="E87" s="719"/>
      <c r="F87" s="719"/>
      <c r="G87" s="707"/>
      <c r="H87" s="716"/>
      <c r="I87" s="716"/>
      <c r="J87" s="716"/>
      <c r="K87" s="716"/>
      <c r="L87" s="716"/>
      <c r="M87" s="716"/>
      <c r="N87" s="716"/>
      <c r="O87" s="716"/>
      <c r="P87" s="716"/>
      <c r="Q87" s="716"/>
      <c r="R87" s="716"/>
      <c r="S87" s="716"/>
      <c r="T87" s="716"/>
      <c r="U87" s="716"/>
      <c r="V87" s="716"/>
      <c r="W87" s="716"/>
      <c r="X87" s="716"/>
      <c r="Y87" s="716"/>
      <c r="Z87" s="716"/>
      <c r="AA87" s="717"/>
      <c r="AB87" s="717"/>
      <c r="AC87" s="717"/>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669"/>
      <c r="BB87" s="669"/>
      <c r="BC87" s="669"/>
      <c r="BD87" s="669"/>
      <c r="BE87" s="669"/>
      <c r="BF87" s="669"/>
      <c r="BG87" s="669"/>
      <c r="BH87" s="669"/>
      <c r="BI87" s="669"/>
      <c r="BJ87" s="669"/>
      <c r="BK87" s="669"/>
      <c r="BL87" s="669"/>
      <c r="BM87" s="669"/>
      <c r="BN87" s="669"/>
      <c r="BO87" s="669"/>
      <c r="BP87" s="669"/>
      <c r="BQ87" s="669"/>
      <c r="BR87" s="182"/>
      <c r="BS87" s="182"/>
      <c r="BT87" s="182"/>
      <c r="BU87" s="182"/>
      <c r="BV87" s="182"/>
      <c r="BW87" s="183"/>
      <c r="BX87" s="182"/>
      <c r="BY87" s="182"/>
      <c r="BZ87" s="182"/>
      <c r="CA87" s="182"/>
      <c r="CB87" s="182"/>
      <c r="CC87" s="182"/>
      <c r="CD87" s="182"/>
      <c r="CE87" s="182"/>
      <c r="CF87" s="182"/>
      <c r="CG87" s="218"/>
      <c r="CH87" s="463"/>
    </row>
    <row r="88" spans="1:86" ht="3" customHeight="1">
      <c r="A88" s="139"/>
      <c r="B88" s="715"/>
      <c r="C88" s="715"/>
      <c r="D88" s="715"/>
      <c r="E88" s="719"/>
      <c r="F88" s="719"/>
      <c r="G88" s="707"/>
      <c r="H88" s="716"/>
      <c r="I88" s="716"/>
      <c r="J88" s="716"/>
      <c r="K88" s="716"/>
      <c r="L88" s="716"/>
      <c r="M88" s="716"/>
      <c r="N88" s="716"/>
      <c r="O88" s="716"/>
      <c r="P88" s="716"/>
      <c r="Q88" s="716"/>
      <c r="R88" s="716"/>
      <c r="S88" s="716"/>
      <c r="T88" s="716"/>
      <c r="U88" s="716"/>
      <c r="V88" s="716"/>
      <c r="W88" s="716"/>
      <c r="X88" s="716"/>
      <c r="Y88" s="716"/>
      <c r="Z88" s="716"/>
      <c r="AA88" s="717"/>
      <c r="AB88" s="717"/>
      <c r="AC88" s="717"/>
      <c r="AD88" s="670"/>
      <c r="AE88" s="670"/>
      <c r="AF88" s="670"/>
      <c r="AG88" s="670"/>
      <c r="AH88" s="670"/>
      <c r="AI88" s="670"/>
      <c r="AJ88" s="670"/>
      <c r="AK88" s="670"/>
      <c r="AL88" s="670"/>
      <c r="AM88" s="670"/>
      <c r="AN88" s="670"/>
      <c r="AO88" s="670"/>
      <c r="AP88" s="670"/>
      <c r="AQ88" s="670"/>
      <c r="AR88" s="670"/>
      <c r="AS88" s="670"/>
      <c r="AT88" s="670"/>
      <c r="AU88" s="670"/>
      <c r="AV88" s="670"/>
      <c r="AW88" s="670"/>
      <c r="AX88" s="670"/>
      <c r="AY88" s="670"/>
      <c r="AZ88" s="670"/>
      <c r="BA88" s="185"/>
      <c r="BB88" s="175"/>
      <c r="BC88" s="175"/>
      <c r="BD88" s="175"/>
      <c r="BE88" s="175"/>
      <c r="BF88" s="175"/>
      <c r="BG88" s="175"/>
      <c r="BH88" s="175"/>
      <c r="BI88" s="175"/>
      <c r="BJ88" s="176"/>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216"/>
      <c r="CH88" s="463"/>
    </row>
    <row r="89" spans="1:86" ht="3" customHeight="1">
      <c r="A89" s="139"/>
      <c r="B89" s="715"/>
      <c r="C89" s="715"/>
      <c r="D89" s="715"/>
      <c r="E89" s="719"/>
      <c r="F89" s="719"/>
      <c r="G89" s="707"/>
      <c r="H89" s="716"/>
      <c r="I89" s="716"/>
      <c r="J89" s="716"/>
      <c r="K89" s="716"/>
      <c r="L89" s="716"/>
      <c r="M89" s="716"/>
      <c r="N89" s="716"/>
      <c r="O89" s="716"/>
      <c r="P89" s="716"/>
      <c r="Q89" s="716"/>
      <c r="R89" s="716"/>
      <c r="S89" s="716"/>
      <c r="T89" s="716"/>
      <c r="U89" s="716"/>
      <c r="V89" s="716"/>
      <c r="W89" s="716"/>
      <c r="X89" s="716"/>
      <c r="Y89" s="716"/>
      <c r="Z89" s="716"/>
      <c r="AA89" s="717"/>
      <c r="AB89" s="717"/>
      <c r="AC89" s="717"/>
      <c r="AD89" s="671"/>
      <c r="AE89" s="672"/>
      <c r="AF89" s="672"/>
      <c r="AG89" s="672"/>
      <c r="AH89" s="471"/>
      <c r="AI89" s="673"/>
      <c r="AJ89" s="673"/>
      <c r="AK89" s="673"/>
      <c r="AL89" s="673"/>
      <c r="AM89" s="673"/>
      <c r="AN89" s="674"/>
      <c r="AO89" s="668"/>
      <c r="AP89" s="668"/>
      <c r="AQ89" s="668"/>
      <c r="AR89" s="668"/>
      <c r="AS89" s="668"/>
      <c r="AT89" s="667"/>
      <c r="AU89" s="668"/>
      <c r="AV89" s="668"/>
      <c r="AW89" s="668"/>
      <c r="AX89" s="668"/>
      <c r="AY89" s="668"/>
      <c r="AZ89" s="711"/>
      <c r="BA89" s="186"/>
      <c r="BB89" s="179"/>
      <c r="BC89" s="179"/>
      <c r="BD89" s="179"/>
      <c r="BE89" s="179"/>
      <c r="BF89" s="179"/>
      <c r="BG89" s="179"/>
      <c r="BH89" s="179"/>
      <c r="BI89" s="179"/>
      <c r="BJ89" s="178"/>
      <c r="BK89" s="179"/>
      <c r="BL89" s="672"/>
      <c r="BM89" s="672"/>
      <c r="BN89" s="672"/>
      <c r="BO89" s="471"/>
      <c r="BP89" s="673"/>
      <c r="BQ89" s="673"/>
      <c r="BR89" s="673"/>
      <c r="BS89" s="673"/>
      <c r="BT89" s="673"/>
      <c r="BU89" s="674"/>
      <c r="BV89" s="668"/>
      <c r="BW89" s="668"/>
      <c r="BX89" s="668"/>
      <c r="BY89" s="668"/>
      <c r="BZ89" s="668"/>
      <c r="CA89" s="667"/>
      <c r="CB89" s="668"/>
      <c r="CC89" s="668"/>
      <c r="CD89" s="668"/>
      <c r="CE89" s="668"/>
      <c r="CF89" s="668"/>
      <c r="CG89" s="219"/>
      <c r="CH89" s="463"/>
    </row>
    <row r="90" spans="1:86" ht="15" customHeight="1">
      <c r="A90" s="139"/>
      <c r="B90" s="715"/>
      <c r="C90" s="715"/>
      <c r="D90" s="715"/>
      <c r="E90" s="719"/>
      <c r="F90" s="719"/>
      <c r="G90" s="707"/>
      <c r="H90" s="716"/>
      <c r="I90" s="716"/>
      <c r="J90" s="716"/>
      <c r="K90" s="716"/>
      <c r="L90" s="716"/>
      <c r="M90" s="716"/>
      <c r="N90" s="716"/>
      <c r="O90" s="716"/>
      <c r="P90" s="716"/>
      <c r="Q90" s="716"/>
      <c r="R90" s="716"/>
      <c r="S90" s="716"/>
      <c r="T90" s="716"/>
      <c r="U90" s="716"/>
      <c r="V90" s="716"/>
      <c r="W90" s="716"/>
      <c r="X90" s="716"/>
      <c r="Y90" s="716"/>
      <c r="Z90" s="716"/>
      <c r="AA90" s="717"/>
      <c r="AB90" s="717"/>
      <c r="AC90" s="717"/>
      <c r="AD90" s="671"/>
      <c r="AE90" s="474" t="str">
        <f>IF(LEN(VLOOKUP(AA84,suvaha!$D$8:$H$158,3,FALSE))&lt;11,"",LEFT(RIGHT(VLOOKUP(AA84,suvaha!$D$8:$H$158,3,FALSE),11),1))</f>
        <v/>
      </c>
      <c r="AF90" s="181"/>
      <c r="AG90" s="474" t="str">
        <f>IF(LEN(VLOOKUP(AA84,suvaha!$D$8:$H$158,3,FALSE))&lt;10,"",LEFT(RIGHT(VLOOKUP(AA84,suvaha!$D$8:$H$158,3,FALSE),10),1))</f>
        <v/>
      </c>
      <c r="AH90" s="476"/>
      <c r="AI90" s="474" t="str">
        <f>IF(LEN(VLOOKUP(AA84,suvaha!$D$8:$H$158,3,FALSE))&lt;9,"",LEFT(RIGHT(VLOOKUP(AA84,suvaha!$D$8:$H$158,3,FALSE),9),1))</f>
        <v/>
      </c>
      <c r="AJ90" s="181"/>
      <c r="AK90" s="474" t="str">
        <f>IF(LEN(VLOOKUP(AA84,suvaha!$D$8:$H$158,3,FALSE))&lt;8,"",LEFT(RIGHT(VLOOKUP(AA84,suvaha!$D$8:$H$158,3,FALSE),8),1))</f>
        <v/>
      </c>
      <c r="AL90" s="476"/>
      <c r="AM90" s="474" t="str">
        <f>IF(LEN(VLOOKUP(AA84,suvaha!$D$8:$H$158,3,FALSE))&lt;7,"",LEFT(RIGHT(VLOOKUP(AA84,suvaha!$D$8:$H$158,3,FALSE),7),1))</f>
        <v/>
      </c>
      <c r="AN90" s="674"/>
      <c r="AO90" s="474" t="str">
        <f>IF(LEN(VLOOKUP(AA84,suvaha!$D$8:$H$158,3,FALSE))&lt;6,"",LEFT(RIGHT(VLOOKUP(AA84,suvaha!$D$8:$H$158,3,FALSE),6),1))</f>
        <v/>
      </c>
      <c r="AP90" s="476"/>
      <c r="AQ90" s="474" t="str">
        <f>IF(LEN(VLOOKUP(AA84,suvaha!$D$8:$H$158,3,FALSE))&lt;5,"",LEFT(RIGHT(VLOOKUP(AA84,suvaha!$D$8:$H$158,3,FALSE),5),1))</f>
        <v/>
      </c>
      <c r="AR90" s="476"/>
      <c r="AS90" s="474" t="str">
        <f>IF(LEN(VLOOKUP(AA84,suvaha!$D$8:$H$158,3,FALSE))&lt;4,"",LEFT(RIGHT(VLOOKUP(AA84,suvaha!$D$8:$H$158,3,FALSE),4),1))</f>
        <v/>
      </c>
      <c r="AT90" s="667"/>
      <c r="AU90" s="474" t="str">
        <f>IF(LEN(VLOOKUP(AA84,suvaha!$D$8:$H$158,3,FALSE))&lt;3,"",LEFT(RIGHT(VLOOKUP(AA84,suvaha!$D$8:$H$158,3,FALSE),3),1))</f>
        <v/>
      </c>
      <c r="AV90" s="476"/>
      <c r="AW90" s="474" t="str">
        <f>IF(LEN(VLOOKUP(AA84,suvaha!$D$8:$H$158,3,FALSE))&lt;2,"",LEFT(RIGHT(VLOOKUP(AA84,suvaha!$D$8:$H$158,3,FALSE),2),1))</f>
        <v/>
      </c>
      <c r="AX90" s="476"/>
      <c r="AY90" s="474" t="str">
        <f>IF(VLOOKUP(AA84,suvaha!$D$8:$H$85,3,FALSE)=0,"",IF(LEN(VLOOKUP(AA84,suvaha!$D$8:$H$158,3,FALSE))&lt;1,"",LEFT(RIGHT(VLOOKUP(AA84,suvaha!$D$8:$H$158,3,FALSE),1),1)))</f>
        <v/>
      </c>
      <c r="AZ90" s="711"/>
      <c r="BA90" s="186"/>
      <c r="BB90" s="179"/>
      <c r="BC90" s="179"/>
      <c r="BD90" s="179"/>
      <c r="BE90" s="179"/>
      <c r="BF90" s="179"/>
      <c r="BG90" s="179"/>
      <c r="BH90" s="179"/>
      <c r="BI90" s="179"/>
      <c r="BJ90" s="178"/>
      <c r="BK90" s="179"/>
      <c r="BL90" s="474" t="str">
        <f>IF(LEN(VLOOKUP(AA84,suvaha!$D$8:$H$158,5,FALSE))&lt;11,"",LEFT(RIGHT(VLOOKUP(AA84,suvaha!$D$8:$H$158,5,FALSE),11),1))</f>
        <v/>
      </c>
      <c r="BM90" s="181"/>
      <c r="BN90" s="474" t="str">
        <f>IF(LEN(VLOOKUP(AA84,suvaha!$D$8:$H$158,5,FALSE))&lt;10,"",LEFT(RIGHT(VLOOKUP(AA84,suvaha!$D$8:$H$158,5,FALSE),10),1))</f>
        <v/>
      </c>
      <c r="BO90" s="476"/>
      <c r="BP90" s="474" t="str">
        <f>IF(LEN(VLOOKUP(AA84,suvaha!$D$8:$H$158,5,FALSE))&lt;9,"",LEFT(RIGHT(VLOOKUP(AA84,suvaha!$D$8:$H$158,5,FALSE),9),1))</f>
        <v/>
      </c>
      <c r="BQ90" s="181"/>
      <c r="BR90" s="474" t="str">
        <f>IF(LEN(VLOOKUP(AA84,suvaha!$D$8:$H$158,5,FALSE))&lt;8,"",LEFT(RIGHT(VLOOKUP(AA84,suvaha!$D$8:$H$158,5,FALSE),8),1))</f>
        <v/>
      </c>
      <c r="BS90" s="476"/>
      <c r="BT90" s="474" t="str">
        <f>IF(LEN(VLOOKUP(AA84,suvaha!$D$8:$H$158,5,FALSE))&lt;7,"",LEFT(RIGHT(VLOOKUP(AA84,suvaha!$D$8:$H$158,5,FALSE),7),1))</f>
        <v/>
      </c>
      <c r="BU90" s="674"/>
      <c r="BV90" s="474" t="str">
        <f>IF(LEN(VLOOKUP(AA84,suvaha!$D$8:$H$158,5,FALSE))&lt;6,"",LEFT(RIGHT(VLOOKUP(AA84,suvaha!$D$8:$H$158,5,FALSE),6),1))</f>
        <v/>
      </c>
      <c r="BW90" s="476"/>
      <c r="BX90" s="474" t="str">
        <f>IF(LEN(VLOOKUP(AA84,suvaha!$D$8:$H$158,5,FALSE))&lt;5,"",LEFT(RIGHT(VLOOKUP(AA84,suvaha!$D$8:$H$158,5,FALSE),5),1))</f>
        <v/>
      </c>
      <c r="BY90" s="476"/>
      <c r="BZ90" s="474" t="str">
        <f>IF(LEN(VLOOKUP(AA84,suvaha!$D$8:$H$158,5,FALSE))&lt;4,"",LEFT(RIGHT(VLOOKUP(AA84,suvaha!$D$8:$H$158,5,FALSE),4),1))</f>
        <v/>
      </c>
      <c r="CA90" s="667"/>
      <c r="CB90" s="474" t="str">
        <f>IF(LEN(VLOOKUP(AA84,suvaha!$D$8:$H$158,5,FALSE))&lt;3,"",LEFT(RIGHT(VLOOKUP(AA84,suvaha!$D$8:$H$158,5,FALSE),3),1))</f>
        <v/>
      </c>
      <c r="CC90" s="476"/>
      <c r="CD90" s="474" t="str">
        <f>IF(LEN(VLOOKUP(AA84,suvaha!$D$8:$H$158,5,FALSE))&lt;2,"",LEFT(RIGHT(VLOOKUP(AA84,suvaha!$D$8:$H$158,5,FALSE),2),1))</f>
        <v/>
      </c>
      <c r="CE90" s="476"/>
      <c r="CF90" s="474" t="str">
        <f>IF(VLOOKUP(AA84,suvaha!$D$8:$H$85,5,FALSE)=0,"",IF(LEN(VLOOKUP(AA84,suvaha!$D$8:$H$158,5,FALSE))&lt;1,"",LEFT(RIGHT(VLOOKUP(AA84,suvaha!$D$8:$H$158,5,FALSE),1),1)))</f>
        <v/>
      </c>
      <c r="CG90" s="219"/>
      <c r="CH90" s="463"/>
    </row>
    <row r="91" spans="1:86" ht="3" customHeight="1">
      <c r="A91" s="139"/>
      <c r="B91" s="715"/>
      <c r="C91" s="715"/>
      <c r="D91" s="715"/>
      <c r="E91" s="719"/>
      <c r="F91" s="719"/>
      <c r="G91" s="707"/>
      <c r="H91" s="716"/>
      <c r="I91" s="716"/>
      <c r="J91" s="716"/>
      <c r="K91" s="716"/>
      <c r="L91" s="716"/>
      <c r="M91" s="716"/>
      <c r="N91" s="716"/>
      <c r="O91" s="716"/>
      <c r="P91" s="716"/>
      <c r="Q91" s="716"/>
      <c r="R91" s="716"/>
      <c r="S91" s="716"/>
      <c r="T91" s="716"/>
      <c r="U91" s="716"/>
      <c r="V91" s="716"/>
      <c r="W91" s="716"/>
      <c r="X91" s="716"/>
      <c r="Y91" s="716"/>
      <c r="Z91" s="716"/>
      <c r="AA91" s="717"/>
      <c r="AB91" s="717"/>
      <c r="AC91" s="717"/>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189"/>
      <c r="BB91" s="182"/>
      <c r="BC91" s="182"/>
      <c r="BD91" s="182"/>
      <c r="BE91" s="182"/>
      <c r="BF91" s="182"/>
      <c r="BG91" s="182"/>
      <c r="BH91" s="182"/>
      <c r="BI91" s="182"/>
      <c r="BJ91" s="183"/>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218"/>
    </row>
    <row r="92" spans="1:86" s="174" customFormat="1" ht="3" customHeight="1">
      <c r="A92" s="139"/>
      <c r="B92" s="715"/>
      <c r="C92" s="715"/>
      <c r="D92" s="715"/>
      <c r="E92" s="762" t="s">
        <v>134</v>
      </c>
      <c r="F92" s="762"/>
      <c r="G92" s="707"/>
      <c r="H92" s="708" t="str">
        <f>Index!C104</f>
        <v>Krátkodobé pohľadávky súčet (r. 54 + r. 58 až r. 65)</v>
      </c>
      <c r="I92" s="708"/>
      <c r="J92" s="708"/>
      <c r="K92" s="708"/>
      <c r="L92" s="708"/>
      <c r="M92" s="708"/>
      <c r="N92" s="708"/>
      <c r="O92" s="708"/>
      <c r="P92" s="708"/>
      <c r="Q92" s="708"/>
      <c r="R92" s="708"/>
      <c r="S92" s="708"/>
      <c r="T92" s="708"/>
      <c r="U92" s="708"/>
      <c r="V92" s="708"/>
      <c r="W92" s="708"/>
      <c r="X92" s="708"/>
      <c r="Y92" s="708"/>
      <c r="Z92" s="708"/>
      <c r="AA92" s="709" t="s">
        <v>135</v>
      </c>
      <c r="AB92" s="709"/>
      <c r="AC92" s="709"/>
      <c r="AD92" s="670"/>
      <c r="AE92" s="670"/>
      <c r="AF92" s="670"/>
      <c r="AG92" s="670"/>
      <c r="AH92" s="670"/>
      <c r="AI92" s="670"/>
      <c r="AJ92" s="670"/>
      <c r="AK92" s="670"/>
      <c r="AL92" s="670"/>
      <c r="AM92" s="670"/>
      <c r="AN92" s="670"/>
      <c r="AO92" s="670"/>
      <c r="AP92" s="670"/>
      <c r="AQ92" s="670"/>
      <c r="AR92" s="670"/>
      <c r="AS92" s="670"/>
      <c r="AT92" s="670"/>
      <c r="AU92" s="670"/>
      <c r="AV92" s="670"/>
      <c r="AW92" s="670"/>
      <c r="AX92" s="670"/>
      <c r="AY92" s="670"/>
      <c r="AZ92" s="670"/>
      <c r="BA92" s="710"/>
      <c r="BB92" s="710"/>
      <c r="BC92" s="710"/>
      <c r="BD92" s="710"/>
      <c r="BE92" s="710"/>
      <c r="BF92" s="710"/>
      <c r="BG92" s="710"/>
      <c r="BH92" s="710"/>
      <c r="BI92" s="710"/>
      <c r="BJ92" s="710"/>
      <c r="BK92" s="710"/>
      <c r="BL92" s="710"/>
      <c r="BM92" s="710"/>
      <c r="BN92" s="710"/>
      <c r="BO92" s="710"/>
      <c r="BP92" s="710"/>
      <c r="BQ92" s="710"/>
      <c r="BR92" s="175"/>
      <c r="BS92" s="175"/>
      <c r="BT92" s="175"/>
      <c r="BU92" s="175"/>
      <c r="BV92" s="175"/>
      <c r="BW92" s="176"/>
      <c r="BX92" s="175"/>
      <c r="BY92" s="175"/>
      <c r="BZ92" s="175"/>
      <c r="CA92" s="175"/>
      <c r="CB92" s="175"/>
      <c r="CC92" s="175"/>
      <c r="CD92" s="175"/>
      <c r="CE92" s="175"/>
      <c r="CF92" s="175"/>
      <c r="CG92" s="216"/>
    </row>
    <row r="93" spans="1:86" s="174" customFormat="1" ht="3" customHeight="1">
      <c r="A93" s="139"/>
      <c r="B93" s="715"/>
      <c r="C93" s="715"/>
      <c r="D93" s="715"/>
      <c r="E93" s="762"/>
      <c r="F93" s="762"/>
      <c r="G93" s="707"/>
      <c r="H93" s="708"/>
      <c r="I93" s="708"/>
      <c r="J93" s="708"/>
      <c r="K93" s="708"/>
      <c r="L93" s="708"/>
      <c r="M93" s="708"/>
      <c r="N93" s="708"/>
      <c r="O93" s="708"/>
      <c r="P93" s="708"/>
      <c r="Q93" s="708"/>
      <c r="R93" s="708"/>
      <c r="S93" s="708"/>
      <c r="T93" s="708"/>
      <c r="U93" s="708"/>
      <c r="V93" s="708"/>
      <c r="W93" s="708"/>
      <c r="X93" s="708"/>
      <c r="Y93" s="708"/>
      <c r="Z93" s="708"/>
      <c r="AA93" s="709"/>
      <c r="AB93" s="709"/>
      <c r="AC93" s="709"/>
      <c r="AD93" s="671"/>
      <c r="AE93" s="672"/>
      <c r="AF93" s="672"/>
      <c r="AG93" s="672"/>
      <c r="AH93" s="471"/>
      <c r="AI93" s="673"/>
      <c r="AJ93" s="673"/>
      <c r="AK93" s="673"/>
      <c r="AL93" s="673"/>
      <c r="AM93" s="673"/>
      <c r="AN93" s="674"/>
      <c r="AO93" s="668"/>
      <c r="AP93" s="668"/>
      <c r="AQ93" s="668"/>
      <c r="AR93" s="668"/>
      <c r="AS93" s="668"/>
      <c r="AT93" s="667"/>
      <c r="AU93" s="668"/>
      <c r="AV93" s="668"/>
      <c r="AW93" s="668"/>
      <c r="AX93" s="668"/>
      <c r="AY93" s="668"/>
      <c r="AZ93" s="711"/>
      <c r="BA93" s="671"/>
      <c r="BB93" s="672"/>
      <c r="BC93" s="672"/>
      <c r="BD93" s="672"/>
      <c r="BE93" s="471"/>
      <c r="BF93" s="673"/>
      <c r="BG93" s="673"/>
      <c r="BH93" s="673"/>
      <c r="BI93" s="673"/>
      <c r="BJ93" s="673"/>
      <c r="BK93" s="674"/>
      <c r="BL93" s="668"/>
      <c r="BM93" s="668"/>
      <c r="BN93" s="668"/>
      <c r="BO93" s="668"/>
      <c r="BP93" s="668"/>
      <c r="BQ93" s="667"/>
      <c r="BR93" s="668"/>
      <c r="BS93" s="668"/>
      <c r="BT93" s="668"/>
      <c r="BU93" s="668"/>
      <c r="BV93" s="668"/>
      <c r="BW93" s="178"/>
      <c r="BX93" s="179"/>
      <c r="BY93" s="179"/>
      <c r="BZ93" s="179"/>
      <c r="CA93" s="179"/>
      <c r="CB93" s="179"/>
      <c r="CC93" s="179"/>
      <c r="CD93" s="179"/>
      <c r="CE93" s="179"/>
      <c r="CF93" s="179"/>
      <c r="CG93" s="217"/>
    </row>
    <row r="94" spans="1:86" ht="15" customHeight="1">
      <c r="A94" s="139"/>
      <c r="B94" s="715"/>
      <c r="C94" s="715"/>
      <c r="D94" s="715"/>
      <c r="E94" s="762"/>
      <c r="F94" s="762"/>
      <c r="G94" s="707"/>
      <c r="H94" s="708"/>
      <c r="I94" s="708"/>
      <c r="J94" s="708"/>
      <c r="K94" s="708"/>
      <c r="L94" s="708"/>
      <c r="M94" s="708"/>
      <c r="N94" s="708"/>
      <c r="O94" s="708"/>
      <c r="P94" s="708"/>
      <c r="Q94" s="708"/>
      <c r="R94" s="708"/>
      <c r="S94" s="708"/>
      <c r="T94" s="708"/>
      <c r="U94" s="708"/>
      <c r="V94" s="708"/>
      <c r="W94" s="708"/>
      <c r="X94" s="708"/>
      <c r="Y94" s="708"/>
      <c r="Z94" s="708"/>
      <c r="AA94" s="709"/>
      <c r="AB94" s="709"/>
      <c r="AC94" s="709"/>
      <c r="AD94" s="671"/>
      <c r="AE94" s="474" t="str">
        <f>IF(LEN(VLOOKUP(AA92,suvaha!$D$8:$H$158,2,FALSE))&lt;11,"",LEFT(RIGHT(VLOOKUP(AA92,suvaha!$D$8:$H$158,2,FALSE),11),1))</f>
        <v/>
      </c>
      <c r="AF94" s="181"/>
      <c r="AG94" s="474" t="str">
        <f>IF(LEN(VLOOKUP(AA92,suvaha!$D$8:$H$158,2,FALSE))&lt;10,"",LEFT(RIGHT(VLOOKUP(AA92,suvaha!$D$8:$H$158,2,FALSE),10),1))</f>
        <v/>
      </c>
      <c r="AH94" s="476"/>
      <c r="AI94" s="474" t="str">
        <f>IF(LEN(VLOOKUP(AA92,suvaha!$D$8:$H$158,2,FALSE))&lt;9,"",LEFT(RIGHT(VLOOKUP(AA92,suvaha!$D$8:$H$158,2,FALSE),9),1))</f>
        <v/>
      </c>
      <c r="AJ94" s="181"/>
      <c r="AK94" s="474" t="str">
        <f>IF(LEN(VLOOKUP(AA92,suvaha!$D$8:$H$158,2,FALSE))&lt;8,"",LEFT(RIGHT(VLOOKUP(AA92,suvaha!$D$8:$H$158,2,FALSE),8),1))</f>
        <v/>
      </c>
      <c r="AL94" s="476"/>
      <c r="AM94" s="474" t="str">
        <f>IF(LEN(VLOOKUP(AA92,suvaha!$D$8:$H$158,2,FALSE))&lt;7,"",LEFT(RIGHT(VLOOKUP(AA92,suvaha!$D$8:$H$158,2,FALSE),7),1))</f>
        <v/>
      </c>
      <c r="AN94" s="674"/>
      <c r="AO94" s="474" t="str">
        <f>IF(LEN(VLOOKUP(AA92,suvaha!$D$8:$H$158,2,FALSE))&lt;6,"",LEFT(RIGHT(VLOOKUP(AA92,suvaha!$D$8:$H$158,2,FALSE),6),1))</f>
        <v>3</v>
      </c>
      <c r="AP94" s="476"/>
      <c r="AQ94" s="474" t="str">
        <f>IF(LEN(VLOOKUP(AA92,suvaha!$D$8:$H$158,2,FALSE))&lt;5,"",LEFT(RIGHT(VLOOKUP(AA92,suvaha!$D$8:$H$158,2,FALSE),5),1))</f>
        <v>1</v>
      </c>
      <c r="AR94" s="476"/>
      <c r="AS94" s="474" t="str">
        <f>IF(LEN(VLOOKUP(AA92,suvaha!$D$8:$H$158,2,FALSE))&lt;4,"",LEFT(RIGHT(VLOOKUP(AA92,suvaha!$D$8:$H$158,2,FALSE),4),1))</f>
        <v>2</v>
      </c>
      <c r="AT94" s="667"/>
      <c r="AU94" s="474" t="str">
        <f>IF(LEN(VLOOKUP(AA92,suvaha!$D$8:$H$158,2,FALSE))&lt;3,"",LEFT(RIGHT(VLOOKUP(AA92,suvaha!$D$8:$H$158,2,FALSE),3),1))</f>
        <v>9</v>
      </c>
      <c r="AV94" s="476"/>
      <c r="AW94" s="474" t="str">
        <f>IF(LEN(VLOOKUP(AA92,suvaha!$D$8:$H$158,2,FALSE))&lt;2,"",LEFT(RIGHT(VLOOKUP(AA92,suvaha!$D$8:$H$158,2,FALSE),2),1))</f>
        <v>4</v>
      </c>
      <c r="AX94" s="476"/>
      <c r="AY94" s="474" t="str">
        <f>IF(VLOOKUP(AA92,suvaha!$D$8:$H$85,2,FALSE)=0,"",IF(LEN(VLOOKUP(AA92,suvaha!$D$8:$H$158,2,FALSE))&lt;1,"",LEFT(RIGHT(VLOOKUP(AA92,suvaha!$D$8:$H$158,2,FALSE),1),1)))</f>
        <v>8</v>
      </c>
      <c r="AZ94" s="711"/>
      <c r="BA94" s="671"/>
      <c r="BB94" s="474" t="str">
        <f>IF(LEN(VLOOKUP(AA92,suvaha!$D$8:$H$158,4,FALSE))&lt;11,"",LEFT(RIGHT(VLOOKUP(AA92,suvaha!$D$8:$H$158,4,FALSE),11),1))</f>
        <v/>
      </c>
      <c r="BC94" s="181"/>
      <c r="BD94" s="474" t="str">
        <f>IF(LEN(VLOOKUP(AA92,suvaha!$D$8:$H$158,4,FALSE))&lt;10,"",LEFT(RIGHT(VLOOKUP(AA92,suvaha!$D$8:$H$158,4,FALSE),10),1))</f>
        <v/>
      </c>
      <c r="BE94" s="476"/>
      <c r="BF94" s="474" t="str">
        <f>IF(LEN(VLOOKUP(AA92,suvaha!$D$8:$H$158,4,FALSE))&lt;9,"",LEFT(RIGHT(VLOOKUP(AA92,suvaha!$D$8:$H$158,4,FALSE),9),1))</f>
        <v/>
      </c>
      <c r="BG94" s="181"/>
      <c r="BH94" s="474" t="str">
        <f>IF(LEN(VLOOKUP(AA92,suvaha!$D$8:$H$158,4,FALSE))&lt;8,"",LEFT(RIGHT(VLOOKUP(AA92,suvaha!$D$8:$H$158,4,FALSE),8),1))</f>
        <v/>
      </c>
      <c r="BI94" s="476"/>
      <c r="BJ94" s="474" t="str">
        <f>IF(LEN(VLOOKUP(AA92,suvaha!$D$8:$H$158,4,FALSE))&lt;7,"",LEFT(RIGHT(VLOOKUP(AA92,suvaha!$D$8:$H$158,4,FALSE),7),1))</f>
        <v/>
      </c>
      <c r="BK94" s="674"/>
      <c r="BL94" s="474" t="str">
        <f>IF(LEN(VLOOKUP(AA92,suvaha!$D$8:$H$158,4,FALSE))&lt;6,"",LEFT(RIGHT(VLOOKUP(AA92,suvaha!$D$8:$H$158,4,FALSE),6),1))</f>
        <v>3</v>
      </c>
      <c r="BM94" s="476"/>
      <c r="BN94" s="474" t="str">
        <f>IF(LEN(VLOOKUP(AA92,suvaha!$D$8:$H$158,4,FALSE))&lt;5,"",LEFT(RIGHT(VLOOKUP(AA92,suvaha!$D$8:$H$158,4,FALSE),5),1))</f>
        <v>1</v>
      </c>
      <c r="BO94" s="476"/>
      <c r="BP94" s="474" t="str">
        <f>IF(LEN(VLOOKUP(AA92,suvaha!$D$8:$H$158,4,FALSE))&lt;4,"",LEFT(RIGHT(VLOOKUP(AA92,suvaha!$D$8:$H$158,4,FALSE),4),1))</f>
        <v>2</v>
      </c>
      <c r="BQ94" s="667"/>
      <c r="BR94" s="474" t="str">
        <f>IF(LEN(VLOOKUP(AA92,suvaha!$D$8:$H$158,4,FALSE))&lt;3,"",LEFT(RIGHT(VLOOKUP(AA92,suvaha!$D$8:$H$158,4,FALSE),3),1))</f>
        <v>9</v>
      </c>
      <c r="BS94" s="476"/>
      <c r="BT94" s="474" t="str">
        <f>IF(LEN(VLOOKUP(AA92,suvaha!$D$8:$H$158,4,FALSE))&lt;2,"",LEFT(RIGHT(VLOOKUP(AA92,suvaha!$D$8:$H$158,4,FALSE),2),1))</f>
        <v>4</v>
      </c>
      <c r="BU94" s="476"/>
      <c r="BV94" s="474" t="str">
        <f>IF(VLOOKUP(AA92,suvaha!$D$8:$H$85,4,FALSE)=0,"",IF(LEN(VLOOKUP(AA92,suvaha!$D$8:$H$158,4,FALSE))&lt;1,"",LEFT(RIGHT(VLOOKUP(AA92,suvaha!$D$8:$H$158,4,FALSE),1),1)))</f>
        <v>8</v>
      </c>
      <c r="BW94" s="178"/>
      <c r="BX94" s="179"/>
      <c r="BY94" s="179"/>
      <c r="BZ94" s="179"/>
      <c r="CA94" s="179"/>
      <c r="CB94" s="179"/>
      <c r="CC94" s="179"/>
      <c r="CD94" s="179"/>
      <c r="CE94" s="179"/>
      <c r="CF94" s="179"/>
      <c r="CG94" s="217"/>
    </row>
    <row r="95" spans="1:86" ht="3" customHeight="1">
      <c r="A95" s="139"/>
      <c r="B95" s="715"/>
      <c r="C95" s="715"/>
      <c r="D95" s="715"/>
      <c r="E95" s="762"/>
      <c r="F95" s="762"/>
      <c r="G95" s="707"/>
      <c r="H95" s="708"/>
      <c r="I95" s="708"/>
      <c r="J95" s="708"/>
      <c r="K95" s="708"/>
      <c r="L95" s="708"/>
      <c r="M95" s="708"/>
      <c r="N95" s="708"/>
      <c r="O95" s="708"/>
      <c r="P95" s="708"/>
      <c r="Q95" s="708"/>
      <c r="R95" s="708"/>
      <c r="S95" s="708"/>
      <c r="T95" s="708"/>
      <c r="U95" s="708"/>
      <c r="V95" s="708"/>
      <c r="W95" s="708"/>
      <c r="X95" s="708"/>
      <c r="Y95" s="708"/>
      <c r="Z95" s="708"/>
      <c r="AA95" s="709"/>
      <c r="AB95" s="709"/>
      <c r="AC95" s="709"/>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669"/>
      <c r="BB95" s="669"/>
      <c r="BC95" s="669"/>
      <c r="BD95" s="669"/>
      <c r="BE95" s="669"/>
      <c r="BF95" s="669"/>
      <c r="BG95" s="669"/>
      <c r="BH95" s="669"/>
      <c r="BI95" s="669"/>
      <c r="BJ95" s="669"/>
      <c r="BK95" s="669"/>
      <c r="BL95" s="669"/>
      <c r="BM95" s="669"/>
      <c r="BN95" s="669"/>
      <c r="BO95" s="669"/>
      <c r="BP95" s="669"/>
      <c r="BQ95" s="669"/>
      <c r="BR95" s="182"/>
      <c r="BS95" s="182"/>
      <c r="BT95" s="182"/>
      <c r="BU95" s="182"/>
      <c r="BV95" s="182"/>
      <c r="BW95" s="183"/>
      <c r="BX95" s="182"/>
      <c r="BY95" s="182"/>
      <c r="BZ95" s="182"/>
      <c r="CA95" s="182"/>
      <c r="CB95" s="182"/>
      <c r="CC95" s="182"/>
      <c r="CD95" s="182"/>
      <c r="CE95" s="182"/>
      <c r="CF95" s="182"/>
      <c r="CG95" s="218"/>
    </row>
    <row r="96" spans="1:86" ht="3" customHeight="1">
      <c r="A96" s="139"/>
      <c r="B96" s="715"/>
      <c r="C96" s="715"/>
      <c r="D96" s="715"/>
      <c r="E96" s="762"/>
      <c r="F96" s="762"/>
      <c r="G96" s="707"/>
      <c r="H96" s="708"/>
      <c r="I96" s="708"/>
      <c r="J96" s="708"/>
      <c r="K96" s="708"/>
      <c r="L96" s="708"/>
      <c r="M96" s="708"/>
      <c r="N96" s="708"/>
      <c r="O96" s="708"/>
      <c r="P96" s="708"/>
      <c r="Q96" s="708"/>
      <c r="R96" s="708"/>
      <c r="S96" s="708"/>
      <c r="T96" s="708"/>
      <c r="U96" s="708"/>
      <c r="V96" s="708"/>
      <c r="W96" s="708"/>
      <c r="X96" s="708"/>
      <c r="Y96" s="708"/>
      <c r="Z96" s="708"/>
      <c r="AA96" s="709"/>
      <c r="AB96" s="709"/>
      <c r="AC96" s="709"/>
      <c r="AD96" s="670"/>
      <c r="AE96" s="670"/>
      <c r="AF96" s="670"/>
      <c r="AG96" s="670"/>
      <c r="AH96" s="670"/>
      <c r="AI96" s="670"/>
      <c r="AJ96" s="670"/>
      <c r="AK96" s="670"/>
      <c r="AL96" s="670"/>
      <c r="AM96" s="670"/>
      <c r="AN96" s="670"/>
      <c r="AO96" s="670"/>
      <c r="AP96" s="670"/>
      <c r="AQ96" s="670"/>
      <c r="AR96" s="670"/>
      <c r="AS96" s="670"/>
      <c r="AT96" s="670"/>
      <c r="AU96" s="670"/>
      <c r="AV96" s="670"/>
      <c r="AW96" s="670"/>
      <c r="AX96" s="670"/>
      <c r="AY96" s="670"/>
      <c r="AZ96" s="670"/>
      <c r="BA96" s="185"/>
      <c r="BB96" s="175"/>
      <c r="BC96" s="175"/>
      <c r="BD96" s="175"/>
      <c r="BE96" s="175"/>
      <c r="BF96" s="175"/>
      <c r="BG96" s="175"/>
      <c r="BH96" s="175"/>
      <c r="BI96" s="175"/>
      <c r="BJ96" s="176"/>
      <c r="BK96" s="175"/>
      <c r="BL96" s="175"/>
      <c r="BM96" s="175"/>
      <c r="BN96" s="175"/>
      <c r="BO96" s="175"/>
      <c r="BP96" s="175"/>
      <c r="BQ96" s="175"/>
      <c r="BR96" s="175"/>
      <c r="BS96" s="175"/>
      <c r="BT96" s="175"/>
      <c r="BU96" s="175"/>
      <c r="BV96" s="175"/>
      <c r="BW96" s="175"/>
      <c r="BX96" s="175"/>
      <c r="BY96" s="175"/>
      <c r="BZ96" s="175"/>
      <c r="CA96" s="175"/>
      <c r="CB96" s="175"/>
      <c r="CC96" s="175"/>
      <c r="CD96" s="175"/>
      <c r="CE96" s="175"/>
      <c r="CF96" s="175"/>
      <c r="CG96" s="216"/>
    </row>
    <row r="97" spans="1:85" ht="3" customHeight="1">
      <c r="A97" s="139"/>
      <c r="B97" s="715"/>
      <c r="C97" s="715"/>
      <c r="D97" s="715"/>
      <c r="E97" s="762"/>
      <c r="F97" s="762"/>
      <c r="G97" s="707"/>
      <c r="H97" s="708"/>
      <c r="I97" s="708"/>
      <c r="J97" s="708"/>
      <c r="K97" s="708"/>
      <c r="L97" s="708"/>
      <c r="M97" s="708"/>
      <c r="N97" s="708"/>
      <c r="O97" s="708"/>
      <c r="P97" s="708"/>
      <c r="Q97" s="708"/>
      <c r="R97" s="708"/>
      <c r="S97" s="708"/>
      <c r="T97" s="708"/>
      <c r="U97" s="708"/>
      <c r="V97" s="708"/>
      <c r="W97" s="708"/>
      <c r="X97" s="708"/>
      <c r="Y97" s="708"/>
      <c r="Z97" s="708"/>
      <c r="AA97" s="709"/>
      <c r="AB97" s="709"/>
      <c r="AC97" s="709"/>
      <c r="AD97" s="671"/>
      <c r="AE97" s="672"/>
      <c r="AF97" s="672"/>
      <c r="AG97" s="672"/>
      <c r="AH97" s="471"/>
      <c r="AI97" s="673"/>
      <c r="AJ97" s="673"/>
      <c r="AK97" s="673"/>
      <c r="AL97" s="673"/>
      <c r="AM97" s="673"/>
      <c r="AN97" s="674"/>
      <c r="AO97" s="668"/>
      <c r="AP97" s="668"/>
      <c r="AQ97" s="668"/>
      <c r="AR97" s="668"/>
      <c r="AS97" s="668"/>
      <c r="AT97" s="667"/>
      <c r="AU97" s="668"/>
      <c r="AV97" s="668"/>
      <c r="AW97" s="668"/>
      <c r="AX97" s="668"/>
      <c r="AY97" s="668"/>
      <c r="AZ97" s="711"/>
      <c r="BA97" s="186"/>
      <c r="BB97" s="179"/>
      <c r="BC97" s="179"/>
      <c r="BD97" s="179"/>
      <c r="BE97" s="179"/>
      <c r="BF97" s="179"/>
      <c r="BG97" s="179"/>
      <c r="BH97" s="179"/>
      <c r="BI97" s="179"/>
      <c r="BJ97" s="178"/>
      <c r="BK97" s="179"/>
      <c r="BL97" s="672"/>
      <c r="BM97" s="672"/>
      <c r="BN97" s="672"/>
      <c r="BO97" s="471"/>
      <c r="BP97" s="673"/>
      <c r="BQ97" s="673"/>
      <c r="BR97" s="673"/>
      <c r="BS97" s="673"/>
      <c r="BT97" s="673"/>
      <c r="BU97" s="674"/>
      <c r="BV97" s="668"/>
      <c r="BW97" s="668"/>
      <c r="BX97" s="668"/>
      <c r="BY97" s="668"/>
      <c r="BZ97" s="668"/>
      <c r="CA97" s="667"/>
      <c r="CB97" s="668"/>
      <c r="CC97" s="668"/>
      <c r="CD97" s="668"/>
      <c r="CE97" s="668"/>
      <c r="CF97" s="668"/>
      <c r="CG97" s="219"/>
    </row>
    <row r="98" spans="1:85" ht="15" customHeight="1">
      <c r="A98" s="139"/>
      <c r="B98" s="715"/>
      <c r="C98" s="715"/>
      <c r="D98" s="715"/>
      <c r="E98" s="762"/>
      <c r="F98" s="762"/>
      <c r="G98" s="707"/>
      <c r="H98" s="708"/>
      <c r="I98" s="708"/>
      <c r="J98" s="708"/>
      <c r="K98" s="708"/>
      <c r="L98" s="708"/>
      <c r="M98" s="708"/>
      <c r="N98" s="708"/>
      <c r="O98" s="708"/>
      <c r="P98" s="708"/>
      <c r="Q98" s="708"/>
      <c r="R98" s="708"/>
      <c r="S98" s="708"/>
      <c r="T98" s="708"/>
      <c r="U98" s="708"/>
      <c r="V98" s="708"/>
      <c r="W98" s="708"/>
      <c r="X98" s="708"/>
      <c r="Y98" s="708"/>
      <c r="Z98" s="708"/>
      <c r="AA98" s="709"/>
      <c r="AB98" s="709"/>
      <c r="AC98" s="709"/>
      <c r="AD98" s="671"/>
      <c r="AE98" s="474" t="str">
        <f>IF(LEN(VLOOKUP(AA92,suvaha!$D$8:$H$158,3,FALSE))&lt;11,"",LEFT(RIGHT(VLOOKUP(AA92,suvaha!$D$8:$H$158,3,FALSE),11),1))</f>
        <v/>
      </c>
      <c r="AF98" s="181"/>
      <c r="AG98" s="474" t="str">
        <f>IF(LEN(VLOOKUP(AA92,suvaha!$D$8:$H$158,3,FALSE))&lt;10,"",LEFT(RIGHT(VLOOKUP(AA92,suvaha!$D$8:$H$158,3,FALSE),10),1))</f>
        <v/>
      </c>
      <c r="AH98" s="476"/>
      <c r="AI98" s="474" t="str">
        <f>IF(LEN(VLOOKUP(AA92,suvaha!$D$8:$H$158,3,FALSE))&lt;9,"",LEFT(RIGHT(VLOOKUP(AA92,suvaha!$D$8:$H$158,3,FALSE),9),1))</f>
        <v/>
      </c>
      <c r="AJ98" s="181"/>
      <c r="AK98" s="474" t="str">
        <f>IF(LEN(VLOOKUP(AA92,suvaha!$D$8:$H$158,3,FALSE))&lt;8,"",LEFT(RIGHT(VLOOKUP(AA92,suvaha!$D$8:$H$158,3,FALSE),8),1))</f>
        <v/>
      </c>
      <c r="AL98" s="476"/>
      <c r="AM98" s="474" t="str">
        <f>IF(LEN(VLOOKUP(AA92,suvaha!$D$8:$H$158,3,FALSE))&lt;7,"",LEFT(RIGHT(VLOOKUP(AA92,suvaha!$D$8:$H$158,3,FALSE),7),1))</f>
        <v/>
      </c>
      <c r="AN98" s="674"/>
      <c r="AO98" s="474" t="str">
        <f>IF(LEN(VLOOKUP(AA92,suvaha!$D$8:$H$158,3,FALSE))&lt;6,"",LEFT(RIGHT(VLOOKUP(AA92,suvaha!$D$8:$H$158,3,FALSE),6),1))</f>
        <v/>
      </c>
      <c r="AP98" s="476"/>
      <c r="AQ98" s="474" t="str">
        <f>IF(LEN(VLOOKUP(AA92,suvaha!$D$8:$H$158,3,FALSE))&lt;5,"",LEFT(RIGHT(VLOOKUP(AA92,suvaha!$D$8:$H$158,3,FALSE),5),1))</f>
        <v/>
      </c>
      <c r="AR98" s="476"/>
      <c r="AS98" s="474" t="str">
        <f>IF(LEN(VLOOKUP(AA92,suvaha!$D$8:$H$158,3,FALSE))&lt;4,"",LEFT(RIGHT(VLOOKUP(AA92,suvaha!$D$8:$H$158,3,FALSE),4),1))</f>
        <v/>
      </c>
      <c r="AT98" s="667"/>
      <c r="AU98" s="474" t="str">
        <f>IF(LEN(VLOOKUP(AA92,suvaha!$D$8:$H$158,3,FALSE))&lt;3,"",LEFT(RIGHT(VLOOKUP(AA92,suvaha!$D$8:$H$158,3,FALSE),3),1))</f>
        <v/>
      </c>
      <c r="AV98" s="476"/>
      <c r="AW98" s="474" t="str">
        <f>IF(LEN(VLOOKUP(AA92,suvaha!$D$8:$H$158,3,FALSE))&lt;2,"",LEFT(RIGHT(VLOOKUP(AA92,suvaha!$D$8:$H$158,3,FALSE),2),1))</f>
        <v/>
      </c>
      <c r="AX98" s="476"/>
      <c r="AY98" s="474" t="str">
        <f>IF(VLOOKUP(AA92,suvaha!$D$8:$H$85,3,FALSE)=0,"",IF(LEN(VLOOKUP(AA92,suvaha!$D$8:$H$158,3,FALSE))&lt;1,"",LEFT(RIGHT(VLOOKUP(AA92,suvaha!$D$8:$H$158,3,FALSE),1),1)))</f>
        <v/>
      </c>
      <c r="AZ98" s="711"/>
      <c r="BA98" s="186"/>
      <c r="BB98" s="179"/>
      <c r="BC98" s="179"/>
      <c r="BD98" s="179"/>
      <c r="BE98" s="179"/>
      <c r="BF98" s="179"/>
      <c r="BG98" s="179"/>
      <c r="BH98" s="179"/>
      <c r="BI98" s="179"/>
      <c r="BJ98" s="178"/>
      <c r="BK98" s="179"/>
      <c r="BL98" s="474" t="str">
        <f>IF(LEN(VLOOKUP(AA92,suvaha!$D$8:$H$158,5,FALSE))&lt;11,"",LEFT(RIGHT(VLOOKUP(AA92,suvaha!$D$8:$H$158,5,FALSE),11),1))</f>
        <v/>
      </c>
      <c r="BM98" s="181"/>
      <c r="BN98" s="474" t="str">
        <f>IF(LEN(VLOOKUP(AA92,suvaha!$D$8:$H$158,5,FALSE))&lt;10,"",LEFT(RIGHT(VLOOKUP(AA92,suvaha!$D$8:$H$158,5,FALSE),10),1))</f>
        <v/>
      </c>
      <c r="BO98" s="476"/>
      <c r="BP98" s="474" t="str">
        <f>IF(LEN(VLOOKUP(AA92,suvaha!$D$8:$H$158,5,FALSE))&lt;9,"",LEFT(RIGHT(VLOOKUP(AA92,suvaha!$D$8:$H$158,5,FALSE),9),1))</f>
        <v/>
      </c>
      <c r="BQ98" s="181"/>
      <c r="BR98" s="474" t="str">
        <f>IF(LEN(VLOOKUP(AA92,suvaha!$D$8:$H$158,5,FALSE))&lt;8,"",LEFT(RIGHT(VLOOKUP(AA92,suvaha!$D$8:$H$158,5,FALSE),8),1))</f>
        <v/>
      </c>
      <c r="BS98" s="476"/>
      <c r="BT98" s="474" t="str">
        <f>IF(LEN(VLOOKUP(AA92,suvaha!$D$8:$H$158,5,FALSE))&lt;7,"",LEFT(RIGHT(VLOOKUP(AA92,suvaha!$D$8:$H$158,5,FALSE),7),1))</f>
        <v/>
      </c>
      <c r="BU98" s="674"/>
      <c r="BV98" s="474" t="str">
        <f>IF(LEN(VLOOKUP(AA92,suvaha!$D$8:$H$158,5,FALSE))&lt;6,"",LEFT(RIGHT(VLOOKUP(AA92,suvaha!$D$8:$H$158,5,FALSE),6),1))</f>
        <v>3</v>
      </c>
      <c r="BW98" s="476"/>
      <c r="BX98" s="474" t="str">
        <f>IF(LEN(VLOOKUP(AA92,suvaha!$D$8:$H$158,5,FALSE))&lt;5,"",LEFT(RIGHT(VLOOKUP(AA92,suvaha!$D$8:$H$158,5,FALSE),5),1))</f>
        <v>5</v>
      </c>
      <c r="BY98" s="476"/>
      <c r="BZ98" s="474" t="str">
        <f>IF(LEN(VLOOKUP(AA92,suvaha!$D$8:$H$158,5,FALSE))&lt;4,"",LEFT(RIGHT(VLOOKUP(AA92,suvaha!$D$8:$H$158,5,FALSE),4),1))</f>
        <v>3</v>
      </c>
      <c r="CA98" s="667"/>
      <c r="CB98" s="474" t="str">
        <f>IF(LEN(VLOOKUP(AA92,suvaha!$D$8:$H$158,5,FALSE))&lt;3,"",LEFT(RIGHT(VLOOKUP(AA92,suvaha!$D$8:$H$158,5,FALSE),3),1))</f>
        <v>5</v>
      </c>
      <c r="CC98" s="476"/>
      <c r="CD98" s="474" t="str">
        <f>IF(LEN(VLOOKUP(AA92,suvaha!$D$8:$H$158,5,FALSE))&lt;2,"",LEFT(RIGHT(VLOOKUP(AA92,suvaha!$D$8:$H$158,5,FALSE),2),1))</f>
        <v>9</v>
      </c>
      <c r="CE98" s="476"/>
      <c r="CF98" s="474" t="str">
        <f>IF(VLOOKUP(AA92,suvaha!$D$8:$H$85,5,FALSE)=0,"",IF(LEN(VLOOKUP(AA92,suvaha!$D$8:$H$158,5,FALSE))&lt;1,"",LEFT(RIGHT(VLOOKUP(AA92,suvaha!$D$8:$H$158,5,FALSE),1),1)))</f>
        <v>3</v>
      </c>
      <c r="CG98" s="219"/>
    </row>
    <row r="99" spans="1:85" ht="3" customHeight="1">
      <c r="A99" s="139"/>
      <c r="B99" s="715"/>
      <c r="C99" s="715"/>
      <c r="D99" s="715"/>
      <c r="E99" s="762"/>
      <c r="F99" s="762"/>
      <c r="G99" s="707"/>
      <c r="H99" s="708"/>
      <c r="I99" s="708"/>
      <c r="J99" s="708"/>
      <c r="K99" s="708"/>
      <c r="L99" s="708"/>
      <c r="M99" s="708"/>
      <c r="N99" s="708"/>
      <c r="O99" s="708"/>
      <c r="P99" s="708"/>
      <c r="Q99" s="708"/>
      <c r="R99" s="708"/>
      <c r="S99" s="708"/>
      <c r="T99" s="708"/>
      <c r="U99" s="708"/>
      <c r="V99" s="708"/>
      <c r="W99" s="708"/>
      <c r="X99" s="708"/>
      <c r="Y99" s="708"/>
      <c r="Z99" s="708"/>
      <c r="AA99" s="709"/>
      <c r="AB99" s="709"/>
      <c r="AC99" s="709"/>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189"/>
      <c r="BB99" s="182"/>
      <c r="BC99" s="182"/>
      <c r="BD99" s="182"/>
      <c r="BE99" s="182"/>
      <c r="BF99" s="182"/>
      <c r="BG99" s="182"/>
      <c r="BH99" s="182"/>
      <c r="BI99" s="182"/>
      <c r="BJ99" s="183"/>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218"/>
    </row>
    <row r="100" spans="1:85" s="174" customFormat="1" ht="3" customHeight="1">
      <c r="A100" s="139"/>
      <c r="B100" s="715"/>
      <c r="C100" s="715"/>
      <c r="D100" s="715"/>
      <c r="E100" s="714" t="s">
        <v>136</v>
      </c>
      <c r="F100" s="714"/>
      <c r="G100" s="773"/>
      <c r="H100" s="708" t="str">
        <f>Index!C105</f>
        <v>Pohľadávky z obchodného styku súčet (r. 55 až r. 57)</v>
      </c>
      <c r="I100" s="708"/>
      <c r="J100" s="708"/>
      <c r="K100" s="708"/>
      <c r="L100" s="708"/>
      <c r="M100" s="708"/>
      <c r="N100" s="708"/>
      <c r="O100" s="708"/>
      <c r="P100" s="708"/>
      <c r="Q100" s="708"/>
      <c r="R100" s="708"/>
      <c r="S100" s="708"/>
      <c r="T100" s="708"/>
      <c r="U100" s="708"/>
      <c r="V100" s="708"/>
      <c r="W100" s="708"/>
      <c r="X100" s="708"/>
      <c r="Y100" s="708"/>
      <c r="Z100" s="708"/>
      <c r="AA100" s="709" t="s">
        <v>137</v>
      </c>
      <c r="AB100" s="709"/>
      <c r="AC100" s="709"/>
      <c r="AD100" s="670"/>
      <c r="AE100" s="670"/>
      <c r="AF100" s="670"/>
      <c r="AG100" s="670"/>
      <c r="AH100" s="670"/>
      <c r="AI100" s="670"/>
      <c r="AJ100" s="670"/>
      <c r="AK100" s="670"/>
      <c r="AL100" s="670"/>
      <c r="AM100" s="670"/>
      <c r="AN100" s="670"/>
      <c r="AO100" s="670"/>
      <c r="AP100" s="670"/>
      <c r="AQ100" s="670"/>
      <c r="AR100" s="670"/>
      <c r="AS100" s="670"/>
      <c r="AT100" s="670"/>
      <c r="AU100" s="670"/>
      <c r="AV100" s="670"/>
      <c r="AW100" s="670"/>
      <c r="AX100" s="670"/>
      <c r="AY100" s="670"/>
      <c r="AZ100" s="670"/>
      <c r="BA100" s="710"/>
      <c r="BB100" s="710"/>
      <c r="BC100" s="710"/>
      <c r="BD100" s="710"/>
      <c r="BE100" s="710"/>
      <c r="BF100" s="710"/>
      <c r="BG100" s="710"/>
      <c r="BH100" s="710"/>
      <c r="BI100" s="710"/>
      <c r="BJ100" s="710"/>
      <c r="BK100" s="710"/>
      <c r="BL100" s="710"/>
      <c r="BM100" s="710"/>
      <c r="BN100" s="710"/>
      <c r="BO100" s="710"/>
      <c r="BP100" s="710"/>
      <c r="BQ100" s="710"/>
      <c r="BR100" s="175"/>
      <c r="BS100" s="175"/>
      <c r="BT100" s="175"/>
      <c r="BU100" s="175"/>
      <c r="BV100" s="175"/>
      <c r="BW100" s="176"/>
      <c r="BX100" s="175"/>
      <c r="BY100" s="175"/>
      <c r="BZ100" s="175"/>
      <c r="CA100" s="175"/>
      <c r="CB100" s="175"/>
      <c r="CC100" s="175"/>
      <c r="CD100" s="175"/>
      <c r="CE100" s="175"/>
      <c r="CF100" s="175"/>
      <c r="CG100" s="216"/>
    </row>
    <row r="101" spans="1:85" s="174" customFormat="1" ht="3" customHeight="1">
      <c r="A101" s="139"/>
      <c r="B101" s="715"/>
      <c r="C101" s="715"/>
      <c r="D101" s="715"/>
      <c r="E101" s="714"/>
      <c r="F101" s="714"/>
      <c r="G101" s="773"/>
      <c r="H101" s="708"/>
      <c r="I101" s="708"/>
      <c r="J101" s="708"/>
      <c r="K101" s="708"/>
      <c r="L101" s="708"/>
      <c r="M101" s="708"/>
      <c r="N101" s="708"/>
      <c r="O101" s="708"/>
      <c r="P101" s="708"/>
      <c r="Q101" s="708"/>
      <c r="R101" s="708"/>
      <c r="S101" s="708"/>
      <c r="T101" s="708"/>
      <c r="U101" s="708"/>
      <c r="V101" s="708"/>
      <c r="W101" s="708"/>
      <c r="X101" s="708"/>
      <c r="Y101" s="708"/>
      <c r="Z101" s="708"/>
      <c r="AA101" s="709"/>
      <c r="AB101" s="709"/>
      <c r="AC101" s="709"/>
      <c r="AD101" s="671"/>
      <c r="AE101" s="672"/>
      <c r="AF101" s="672"/>
      <c r="AG101" s="672"/>
      <c r="AH101" s="471"/>
      <c r="AI101" s="673"/>
      <c r="AJ101" s="673"/>
      <c r="AK101" s="673"/>
      <c r="AL101" s="673"/>
      <c r="AM101" s="673"/>
      <c r="AN101" s="674"/>
      <c r="AO101" s="668"/>
      <c r="AP101" s="668"/>
      <c r="AQ101" s="668"/>
      <c r="AR101" s="668"/>
      <c r="AS101" s="668"/>
      <c r="AT101" s="667"/>
      <c r="AU101" s="668"/>
      <c r="AV101" s="668"/>
      <c r="AW101" s="668"/>
      <c r="AX101" s="668"/>
      <c r="AY101" s="668"/>
      <c r="AZ101" s="711"/>
      <c r="BA101" s="671"/>
      <c r="BB101" s="672"/>
      <c r="BC101" s="672"/>
      <c r="BD101" s="672"/>
      <c r="BE101" s="471"/>
      <c r="BF101" s="673"/>
      <c r="BG101" s="673"/>
      <c r="BH101" s="673"/>
      <c r="BI101" s="673"/>
      <c r="BJ101" s="673"/>
      <c r="BK101" s="674"/>
      <c r="BL101" s="668"/>
      <c r="BM101" s="668"/>
      <c r="BN101" s="668"/>
      <c r="BO101" s="668"/>
      <c r="BP101" s="668"/>
      <c r="BQ101" s="667"/>
      <c r="BR101" s="668"/>
      <c r="BS101" s="668"/>
      <c r="BT101" s="668"/>
      <c r="BU101" s="668"/>
      <c r="BV101" s="668"/>
      <c r="BW101" s="178"/>
      <c r="BX101" s="179"/>
      <c r="BY101" s="179"/>
      <c r="BZ101" s="179"/>
      <c r="CA101" s="179"/>
      <c r="CB101" s="179"/>
      <c r="CC101" s="179"/>
      <c r="CD101" s="179"/>
      <c r="CE101" s="179"/>
      <c r="CF101" s="179"/>
      <c r="CG101" s="217"/>
    </row>
    <row r="102" spans="1:85" ht="15" customHeight="1">
      <c r="A102" s="139"/>
      <c r="B102" s="715"/>
      <c r="C102" s="715"/>
      <c r="D102" s="715"/>
      <c r="E102" s="714"/>
      <c r="F102" s="714"/>
      <c r="G102" s="773"/>
      <c r="H102" s="708"/>
      <c r="I102" s="708"/>
      <c r="J102" s="708"/>
      <c r="K102" s="708"/>
      <c r="L102" s="708"/>
      <c r="M102" s="708"/>
      <c r="N102" s="708"/>
      <c r="O102" s="708"/>
      <c r="P102" s="708"/>
      <c r="Q102" s="708"/>
      <c r="R102" s="708"/>
      <c r="S102" s="708"/>
      <c r="T102" s="708"/>
      <c r="U102" s="708"/>
      <c r="V102" s="708"/>
      <c r="W102" s="708"/>
      <c r="X102" s="708"/>
      <c r="Y102" s="708"/>
      <c r="Z102" s="708"/>
      <c r="AA102" s="709"/>
      <c r="AB102" s="709"/>
      <c r="AC102" s="709"/>
      <c r="AD102" s="671"/>
      <c r="AE102" s="474" t="str">
        <f>IF(LEN(VLOOKUP(AA100,suvaha!$D$8:$H$158,2,FALSE))&lt;11,"",LEFT(RIGHT(VLOOKUP(AA100,suvaha!$D$8:$H$158,2,FALSE),11),1))</f>
        <v/>
      </c>
      <c r="AF102" s="181"/>
      <c r="AG102" s="474" t="str">
        <f>IF(LEN(VLOOKUP(AA100,suvaha!$D$8:$H$158,2,FALSE))&lt;10,"",LEFT(RIGHT(VLOOKUP(AA100,suvaha!$D$8:$H$158,2,FALSE),10),1))</f>
        <v/>
      </c>
      <c r="AH102" s="476"/>
      <c r="AI102" s="474" t="str">
        <f>IF(LEN(VLOOKUP(AA100,suvaha!$D$8:$H$158,2,FALSE))&lt;9,"",LEFT(RIGHT(VLOOKUP(AA100,suvaha!$D$8:$H$158,2,FALSE),9),1))</f>
        <v/>
      </c>
      <c r="AJ102" s="181"/>
      <c r="AK102" s="474" t="str">
        <f>IF(LEN(VLOOKUP(AA100,suvaha!$D$8:$H$158,2,FALSE))&lt;8,"",LEFT(RIGHT(VLOOKUP(AA100,suvaha!$D$8:$H$158,2,FALSE),8),1))</f>
        <v/>
      </c>
      <c r="AL102" s="476"/>
      <c r="AM102" s="474" t="str">
        <f>IF(LEN(VLOOKUP(AA100,suvaha!$D$8:$H$158,2,FALSE))&lt;7,"",LEFT(RIGHT(VLOOKUP(AA100,suvaha!$D$8:$H$158,2,FALSE),7),1))</f>
        <v/>
      </c>
      <c r="AN102" s="674"/>
      <c r="AO102" s="474" t="str">
        <f>IF(LEN(VLOOKUP(AA100,suvaha!$D$8:$H$158,2,FALSE))&lt;6,"",LEFT(RIGHT(VLOOKUP(AA100,suvaha!$D$8:$H$158,2,FALSE),6),1))</f>
        <v>2</v>
      </c>
      <c r="AP102" s="476"/>
      <c r="AQ102" s="474" t="str">
        <f>IF(LEN(VLOOKUP(AA100,suvaha!$D$8:$H$158,2,FALSE))&lt;5,"",LEFT(RIGHT(VLOOKUP(AA100,suvaha!$D$8:$H$158,2,FALSE),5),1))</f>
        <v>9</v>
      </c>
      <c r="AR102" s="476"/>
      <c r="AS102" s="474" t="str">
        <f>IF(LEN(VLOOKUP(AA100,suvaha!$D$8:$H$158,2,FALSE))&lt;4,"",LEFT(RIGHT(VLOOKUP(AA100,suvaha!$D$8:$H$158,2,FALSE),4),1))</f>
        <v>9</v>
      </c>
      <c r="AT102" s="667"/>
      <c r="AU102" s="474" t="str">
        <f>IF(LEN(VLOOKUP(AA100,suvaha!$D$8:$H$158,2,FALSE))&lt;3,"",LEFT(RIGHT(VLOOKUP(AA100,suvaha!$D$8:$H$158,2,FALSE),3),1))</f>
        <v>0</v>
      </c>
      <c r="AV102" s="476"/>
      <c r="AW102" s="474" t="str">
        <f>IF(LEN(VLOOKUP(AA100,suvaha!$D$8:$H$158,2,FALSE))&lt;2,"",LEFT(RIGHT(VLOOKUP(AA100,suvaha!$D$8:$H$158,2,FALSE),2),1))</f>
        <v>9</v>
      </c>
      <c r="AX102" s="476"/>
      <c r="AY102" s="474" t="str">
        <f>IF(VLOOKUP(AA100,suvaha!$D$8:$H$85,2,FALSE)=0,"",IF(LEN(VLOOKUP(AA100,suvaha!$D$8:$H$158,2,FALSE))&lt;1,"",LEFT(RIGHT(VLOOKUP(AA100,suvaha!$D$8:$H$158,2,FALSE),1),1)))</f>
        <v>4</v>
      </c>
      <c r="AZ102" s="711"/>
      <c r="BA102" s="671"/>
      <c r="BB102" s="474" t="str">
        <f>IF(LEN(VLOOKUP(AA100,suvaha!$D$8:$H$158,4,FALSE))&lt;11,"",LEFT(RIGHT(VLOOKUP(AA100,suvaha!$D$8:$H$158,4,FALSE),11),1))</f>
        <v/>
      </c>
      <c r="BC102" s="181"/>
      <c r="BD102" s="474" t="str">
        <f>IF(LEN(VLOOKUP(AA100,suvaha!$D$8:$H$158,4,FALSE))&lt;10,"",LEFT(RIGHT(VLOOKUP(AA100,suvaha!$D$8:$H$158,4,FALSE),10),1))</f>
        <v/>
      </c>
      <c r="BE102" s="476"/>
      <c r="BF102" s="474" t="str">
        <f>IF(LEN(VLOOKUP(AA100,suvaha!$D$8:$H$158,4,FALSE))&lt;9,"",LEFT(RIGHT(VLOOKUP(AA100,suvaha!$D$8:$H$158,4,FALSE),9),1))</f>
        <v/>
      </c>
      <c r="BG102" s="181"/>
      <c r="BH102" s="474" t="str">
        <f>IF(LEN(VLOOKUP(AA100,suvaha!$D$8:$H$158,4,FALSE))&lt;8,"",LEFT(RIGHT(VLOOKUP(AA100,suvaha!$D$8:$H$158,4,FALSE),8),1))</f>
        <v/>
      </c>
      <c r="BI102" s="476"/>
      <c r="BJ102" s="474" t="str">
        <f>IF(LEN(VLOOKUP(AA100,suvaha!$D$8:$H$158,4,FALSE))&lt;7,"",LEFT(RIGHT(VLOOKUP(AA100,suvaha!$D$8:$H$158,4,FALSE),7),1))</f>
        <v/>
      </c>
      <c r="BK102" s="674"/>
      <c r="BL102" s="474" t="str">
        <f>IF(LEN(VLOOKUP(AA100,suvaha!$D$8:$H$158,4,FALSE))&lt;6,"",LEFT(RIGHT(VLOOKUP(AA100,suvaha!$D$8:$H$158,4,FALSE),6),1))</f>
        <v>2</v>
      </c>
      <c r="BM102" s="476"/>
      <c r="BN102" s="474" t="str">
        <f>IF(LEN(VLOOKUP(AA100,suvaha!$D$8:$H$158,4,FALSE))&lt;5,"",LEFT(RIGHT(VLOOKUP(AA100,suvaha!$D$8:$H$158,4,FALSE),5),1))</f>
        <v>9</v>
      </c>
      <c r="BO102" s="476"/>
      <c r="BP102" s="474" t="str">
        <f>IF(LEN(VLOOKUP(AA100,suvaha!$D$8:$H$158,4,FALSE))&lt;4,"",LEFT(RIGHT(VLOOKUP(AA100,suvaha!$D$8:$H$158,4,FALSE),4),1))</f>
        <v>9</v>
      </c>
      <c r="BQ102" s="667"/>
      <c r="BR102" s="474" t="str">
        <f>IF(LEN(VLOOKUP(AA100,suvaha!$D$8:$H$158,4,FALSE))&lt;3,"",LEFT(RIGHT(VLOOKUP(AA100,suvaha!$D$8:$H$158,4,FALSE),3),1))</f>
        <v>0</v>
      </c>
      <c r="BS102" s="476"/>
      <c r="BT102" s="474" t="str">
        <f>IF(LEN(VLOOKUP(AA100,suvaha!$D$8:$H$158,4,FALSE))&lt;2,"",LEFT(RIGHT(VLOOKUP(AA100,suvaha!$D$8:$H$158,4,FALSE),2),1))</f>
        <v>9</v>
      </c>
      <c r="BU102" s="476"/>
      <c r="BV102" s="474" t="str">
        <f>IF(VLOOKUP(AA100,suvaha!$D$8:$H$85,4,FALSE)=0,"",IF(LEN(VLOOKUP(AA100,suvaha!$D$8:$H$158,4,FALSE))&lt;1,"",LEFT(RIGHT(VLOOKUP(AA100,suvaha!$D$8:$H$158,4,FALSE),1),1)))</f>
        <v>4</v>
      </c>
      <c r="BW102" s="178"/>
      <c r="BX102" s="179"/>
      <c r="BY102" s="179"/>
      <c r="BZ102" s="179"/>
      <c r="CA102" s="179"/>
      <c r="CB102" s="179"/>
      <c r="CC102" s="179"/>
      <c r="CD102" s="179"/>
      <c r="CE102" s="179"/>
      <c r="CF102" s="179"/>
      <c r="CG102" s="217"/>
    </row>
    <row r="103" spans="1:85" ht="3" customHeight="1">
      <c r="A103" s="139"/>
      <c r="B103" s="715"/>
      <c r="C103" s="715"/>
      <c r="D103" s="715"/>
      <c r="E103" s="714"/>
      <c r="F103" s="714"/>
      <c r="G103" s="773"/>
      <c r="H103" s="708"/>
      <c r="I103" s="708"/>
      <c r="J103" s="708"/>
      <c r="K103" s="708"/>
      <c r="L103" s="708"/>
      <c r="M103" s="708"/>
      <c r="N103" s="708"/>
      <c r="O103" s="708"/>
      <c r="P103" s="708"/>
      <c r="Q103" s="708"/>
      <c r="R103" s="708"/>
      <c r="S103" s="708"/>
      <c r="T103" s="708"/>
      <c r="U103" s="708"/>
      <c r="V103" s="708"/>
      <c r="W103" s="708"/>
      <c r="X103" s="708"/>
      <c r="Y103" s="708"/>
      <c r="Z103" s="708"/>
      <c r="AA103" s="709"/>
      <c r="AB103" s="709"/>
      <c r="AC103" s="709"/>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669"/>
      <c r="BB103" s="669"/>
      <c r="BC103" s="669"/>
      <c r="BD103" s="669"/>
      <c r="BE103" s="669"/>
      <c r="BF103" s="669"/>
      <c r="BG103" s="669"/>
      <c r="BH103" s="669"/>
      <c r="BI103" s="669"/>
      <c r="BJ103" s="669"/>
      <c r="BK103" s="669"/>
      <c r="BL103" s="669"/>
      <c r="BM103" s="669"/>
      <c r="BN103" s="669"/>
      <c r="BO103" s="669"/>
      <c r="BP103" s="669"/>
      <c r="BQ103" s="669"/>
      <c r="BR103" s="182"/>
      <c r="BS103" s="182"/>
      <c r="BT103" s="182"/>
      <c r="BU103" s="182"/>
      <c r="BV103" s="182"/>
      <c r="BW103" s="183"/>
      <c r="BX103" s="182"/>
      <c r="BY103" s="182"/>
      <c r="BZ103" s="182"/>
      <c r="CA103" s="182"/>
      <c r="CB103" s="182"/>
      <c r="CC103" s="182"/>
      <c r="CD103" s="182"/>
      <c r="CE103" s="182"/>
      <c r="CF103" s="182"/>
      <c r="CG103" s="218"/>
    </row>
    <row r="104" spans="1:85" ht="3" customHeight="1">
      <c r="A104" s="139"/>
      <c r="B104" s="715"/>
      <c r="C104" s="715"/>
      <c r="D104" s="715"/>
      <c r="E104" s="714"/>
      <c r="F104" s="714"/>
      <c r="G104" s="773"/>
      <c r="H104" s="708"/>
      <c r="I104" s="708"/>
      <c r="J104" s="708"/>
      <c r="K104" s="708"/>
      <c r="L104" s="708"/>
      <c r="M104" s="708"/>
      <c r="N104" s="708"/>
      <c r="O104" s="708"/>
      <c r="P104" s="708"/>
      <c r="Q104" s="708"/>
      <c r="R104" s="708"/>
      <c r="S104" s="708"/>
      <c r="T104" s="708"/>
      <c r="U104" s="708"/>
      <c r="V104" s="708"/>
      <c r="W104" s="708"/>
      <c r="X104" s="708"/>
      <c r="Y104" s="708"/>
      <c r="Z104" s="708"/>
      <c r="AA104" s="709"/>
      <c r="AB104" s="709"/>
      <c r="AC104" s="709"/>
      <c r="AD104" s="670"/>
      <c r="AE104" s="670"/>
      <c r="AF104" s="670"/>
      <c r="AG104" s="670"/>
      <c r="AH104" s="670"/>
      <c r="AI104" s="670"/>
      <c r="AJ104" s="670"/>
      <c r="AK104" s="670"/>
      <c r="AL104" s="670"/>
      <c r="AM104" s="670"/>
      <c r="AN104" s="670"/>
      <c r="AO104" s="670"/>
      <c r="AP104" s="670"/>
      <c r="AQ104" s="670"/>
      <c r="AR104" s="670"/>
      <c r="AS104" s="670"/>
      <c r="AT104" s="670"/>
      <c r="AU104" s="670"/>
      <c r="AV104" s="670"/>
      <c r="AW104" s="670"/>
      <c r="AX104" s="670"/>
      <c r="AY104" s="670"/>
      <c r="AZ104" s="670"/>
      <c r="BA104" s="185"/>
      <c r="BB104" s="175"/>
      <c r="BC104" s="175"/>
      <c r="BD104" s="175"/>
      <c r="BE104" s="175"/>
      <c r="BF104" s="175"/>
      <c r="BG104" s="175"/>
      <c r="BH104" s="175"/>
      <c r="BI104" s="175"/>
      <c r="BJ104" s="176"/>
      <c r="BK104" s="175"/>
      <c r="BL104" s="175"/>
      <c r="BM104" s="175"/>
      <c r="BN104" s="175"/>
      <c r="BO104" s="175"/>
      <c r="BP104" s="175"/>
      <c r="BQ104" s="175"/>
      <c r="BR104" s="175"/>
      <c r="BS104" s="175"/>
      <c r="BT104" s="175"/>
      <c r="BU104" s="175"/>
      <c r="BV104" s="175"/>
      <c r="BW104" s="175"/>
      <c r="BX104" s="175"/>
      <c r="BY104" s="175"/>
      <c r="BZ104" s="175"/>
      <c r="CA104" s="175"/>
      <c r="CB104" s="175"/>
      <c r="CC104" s="175"/>
      <c r="CD104" s="175"/>
      <c r="CE104" s="175"/>
      <c r="CF104" s="175"/>
      <c r="CG104" s="216"/>
    </row>
    <row r="105" spans="1:85" ht="3" customHeight="1">
      <c r="A105" s="139"/>
      <c r="B105" s="715"/>
      <c r="C105" s="715"/>
      <c r="D105" s="715"/>
      <c r="E105" s="714"/>
      <c r="F105" s="714"/>
      <c r="G105" s="773"/>
      <c r="H105" s="708"/>
      <c r="I105" s="708"/>
      <c r="J105" s="708"/>
      <c r="K105" s="708"/>
      <c r="L105" s="708"/>
      <c r="M105" s="708"/>
      <c r="N105" s="708"/>
      <c r="O105" s="708"/>
      <c r="P105" s="708"/>
      <c r="Q105" s="708"/>
      <c r="R105" s="708"/>
      <c r="S105" s="708"/>
      <c r="T105" s="708"/>
      <c r="U105" s="708"/>
      <c r="V105" s="708"/>
      <c r="W105" s="708"/>
      <c r="X105" s="708"/>
      <c r="Y105" s="708"/>
      <c r="Z105" s="708"/>
      <c r="AA105" s="709"/>
      <c r="AB105" s="709"/>
      <c r="AC105" s="709"/>
      <c r="AD105" s="671"/>
      <c r="AE105" s="672"/>
      <c r="AF105" s="672"/>
      <c r="AG105" s="672"/>
      <c r="AH105" s="471"/>
      <c r="AI105" s="673"/>
      <c r="AJ105" s="673"/>
      <c r="AK105" s="673"/>
      <c r="AL105" s="673"/>
      <c r="AM105" s="673"/>
      <c r="AN105" s="674"/>
      <c r="AO105" s="668"/>
      <c r="AP105" s="668"/>
      <c r="AQ105" s="668"/>
      <c r="AR105" s="668"/>
      <c r="AS105" s="668"/>
      <c r="AT105" s="667"/>
      <c r="AU105" s="668"/>
      <c r="AV105" s="668"/>
      <c r="AW105" s="668"/>
      <c r="AX105" s="668"/>
      <c r="AY105" s="668"/>
      <c r="AZ105" s="711"/>
      <c r="BA105" s="186"/>
      <c r="BB105" s="179"/>
      <c r="BC105" s="179"/>
      <c r="BD105" s="179"/>
      <c r="BE105" s="179"/>
      <c r="BF105" s="179"/>
      <c r="BG105" s="179"/>
      <c r="BH105" s="179"/>
      <c r="BI105" s="179"/>
      <c r="BJ105" s="178"/>
      <c r="BK105" s="179"/>
      <c r="BL105" s="672"/>
      <c r="BM105" s="672"/>
      <c r="BN105" s="672"/>
      <c r="BO105" s="471"/>
      <c r="BP105" s="673"/>
      <c r="BQ105" s="673"/>
      <c r="BR105" s="673"/>
      <c r="BS105" s="673"/>
      <c r="BT105" s="673"/>
      <c r="BU105" s="674"/>
      <c r="BV105" s="668"/>
      <c r="BW105" s="668"/>
      <c r="BX105" s="668"/>
      <c r="BY105" s="668"/>
      <c r="BZ105" s="668"/>
      <c r="CA105" s="667"/>
      <c r="CB105" s="668"/>
      <c r="CC105" s="668"/>
      <c r="CD105" s="668"/>
      <c r="CE105" s="668"/>
      <c r="CF105" s="668"/>
      <c r="CG105" s="219"/>
    </row>
    <row r="106" spans="1:85" ht="15" customHeight="1">
      <c r="A106" s="139"/>
      <c r="B106" s="715"/>
      <c r="C106" s="715"/>
      <c r="D106" s="715"/>
      <c r="E106" s="714"/>
      <c r="F106" s="714"/>
      <c r="G106" s="773"/>
      <c r="H106" s="708"/>
      <c r="I106" s="708"/>
      <c r="J106" s="708"/>
      <c r="K106" s="708"/>
      <c r="L106" s="708"/>
      <c r="M106" s="708"/>
      <c r="N106" s="708"/>
      <c r="O106" s="708"/>
      <c r="P106" s="708"/>
      <c r="Q106" s="708"/>
      <c r="R106" s="708"/>
      <c r="S106" s="708"/>
      <c r="T106" s="708"/>
      <c r="U106" s="708"/>
      <c r="V106" s="708"/>
      <c r="W106" s="708"/>
      <c r="X106" s="708"/>
      <c r="Y106" s="708"/>
      <c r="Z106" s="708"/>
      <c r="AA106" s="709"/>
      <c r="AB106" s="709"/>
      <c r="AC106" s="709"/>
      <c r="AD106" s="671"/>
      <c r="AE106" s="474" t="str">
        <f>IF(LEN(VLOOKUP(AA100,suvaha!$D$8:$H$158,3,FALSE))&lt;11,"",LEFT(RIGHT(VLOOKUP(AA100,suvaha!$D$8:$H$158,3,FALSE),11),1))</f>
        <v/>
      </c>
      <c r="AF106" s="181"/>
      <c r="AG106" s="474" t="str">
        <f>IF(LEN(VLOOKUP(AA100,suvaha!$D$8:$H$158,3,FALSE))&lt;10,"",LEFT(RIGHT(VLOOKUP(AA100,suvaha!$D$8:$H$158,3,FALSE),10),1))</f>
        <v/>
      </c>
      <c r="AH106" s="476"/>
      <c r="AI106" s="474" t="str">
        <f>IF(LEN(VLOOKUP(AA100,suvaha!$D$8:$H$158,3,FALSE))&lt;9,"",LEFT(RIGHT(VLOOKUP(AA100,suvaha!$D$8:$H$158,3,FALSE),9),1))</f>
        <v/>
      </c>
      <c r="AJ106" s="181"/>
      <c r="AK106" s="474" t="str">
        <f>IF(LEN(VLOOKUP(AA100,suvaha!$D$8:$H$158,3,FALSE))&lt;8,"",LEFT(RIGHT(VLOOKUP(AA100,suvaha!$D$8:$H$158,3,FALSE),8),1))</f>
        <v/>
      </c>
      <c r="AL106" s="476"/>
      <c r="AM106" s="474" t="str">
        <f>IF(LEN(VLOOKUP(AA100,suvaha!$D$8:$H$158,3,FALSE))&lt;7,"",LEFT(RIGHT(VLOOKUP(AA100,suvaha!$D$8:$H$158,3,FALSE),7),1))</f>
        <v/>
      </c>
      <c r="AN106" s="674"/>
      <c r="AO106" s="474" t="str">
        <f>IF(LEN(VLOOKUP(AA100,suvaha!$D$8:$H$158,3,FALSE))&lt;6,"",LEFT(RIGHT(VLOOKUP(AA100,suvaha!$D$8:$H$158,3,FALSE),6),1))</f>
        <v/>
      </c>
      <c r="AP106" s="476"/>
      <c r="AQ106" s="474" t="str">
        <f>IF(LEN(VLOOKUP(AA100,suvaha!$D$8:$H$158,3,FALSE))&lt;5,"",LEFT(RIGHT(VLOOKUP(AA100,suvaha!$D$8:$H$158,3,FALSE),5),1))</f>
        <v/>
      </c>
      <c r="AR106" s="476"/>
      <c r="AS106" s="474" t="str">
        <f>IF(LEN(VLOOKUP(AA100,suvaha!$D$8:$H$158,3,FALSE))&lt;4,"",LEFT(RIGHT(VLOOKUP(AA100,suvaha!$D$8:$H$158,3,FALSE),4),1))</f>
        <v/>
      </c>
      <c r="AT106" s="667"/>
      <c r="AU106" s="474" t="str">
        <f>IF(LEN(VLOOKUP(AA100,suvaha!$D$8:$H$158,3,FALSE))&lt;3,"",LEFT(RIGHT(VLOOKUP(AA100,suvaha!$D$8:$H$158,3,FALSE),3),1))</f>
        <v/>
      </c>
      <c r="AV106" s="476"/>
      <c r="AW106" s="474" t="str">
        <f>IF(LEN(VLOOKUP(AA100,suvaha!$D$8:$H$158,3,FALSE))&lt;2,"",LEFT(RIGHT(VLOOKUP(AA100,suvaha!$D$8:$H$158,3,FALSE),2),1))</f>
        <v/>
      </c>
      <c r="AX106" s="476"/>
      <c r="AY106" s="474" t="str">
        <f>IF(VLOOKUP(AA100,suvaha!$D$8:$H$85,3,FALSE)=0,"",IF(LEN(VLOOKUP(AA100,suvaha!$D$8:$H$158,3,FALSE))&lt;1,"",LEFT(RIGHT(VLOOKUP(AA100,suvaha!$D$8:$H$158,3,FALSE),1),1)))</f>
        <v/>
      </c>
      <c r="AZ106" s="711"/>
      <c r="BA106" s="186"/>
      <c r="BB106" s="179"/>
      <c r="BC106" s="179"/>
      <c r="BD106" s="179"/>
      <c r="BE106" s="179"/>
      <c r="BF106" s="179"/>
      <c r="BG106" s="179"/>
      <c r="BH106" s="179"/>
      <c r="BI106" s="179"/>
      <c r="BJ106" s="178"/>
      <c r="BK106" s="179"/>
      <c r="BL106" s="474" t="str">
        <f>IF(LEN(VLOOKUP(AA100,suvaha!$D$8:$H$158,5,FALSE))&lt;11,"",LEFT(RIGHT(VLOOKUP(AA100,suvaha!$D$8:$H$158,5,FALSE),11),1))</f>
        <v/>
      </c>
      <c r="BM106" s="181"/>
      <c r="BN106" s="474" t="str">
        <f>IF(LEN(VLOOKUP(AA100,suvaha!$D$8:$H$158,5,FALSE))&lt;10,"",LEFT(RIGHT(VLOOKUP(AA100,suvaha!$D$8:$H$158,5,FALSE),10),1))</f>
        <v/>
      </c>
      <c r="BO106" s="476"/>
      <c r="BP106" s="474" t="str">
        <f>IF(LEN(VLOOKUP(AA100,suvaha!$D$8:$H$158,5,FALSE))&lt;9,"",LEFT(RIGHT(VLOOKUP(AA100,suvaha!$D$8:$H$158,5,FALSE),9),1))</f>
        <v/>
      </c>
      <c r="BQ106" s="181"/>
      <c r="BR106" s="474" t="str">
        <f>IF(LEN(VLOOKUP(AA100,suvaha!$D$8:$H$158,5,FALSE))&lt;8,"",LEFT(RIGHT(VLOOKUP(AA100,suvaha!$D$8:$H$158,5,FALSE),8),1))</f>
        <v/>
      </c>
      <c r="BS106" s="476"/>
      <c r="BT106" s="474" t="str">
        <f>IF(LEN(VLOOKUP(AA100,suvaha!$D$8:$H$158,5,FALSE))&lt;7,"",LEFT(RIGHT(VLOOKUP(AA100,suvaha!$D$8:$H$158,5,FALSE),7),1))</f>
        <v/>
      </c>
      <c r="BU106" s="674"/>
      <c r="BV106" s="474" t="str">
        <f>IF(LEN(VLOOKUP(AA100,suvaha!$D$8:$H$158,5,FALSE))&lt;6,"",LEFT(RIGHT(VLOOKUP(AA100,suvaha!$D$8:$H$158,5,FALSE),6),1))</f>
        <v>3</v>
      </c>
      <c r="BW106" s="476"/>
      <c r="BX106" s="474" t="str">
        <f>IF(LEN(VLOOKUP(AA100,suvaha!$D$8:$H$158,5,FALSE))&lt;5,"",LEFT(RIGHT(VLOOKUP(AA100,suvaha!$D$8:$H$158,5,FALSE),5),1))</f>
        <v>0</v>
      </c>
      <c r="BY106" s="476"/>
      <c r="BZ106" s="474" t="str">
        <f>IF(LEN(VLOOKUP(AA100,suvaha!$D$8:$H$158,5,FALSE))&lt;4,"",LEFT(RIGHT(VLOOKUP(AA100,suvaha!$D$8:$H$158,5,FALSE),4),1))</f>
        <v>9</v>
      </c>
      <c r="CA106" s="667"/>
      <c r="CB106" s="474" t="str">
        <f>IF(LEN(VLOOKUP(AA100,suvaha!$D$8:$H$158,5,FALSE))&lt;3,"",LEFT(RIGHT(VLOOKUP(AA100,suvaha!$D$8:$H$158,5,FALSE),3),1))</f>
        <v>1</v>
      </c>
      <c r="CC106" s="476"/>
      <c r="CD106" s="474" t="str">
        <f>IF(LEN(VLOOKUP(AA100,suvaha!$D$8:$H$158,5,FALSE))&lt;2,"",LEFT(RIGHT(VLOOKUP(AA100,suvaha!$D$8:$H$158,5,FALSE),2),1))</f>
        <v>6</v>
      </c>
      <c r="CE106" s="476"/>
      <c r="CF106" s="474" t="str">
        <f>IF(VLOOKUP(AA100,suvaha!$D$8:$H$85,5,FALSE)=0,"",IF(LEN(VLOOKUP(AA100,suvaha!$D$8:$H$158,5,FALSE))&lt;1,"",LEFT(RIGHT(VLOOKUP(AA100,suvaha!$D$8:$H$158,5,FALSE),1),1)))</f>
        <v>7</v>
      </c>
      <c r="CG106" s="219"/>
    </row>
    <row r="107" spans="1:85" ht="3" customHeight="1">
      <c r="A107" s="139"/>
      <c r="B107" s="715"/>
      <c r="C107" s="715"/>
      <c r="D107" s="715"/>
      <c r="E107" s="714"/>
      <c r="F107" s="714"/>
      <c r="G107" s="773"/>
      <c r="H107" s="708"/>
      <c r="I107" s="708"/>
      <c r="J107" s="708"/>
      <c r="K107" s="708"/>
      <c r="L107" s="708"/>
      <c r="M107" s="708"/>
      <c r="N107" s="708"/>
      <c r="O107" s="708"/>
      <c r="P107" s="708"/>
      <c r="Q107" s="708"/>
      <c r="R107" s="708"/>
      <c r="S107" s="708"/>
      <c r="T107" s="708"/>
      <c r="U107" s="708"/>
      <c r="V107" s="708"/>
      <c r="W107" s="708"/>
      <c r="X107" s="708"/>
      <c r="Y107" s="708"/>
      <c r="Z107" s="708"/>
      <c r="AA107" s="709"/>
      <c r="AB107" s="709"/>
      <c r="AC107" s="709"/>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189"/>
      <c r="BB107" s="182"/>
      <c r="BC107" s="182"/>
      <c r="BD107" s="182"/>
      <c r="BE107" s="182"/>
      <c r="BF107" s="182"/>
      <c r="BG107" s="182"/>
      <c r="BH107" s="182"/>
      <c r="BI107" s="182"/>
      <c r="BJ107" s="183"/>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218"/>
    </row>
    <row r="108" spans="1:85" s="174" customFormat="1" ht="3" customHeight="1">
      <c r="A108" s="139"/>
      <c r="B108" s="715"/>
      <c r="C108" s="715"/>
      <c r="D108" s="715"/>
      <c r="E108" s="719" t="s">
        <v>121</v>
      </c>
      <c r="F108" s="719"/>
      <c r="G108" s="707"/>
      <c r="H108" s="766" t="str">
        <f>Index!C106</f>
        <v>Pohľadávky z obchodného styku voči prepojeným účtovným jednotkám (311A, 312A, 313A, 314A, 315A, 31XA) - /391A/</v>
      </c>
      <c r="I108" s="766"/>
      <c r="J108" s="766"/>
      <c r="K108" s="766"/>
      <c r="L108" s="766"/>
      <c r="M108" s="766"/>
      <c r="N108" s="766"/>
      <c r="O108" s="766"/>
      <c r="P108" s="766"/>
      <c r="Q108" s="766"/>
      <c r="R108" s="766"/>
      <c r="S108" s="766"/>
      <c r="T108" s="766"/>
      <c r="U108" s="766"/>
      <c r="V108" s="766"/>
      <c r="W108" s="766"/>
      <c r="X108" s="766"/>
      <c r="Y108" s="766"/>
      <c r="Z108" s="766"/>
      <c r="AA108" s="717" t="s">
        <v>138</v>
      </c>
      <c r="AB108" s="717"/>
      <c r="AC108" s="717"/>
      <c r="AD108" s="670"/>
      <c r="AE108" s="670"/>
      <c r="AF108" s="670"/>
      <c r="AG108" s="670"/>
      <c r="AH108" s="670"/>
      <c r="AI108" s="670"/>
      <c r="AJ108" s="670"/>
      <c r="AK108" s="670"/>
      <c r="AL108" s="670"/>
      <c r="AM108" s="670"/>
      <c r="AN108" s="670"/>
      <c r="AO108" s="670"/>
      <c r="AP108" s="670"/>
      <c r="AQ108" s="670"/>
      <c r="AR108" s="670"/>
      <c r="AS108" s="670"/>
      <c r="AT108" s="670"/>
      <c r="AU108" s="670"/>
      <c r="AV108" s="670"/>
      <c r="AW108" s="670"/>
      <c r="AX108" s="670"/>
      <c r="AY108" s="670"/>
      <c r="AZ108" s="670"/>
      <c r="BA108" s="710"/>
      <c r="BB108" s="710"/>
      <c r="BC108" s="710"/>
      <c r="BD108" s="710"/>
      <c r="BE108" s="710"/>
      <c r="BF108" s="710"/>
      <c r="BG108" s="710"/>
      <c r="BH108" s="710"/>
      <c r="BI108" s="710"/>
      <c r="BJ108" s="710"/>
      <c r="BK108" s="710"/>
      <c r="BL108" s="710"/>
      <c r="BM108" s="710"/>
      <c r="BN108" s="710"/>
      <c r="BO108" s="710"/>
      <c r="BP108" s="710"/>
      <c r="BQ108" s="710"/>
      <c r="BR108" s="175"/>
      <c r="BS108" s="175"/>
      <c r="BT108" s="175"/>
      <c r="BU108" s="175"/>
      <c r="BV108" s="175"/>
      <c r="BW108" s="176"/>
      <c r="BX108" s="175"/>
      <c r="BY108" s="175"/>
      <c r="BZ108" s="175"/>
      <c r="CA108" s="175"/>
      <c r="CB108" s="175"/>
      <c r="CC108" s="175"/>
      <c r="CD108" s="175"/>
      <c r="CE108" s="175"/>
      <c r="CF108" s="175"/>
      <c r="CG108" s="216"/>
    </row>
    <row r="109" spans="1:85" s="174" customFormat="1" ht="3" customHeight="1">
      <c r="A109" s="139"/>
      <c r="B109" s="715"/>
      <c r="C109" s="715"/>
      <c r="D109" s="715"/>
      <c r="E109" s="719"/>
      <c r="F109" s="719"/>
      <c r="G109" s="707"/>
      <c r="H109" s="766"/>
      <c r="I109" s="766"/>
      <c r="J109" s="766"/>
      <c r="K109" s="766"/>
      <c r="L109" s="766"/>
      <c r="M109" s="766"/>
      <c r="N109" s="766"/>
      <c r="O109" s="766"/>
      <c r="P109" s="766"/>
      <c r="Q109" s="766"/>
      <c r="R109" s="766"/>
      <c r="S109" s="766"/>
      <c r="T109" s="766"/>
      <c r="U109" s="766"/>
      <c r="V109" s="766"/>
      <c r="W109" s="766"/>
      <c r="X109" s="766"/>
      <c r="Y109" s="766"/>
      <c r="Z109" s="766"/>
      <c r="AA109" s="717"/>
      <c r="AB109" s="717"/>
      <c r="AC109" s="717"/>
      <c r="AD109" s="671"/>
      <c r="AE109" s="672"/>
      <c r="AF109" s="672"/>
      <c r="AG109" s="672"/>
      <c r="AH109" s="471"/>
      <c r="AI109" s="673"/>
      <c r="AJ109" s="673"/>
      <c r="AK109" s="673"/>
      <c r="AL109" s="673"/>
      <c r="AM109" s="673"/>
      <c r="AN109" s="674"/>
      <c r="AO109" s="668"/>
      <c r="AP109" s="668"/>
      <c r="AQ109" s="668"/>
      <c r="AR109" s="668"/>
      <c r="AS109" s="668"/>
      <c r="AT109" s="667"/>
      <c r="AU109" s="668"/>
      <c r="AV109" s="668"/>
      <c r="AW109" s="668"/>
      <c r="AX109" s="668"/>
      <c r="AY109" s="668"/>
      <c r="AZ109" s="711"/>
      <c r="BA109" s="671"/>
      <c r="BB109" s="672"/>
      <c r="BC109" s="672"/>
      <c r="BD109" s="672"/>
      <c r="BE109" s="471"/>
      <c r="BF109" s="673"/>
      <c r="BG109" s="673"/>
      <c r="BH109" s="673"/>
      <c r="BI109" s="673"/>
      <c r="BJ109" s="673"/>
      <c r="BK109" s="674"/>
      <c r="BL109" s="668"/>
      <c r="BM109" s="668"/>
      <c r="BN109" s="668"/>
      <c r="BO109" s="668"/>
      <c r="BP109" s="668"/>
      <c r="BQ109" s="667"/>
      <c r="BR109" s="668"/>
      <c r="BS109" s="668"/>
      <c r="BT109" s="668"/>
      <c r="BU109" s="668"/>
      <c r="BV109" s="668"/>
      <c r="BW109" s="178"/>
      <c r="BX109" s="179"/>
      <c r="BY109" s="179"/>
      <c r="BZ109" s="179"/>
      <c r="CA109" s="179"/>
      <c r="CB109" s="179"/>
      <c r="CC109" s="179"/>
      <c r="CD109" s="179"/>
      <c r="CE109" s="179"/>
      <c r="CF109" s="179"/>
      <c r="CG109" s="217"/>
    </row>
    <row r="110" spans="1:85" ht="15" customHeight="1">
      <c r="A110" s="139"/>
      <c r="B110" s="715"/>
      <c r="C110" s="715"/>
      <c r="D110" s="715"/>
      <c r="E110" s="719"/>
      <c r="F110" s="719"/>
      <c r="G110" s="707"/>
      <c r="H110" s="766"/>
      <c r="I110" s="766"/>
      <c r="J110" s="766"/>
      <c r="K110" s="766"/>
      <c r="L110" s="766"/>
      <c r="M110" s="766"/>
      <c r="N110" s="766"/>
      <c r="O110" s="766"/>
      <c r="P110" s="766"/>
      <c r="Q110" s="766"/>
      <c r="R110" s="766"/>
      <c r="S110" s="766"/>
      <c r="T110" s="766"/>
      <c r="U110" s="766"/>
      <c r="V110" s="766"/>
      <c r="W110" s="766"/>
      <c r="X110" s="766"/>
      <c r="Y110" s="766"/>
      <c r="Z110" s="766"/>
      <c r="AA110" s="717"/>
      <c r="AB110" s="717"/>
      <c r="AC110" s="717"/>
      <c r="AD110" s="671"/>
      <c r="AE110" s="474" t="str">
        <f>IF(LEN(VLOOKUP(AA108,suvaha!$D$8:$H$158,2,FALSE))&lt;11,"",LEFT(RIGHT(VLOOKUP(AA108,suvaha!$D$8:$H$158,2,FALSE),11),1))</f>
        <v/>
      </c>
      <c r="AF110" s="181"/>
      <c r="AG110" s="474" t="str">
        <f>IF(LEN(VLOOKUP(AA108,suvaha!$D$8:$H$158,2,FALSE))&lt;10,"",LEFT(RIGHT(VLOOKUP(AA108,suvaha!$D$8:$H$158,2,FALSE),10),1))</f>
        <v/>
      </c>
      <c r="AH110" s="476"/>
      <c r="AI110" s="474" t="str">
        <f>IF(LEN(VLOOKUP(AA108,suvaha!$D$8:$H$158,2,FALSE))&lt;9,"",LEFT(RIGHT(VLOOKUP(AA108,suvaha!$D$8:$H$158,2,FALSE),9),1))</f>
        <v/>
      </c>
      <c r="AJ110" s="181"/>
      <c r="AK110" s="474" t="str">
        <f>IF(LEN(VLOOKUP(AA108,suvaha!$D$8:$H$158,2,FALSE))&lt;8,"",LEFT(RIGHT(VLOOKUP(AA108,suvaha!$D$8:$H$158,2,FALSE),8),1))</f>
        <v/>
      </c>
      <c r="AL110" s="476"/>
      <c r="AM110" s="474" t="str">
        <f>IF(LEN(VLOOKUP(AA108,suvaha!$D$8:$H$158,2,FALSE))&lt;7,"",LEFT(RIGHT(VLOOKUP(AA108,suvaha!$D$8:$H$158,2,FALSE),7),1))</f>
        <v/>
      </c>
      <c r="AN110" s="674"/>
      <c r="AO110" s="474" t="str">
        <f>IF(LEN(VLOOKUP(AA108,suvaha!$D$8:$H$158,2,FALSE))&lt;6,"",LEFT(RIGHT(VLOOKUP(AA108,suvaha!$D$8:$H$158,2,FALSE),6),1))</f>
        <v/>
      </c>
      <c r="AP110" s="476"/>
      <c r="AQ110" s="474" t="str">
        <f>IF(LEN(VLOOKUP(AA108,suvaha!$D$8:$H$158,2,FALSE))&lt;5,"",LEFT(RIGHT(VLOOKUP(AA108,suvaha!$D$8:$H$158,2,FALSE),5),1))</f>
        <v/>
      </c>
      <c r="AR110" s="476"/>
      <c r="AS110" s="474" t="str">
        <f>IF(LEN(VLOOKUP(AA108,suvaha!$D$8:$H$158,2,FALSE))&lt;4,"",LEFT(RIGHT(VLOOKUP(AA108,suvaha!$D$8:$H$158,2,FALSE),4),1))</f>
        <v/>
      </c>
      <c r="AT110" s="667"/>
      <c r="AU110" s="474" t="str">
        <f>IF(LEN(VLOOKUP(AA108,suvaha!$D$8:$H$158,2,FALSE))&lt;3,"",LEFT(RIGHT(VLOOKUP(AA108,suvaha!$D$8:$H$158,2,FALSE),3),1))</f>
        <v/>
      </c>
      <c r="AV110" s="476"/>
      <c r="AW110" s="474" t="str">
        <f>IF(LEN(VLOOKUP(AA108,suvaha!$D$8:$H$158,2,FALSE))&lt;2,"",LEFT(RIGHT(VLOOKUP(AA108,suvaha!$D$8:$H$158,2,FALSE),2),1))</f>
        <v/>
      </c>
      <c r="AX110" s="476"/>
      <c r="AY110" s="474" t="str">
        <f>IF(VLOOKUP(AA108,suvaha!$D$8:$H$85,2,FALSE)=0,"",IF(LEN(VLOOKUP(AA108,suvaha!$D$8:$H$158,2,FALSE))&lt;1,"",LEFT(RIGHT(VLOOKUP(AA108,suvaha!$D$8:$H$158,2,FALSE),1),1)))</f>
        <v/>
      </c>
      <c r="AZ110" s="711"/>
      <c r="BA110" s="671"/>
      <c r="BB110" s="474" t="str">
        <f>IF(LEN(VLOOKUP(AA108,suvaha!$D$8:$H$158,4,FALSE))&lt;11,"",LEFT(RIGHT(VLOOKUP(AA108,suvaha!$D$8:$H$158,4,FALSE),11),1))</f>
        <v/>
      </c>
      <c r="BC110" s="181"/>
      <c r="BD110" s="474" t="str">
        <f>IF(LEN(VLOOKUP(AA108,suvaha!$D$8:$H$158,4,FALSE))&lt;10,"",LEFT(RIGHT(VLOOKUP(AA108,suvaha!$D$8:$H$158,4,FALSE),10),1))</f>
        <v/>
      </c>
      <c r="BE110" s="476"/>
      <c r="BF110" s="474" t="str">
        <f>IF(LEN(VLOOKUP(AA108,suvaha!$D$8:$H$158,4,FALSE))&lt;9,"",LEFT(RIGHT(VLOOKUP(AA108,suvaha!$D$8:$H$158,4,FALSE),9),1))</f>
        <v/>
      </c>
      <c r="BG110" s="181"/>
      <c r="BH110" s="474" t="str">
        <f>IF(LEN(VLOOKUP(AA108,suvaha!$D$8:$H$158,4,FALSE))&lt;8,"",LEFT(RIGHT(VLOOKUP(AA108,suvaha!$D$8:$H$158,4,FALSE),8),1))</f>
        <v/>
      </c>
      <c r="BI110" s="476"/>
      <c r="BJ110" s="474" t="str">
        <f>IF(LEN(VLOOKUP(AA108,suvaha!$D$8:$H$158,4,FALSE))&lt;7,"",LEFT(RIGHT(VLOOKUP(AA108,suvaha!$D$8:$H$158,4,FALSE),7),1))</f>
        <v/>
      </c>
      <c r="BK110" s="674"/>
      <c r="BL110" s="474" t="str">
        <f>IF(LEN(VLOOKUP(AA108,suvaha!$D$8:$H$158,4,FALSE))&lt;6,"",LEFT(RIGHT(VLOOKUP(AA108,suvaha!$D$8:$H$158,4,FALSE),6),1))</f>
        <v/>
      </c>
      <c r="BM110" s="476"/>
      <c r="BN110" s="474" t="str">
        <f>IF(LEN(VLOOKUP(AA108,suvaha!$D$8:$H$158,4,FALSE))&lt;5,"",LEFT(RIGHT(VLOOKUP(AA108,suvaha!$D$8:$H$158,4,FALSE),5),1))</f>
        <v/>
      </c>
      <c r="BO110" s="476"/>
      <c r="BP110" s="474" t="str">
        <f>IF(LEN(VLOOKUP(AA108,suvaha!$D$8:$H$158,4,FALSE))&lt;4,"",LEFT(RIGHT(VLOOKUP(AA108,suvaha!$D$8:$H$158,4,FALSE),4),1))</f>
        <v/>
      </c>
      <c r="BQ110" s="667"/>
      <c r="BR110" s="474" t="str">
        <f>IF(LEN(VLOOKUP(AA108,suvaha!$D$8:$H$158,4,FALSE))&lt;3,"",LEFT(RIGHT(VLOOKUP(AA108,suvaha!$D$8:$H$158,4,FALSE),3),1))</f>
        <v/>
      </c>
      <c r="BS110" s="476"/>
      <c r="BT110" s="474" t="str">
        <f>IF(LEN(VLOOKUP(AA108,suvaha!$D$8:$H$158,4,FALSE))&lt;2,"",LEFT(RIGHT(VLOOKUP(AA108,suvaha!$D$8:$H$158,4,FALSE),2),1))</f>
        <v/>
      </c>
      <c r="BU110" s="476"/>
      <c r="BV110" s="474" t="str">
        <f>IF(VLOOKUP(AA108,suvaha!$D$8:$H$85,4,FALSE)=0,"",IF(LEN(VLOOKUP(AA108,suvaha!$D$8:$H$158,4,FALSE))&lt;1,"",LEFT(RIGHT(VLOOKUP(AA108,suvaha!$D$8:$H$158,4,FALSE),1),1)))</f>
        <v/>
      </c>
      <c r="BW110" s="178"/>
      <c r="BX110" s="179"/>
      <c r="BY110" s="179"/>
      <c r="BZ110" s="179"/>
      <c r="CA110" s="179"/>
      <c r="CB110" s="179"/>
      <c r="CC110" s="179"/>
      <c r="CD110" s="179"/>
      <c r="CE110" s="179"/>
      <c r="CF110" s="179"/>
      <c r="CG110" s="217"/>
    </row>
    <row r="111" spans="1:85" ht="3" customHeight="1">
      <c r="A111" s="139"/>
      <c r="B111" s="715"/>
      <c r="C111" s="715"/>
      <c r="D111" s="715"/>
      <c r="E111" s="719"/>
      <c r="F111" s="719"/>
      <c r="G111" s="707"/>
      <c r="H111" s="766"/>
      <c r="I111" s="766"/>
      <c r="J111" s="766"/>
      <c r="K111" s="766"/>
      <c r="L111" s="766"/>
      <c r="M111" s="766"/>
      <c r="N111" s="766"/>
      <c r="O111" s="766"/>
      <c r="P111" s="766"/>
      <c r="Q111" s="766"/>
      <c r="R111" s="766"/>
      <c r="S111" s="766"/>
      <c r="T111" s="766"/>
      <c r="U111" s="766"/>
      <c r="V111" s="766"/>
      <c r="W111" s="766"/>
      <c r="X111" s="766"/>
      <c r="Y111" s="766"/>
      <c r="Z111" s="766"/>
      <c r="AA111" s="717"/>
      <c r="AB111" s="717"/>
      <c r="AC111" s="717"/>
      <c r="AD111" s="712"/>
      <c r="AE111" s="712"/>
      <c r="AF111" s="712"/>
      <c r="AG111" s="712"/>
      <c r="AH111" s="712"/>
      <c r="AI111" s="712"/>
      <c r="AJ111" s="712"/>
      <c r="AK111" s="712"/>
      <c r="AL111" s="712"/>
      <c r="AM111" s="712"/>
      <c r="AN111" s="712"/>
      <c r="AO111" s="712"/>
      <c r="AP111" s="712"/>
      <c r="AQ111" s="712"/>
      <c r="AR111" s="712"/>
      <c r="AS111" s="712"/>
      <c r="AT111" s="712"/>
      <c r="AU111" s="712"/>
      <c r="AV111" s="712"/>
      <c r="AW111" s="712"/>
      <c r="AX111" s="712"/>
      <c r="AY111" s="712"/>
      <c r="AZ111" s="712"/>
      <c r="BA111" s="669"/>
      <c r="BB111" s="669"/>
      <c r="BC111" s="669"/>
      <c r="BD111" s="669"/>
      <c r="BE111" s="669"/>
      <c r="BF111" s="669"/>
      <c r="BG111" s="669"/>
      <c r="BH111" s="669"/>
      <c r="BI111" s="669"/>
      <c r="BJ111" s="669"/>
      <c r="BK111" s="669"/>
      <c r="BL111" s="669"/>
      <c r="BM111" s="669"/>
      <c r="BN111" s="669"/>
      <c r="BO111" s="669"/>
      <c r="BP111" s="669"/>
      <c r="BQ111" s="669"/>
      <c r="BR111" s="182"/>
      <c r="BS111" s="182"/>
      <c r="BT111" s="182"/>
      <c r="BU111" s="182"/>
      <c r="BV111" s="182"/>
      <c r="BW111" s="183"/>
      <c r="BX111" s="182"/>
      <c r="BY111" s="182"/>
      <c r="BZ111" s="182"/>
      <c r="CA111" s="182"/>
      <c r="CB111" s="182"/>
      <c r="CC111" s="182"/>
      <c r="CD111" s="182"/>
      <c r="CE111" s="182"/>
      <c r="CF111" s="182"/>
      <c r="CG111" s="218"/>
    </row>
    <row r="112" spans="1:85" ht="3" customHeight="1">
      <c r="A112" s="139"/>
      <c r="B112" s="715"/>
      <c r="C112" s="715"/>
      <c r="D112" s="715"/>
      <c r="E112" s="719"/>
      <c r="F112" s="719"/>
      <c r="G112" s="707"/>
      <c r="H112" s="766"/>
      <c r="I112" s="766"/>
      <c r="J112" s="766"/>
      <c r="K112" s="766"/>
      <c r="L112" s="766"/>
      <c r="M112" s="766"/>
      <c r="N112" s="766"/>
      <c r="O112" s="766"/>
      <c r="P112" s="766"/>
      <c r="Q112" s="766"/>
      <c r="R112" s="766"/>
      <c r="S112" s="766"/>
      <c r="T112" s="766"/>
      <c r="U112" s="766"/>
      <c r="V112" s="766"/>
      <c r="W112" s="766"/>
      <c r="X112" s="766"/>
      <c r="Y112" s="766"/>
      <c r="Z112" s="766"/>
      <c r="AA112" s="717"/>
      <c r="AB112" s="717"/>
      <c r="AC112" s="717"/>
      <c r="AD112" s="670"/>
      <c r="AE112" s="670"/>
      <c r="AF112" s="670"/>
      <c r="AG112" s="670"/>
      <c r="AH112" s="670"/>
      <c r="AI112" s="670"/>
      <c r="AJ112" s="670"/>
      <c r="AK112" s="670"/>
      <c r="AL112" s="670"/>
      <c r="AM112" s="670"/>
      <c r="AN112" s="670"/>
      <c r="AO112" s="670"/>
      <c r="AP112" s="670"/>
      <c r="AQ112" s="670"/>
      <c r="AR112" s="670"/>
      <c r="AS112" s="670"/>
      <c r="AT112" s="670"/>
      <c r="AU112" s="670"/>
      <c r="AV112" s="670"/>
      <c r="AW112" s="670"/>
      <c r="AX112" s="670"/>
      <c r="AY112" s="670"/>
      <c r="AZ112" s="670"/>
      <c r="BA112" s="185"/>
      <c r="BB112" s="175"/>
      <c r="BC112" s="175"/>
      <c r="BD112" s="175"/>
      <c r="BE112" s="175"/>
      <c r="BF112" s="175"/>
      <c r="BG112" s="175"/>
      <c r="BH112" s="175"/>
      <c r="BI112" s="175"/>
      <c r="BJ112" s="176"/>
      <c r="BK112" s="175"/>
      <c r="BL112" s="175"/>
      <c r="BM112" s="175"/>
      <c r="BN112" s="175"/>
      <c r="BO112" s="175"/>
      <c r="BP112" s="175"/>
      <c r="BQ112" s="175"/>
      <c r="BR112" s="175"/>
      <c r="BS112" s="175"/>
      <c r="BT112" s="175"/>
      <c r="BU112" s="175"/>
      <c r="BV112" s="175"/>
      <c r="BW112" s="175"/>
      <c r="BX112" s="175"/>
      <c r="BY112" s="175"/>
      <c r="BZ112" s="175"/>
      <c r="CA112" s="175"/>
      <c r="CB112" s="175"/>
      <c r="CC112" s="175"/>
      <c r="CD112" s="175"/>
      <c r="CE112" s="175"/>
      <c r="CF112" s="175"/>
      <c r="CG112" s="216"/>
    </row>
    <row r="113" spans="1:86" ht="3" customHeight="1">
      <c r="A113" s="139"/>
      <c r="B113" s="715"/>
      <c r="C113" s="715"/>
      <c r="D113" s="715"/>
      <c r="E113" s="719"/>
      <c r="F113" s="719"/>
      <c r="G113" s="707"/>
      <c r="H113" s="766"/>
      <c r="I113" s="766"/>
      <c r="J113" s="766"/>
      <c r="K113" s="766"/>
      <c r="L113" s="766"/>
      <c r="M113" s="766"/>
      <c r="N113" s="766"/>
      <c r="O113" s="766"/>
      <c r="P113" s="766"/>
      <c r="Q113" s="766"/>
      <c r="R113" s="766"/>
      <c r="S113" s="766"/>
      <c r="T113" s="766"/>
      <c r="U113" s="766"/>
      <c r="V113" s="766"/>
      <c r="W113" s="766"/>
      <c r="X113" s="766"/>
      <c r="Y113" s="766"/>
      <c r="Z113" s="766"/>
      <c r="AA113" s="717"/>
      <c r="AB113" s="717"/>
      <c r="AC113" s="717"/>
      <c r="AD113" s="671"/>
      <c r="AE113" s="672"/>
      <c r="AF113" s="672"/>
      <c r="AG113" s="672"/>
      <c r="AH113" s="471"/>
      <c r="AI113" s="673"/>
      <c r="AJ113" s="673"/>
      <c r="AK113" s="673"/>
      <c r="AL113" s="673"/>
      <c r="AM113" s="673"/>
      <c r="AN113" s="674"/>
      <c r="AO113" s="668"/>
      <c r="AP113" s="668"/>
      <c r="AQ113" s="668"/>
      <c r="AR113" s="668"/>
      <c r="AS113" s="668"/>
      <c r="AT113" s="667"/>
      <c r="AU113" s="668"/>
      <c r="AV113" s="668"/>
      <c r="AW113" s="668"/>
      <c r="AX113" s="668"/>
      <c r="AY113" s="668"/>
      <c r="AZ113" s="711"/>
      <c r="BA113" s="186"/>
      <c r="BB113" s="179"/>
      <c r="BC113" s="179"/>
      <c r="BD113" s="179"/>
      <c r="BE113" s="179"/>
      <c r="BF113" s="179"/>
      <c r="BG113" s="179"/>
      <c r="BH113" s="179"/>
      <c r="BI113" s="179"/>
      <c r="BJ113" s="178"/>
      <c r="BK113" s="179"/>
      <c r="BL113" s="672"/>
      <c r="BM113" s="672"/>
      <c r="BN113" s="672"/>
      <c r="BO113" s="471"/>
      <c r="BP113" s="673"/>
      <c r="BQ113" s="673"/>
      <c r="BR113" s="673"/>
      <c r="BS113" s="673"/>
      <c r="BT113" s="673"/>
      <c r="BU113" s="674"/>
      <c r="BV113" s="668"/>
      <c r="BW113" s="668"/>
      <c r="BX113" s="668"/>
      <c r="BY113" s="668"/>
      <c r="BZ113" s="668"/>
      <c r="CA113" s="667"/>
      <c r="CB113" s="668"/>
      <c r="CC113" s="668"/>
      <c r="CD113" s="668"/>
      <c r="CE113" s="668"/>
      <c r="CF113" s="668"/>
      <c r="CG113" s="219"/>
    </row>
    <row r="114" spans="1:86" ht="15" customHeight="1">
      <c r="A114" s="139"/>
      <c r="B114" s="715"/>
      <c r="C114" s="715"/>
      <c r="D114" s="715"/>
      <c r="E114" s="719"/>
      <c r="F114" s="719"/>
      <c r="G114" s="707"/>
      <c r="H114" s="766"/>
      <c r="I114" s="766"/>
      <c r="J114" s="766"/>
      <c r="K114" s="766"/>
      <c r="L114" s="766"/>
      <c r="M114" s="766"/>
      <c r="N114" s="766"/>
      <c r="O114" s="766"/>
      <c r="P114" s="766"/>
      <c r="Q114" s="766"/>
      <c r="R114" s="766"/>
      <c r="S114" s="766"/>
      <c r="T114" s="766"/>
      <c r="U114" s="766"/>
      <c r="V114" s="766"/>
      <c r="W114" s="766"/>
      <c r="X114" s="766"/>
      <c r="Y114" s="766"/>
      <c r="Z114" s="766"/>
      <c r="AA114" s="717"/>
      <c r="AB114" s="717"/>
      <c r="AC114" s="717"/>
      <c r="AD114" s="671"/>
      <c r="AE114" s="474" t="str">
        <f>IF(LEN(VLOOKUP(AA108,suvaha!$D$8:$H$158,3,FALSE))&lt;11,"",LEFT(RIGHT(VLOOKUP(AA108,suvaha!$D$8:$H$158,3,FALSE),11),1))</f>
        <v/>
      </c>
      <c r="AF114" s="181"/>
      <c r="AG114" s="474" t="str">
        <f>IF(LEN(VLOOKUP(AA108,suvaha!$D$8:$H$158,3,FALSE))&lt;10,"",LEFT(RIGHT(VLOOKUP(AA108,suvaha!$D$8:$H$158,3,FALSE),10),1))</f>
        <v/>
      </c>
      <c r="AH114" s="476"/>
      <c r="AI114" s="474" t="str">
        <f>IF(LEN(VLOOKUP(AA108,suvaha!$D$8:$H$158,3,FALSE))&lt;9,"",LEFT(RIGHT(VLOOKUP(AA108,suvaha!$D$8:$H$158,3,FALSE),9),1))</f>
        <v/>
      </c>
      <c r="AJ114" s="181"/>
      <c r="AK114" s="474" t="str">
        <f>IF(LEN(VLOOKUP(AA108,suvaha!$D$8:$H$158,3,FALSE))&lt;8,"",LEFT(RIGHT(VLOOKUP(AA108,suvaha!$D$8:$H$158,3,FALSE),8),1))</f>
        <v/>
      </c>
      <c r="AL114" s="476"/>
      <c r="AM114" s="474" t="str">
        <f>IF(LEN(VLOOKUP(AA108,suvaha!$D$8:$H$158,3,FALSE))&lt;7,"",LEFT(RIGHT(VLOOKUP(AA108,suvaha!$D$8:$H$158,3,FALSE),7),1))</f>
        <v/>
      </c>
      <c r="AN114" s="674"/>
      <c r="AO114" s="474" t="str">
        <f>IF(LEN(VLOOKUP(AA108,suvaha!$D$8:$H$158,3,FALSE))&lt;6,"",LEFT(RIGHT(VLOOKUP(AA108,suvaha!$D$8:$H$158,3,FALSE),6),1))</f>
        <v/>
      </c>
      <c r="AP114" s="476"/>
      <c r="AQ114" s="474" t="str">
        <f>IF(LEN(VLOOKUP(AA108,suvaha!$D$8:$H$158,3,FALSE))&lt;5,"",LEFT(RIGHT(VLOOKUP(AA108,suvaha!$D$8:$H$158,3,FALSE),5),1))</f>
        <v/>
      </c>
      <c r="AR114" s="476"/>
      <c r="AS114" s="474" t="str">
        <f>IF(LEN(VLOOKUP(AA108,suvaha!$D$8:$H$158,3,FALSE))&lt;4,"",LEFT(RIGHT(VLOOKUP(AA108,suvaha!$D$8:$H$158,3,FALSE),4),1))</f>
        <v/>
      </c>
      <c r="AT114" s="667"/>
      <c r="AU114" s="474" t="str">
        <f>IF(LEN(VLOOKUP(AA108,suvaha!$D$8:$H$158,3,FALSE))&lt;3,"",LEFT(RIGHT(VLOOKUP(AA108,suvaha!$D$8:$H$158,3,FALSE),3),1))</f>
        <v/>
      </c>
      <c r="AV114" s="476"/>
      <c r="AW114" s="474" t="str">
        <f>IF(LEN(VLOOKUP(AA108,suvaha!$D$8:$H$158,3,FALSE))&lt;2,"",LEFT(RIGHT(VLOOKUP(AA108,suvaha!$D$8:$H$158,3,FALSE),2),1))</f>
        <v/>
      </c>
      <c r="AX114" s="476"/>
      <c r="AY114" s="474" t="str">
        <f>IF(VLOOKUP(AA108,suvaha!$D$8:$H$85,3,FALSE)=0,"",IF(LEN(VLOOKUP(AA108,suvaha!$D$8:$H$158,3,FALSE))&lt;1,"",LEFT(RIGHT(VLOOKUP(AA108,suvaha!$D$8:$H$158,3,FALSE),1),1)))</f>
        <v/>
      </c>
      <c r="AZ114" s="711"/>
      <c r="BA114" s="186"/>
      <c r="BB114" s="179"/>
      <c r="BC114" s="179"/>
      <c r="BD114" s="179"/>
      <c r="BE114" s="179"/>
      <c r="BF114" s="179"/>
      <c r="BG114" s="179"/>
      <c r="BH114" s="179"/>
      <c r="BI114" s="179"/>
      <c r="BJ114" s="178"/>
      <c r="BK114" s="179"/>
      <c r="BL114" s="474" t="str">
        <f>IF(LEN(VLOOKUP(AA108,suvaha!$D$8:$H$158,5,FALSE))&lt;11,"",LEFT(RIGHT(VLOOKUP(AA108,suvaha!$D$8:$H$158,5,FALSE),11),1))</f>
        <v/>
      </c>
      <c r="BM114" s="181"/>
      <c r="BN114" s="474" t="str">
        <f>IF(LEN(VLOOKUP(AA108,suvaha!$D$8:$H$158,5,FALSE))&lt;10,"",LEFT(RIGHT(VLOOKUP(AA108,suvaha!$D$8:$H$158,5,FALSE),10),1))</f>
        <v/>
      </c>
      <c r="BO114" s="476"/>
      <c r="BP114" s="474" t="str">
        <f>IF(LEN(VLOOKUP(AA108,suvaha!$D$8:$H$158,5,FALSE))&lt;9,"",LEFT(RIGHT(VLOOKUP(AA108,suvaha!$D$8:$H$158,5,FALSE),9),1))</f>
        <v/>
      </c>
      <c r="BQ114" s="181"/>
      <c r="BR114" s="474" t="str">
        <f>IF(LEN(VLOOKUP(AA108,suvaha!$D$8:$H$158,5,FALSE))&lt;8,"",LEFT(RIGHT(VLOOKUP(AA108,suvaha!$D$8:$H$158,5,FALSE),8),1))</f>
        <v/>
      </c>
      <c r="BS114" s="476"/>
      <c r="BT114" s="474" t="str">
        <f>IF(LEN(VLOOKUP(AA108,suvaha!$D$8:$H$158,5,FALSE))&lt;7,"",LEFT(RIGHT(VLOOKUP(AA108,suvaha!$D$8:$H$158,5,FALSE),7),1))</f>
        <v/>
      </c>
      <c r="BU114" s="674"/>
      <c r="BV114" s="474" t="str">
        <f>IF(LEN(VLOOKUP(AA108,suvaha!$D$8:$H$158,5,FALSE))&lt;6,"",LEFT(RIGHT(VLOOKUP(AA108,suvaha!$D$8:$H$158,5,FALSE),6),1))</f>
        <v/>
      </c>
      <c r="BW114" s="476"/>
      <c r="BX114" s="474" t="str">
        <f>IF(LEN(VLOOKUP(AA108,suvaha!$D$8:$H$158,5,FALSE))&lt;5,"",LEFT(RIGHT(VLOOKUP(AA108,suvaha!$D$8:$H$158,5,FALSE),5),1))</f>
        <v/>
      </c>
      <c r="BY114" s="476"/>
      <c r="BZ114" s="474" t="str">
        <f>IF(LEN(VLOOKUP(AA108,suvaha!$D$8:$H$158,5,FALSE))&lt;4,"",LEFT(RIGHT(VLOOKUP(AA108,suvaha!$D$8:$H$158,5,FALSE),4),1))</f>
        <v/>
      </c>
      <c r="CA114" s="667"/>
      <c r="CB114" s="474" t="str">
        <f>IF(LEN(VLOOKUP(AA108,suvaha!$D$8:$H$158,5,FALSE))&lt;3,"",LEFT(RIGHT(VLOOKUP(AA108,suvaha!$D$8:$H$158,5,FALSE),3),1))</f>
        <v/>
      </c>
      <c r="CC114" s="476"/>
      <c r="CD114" s="474" t="str">
        <f>IF(LEN(VLOOKUP(AA108,suvaha!$D$8:$H$158,5,FALSE))&lt;2,"",LEFT(RIGHT(VLOOKUP(AA108,suvaha!$D$8:$H$158,5,FALSE),2),1))</f>
        <v/>
      </c>
      <c r="CE114" s="476"/>
      <c r="CF114" s="474" t="str">
        <f>IF(VLOOKUP(AA108,suvaha!$D$8:$H$85,5,FALSE)=0,"",IF(LEN(VLOOKUP(AA108,suvaha!$D$8:$H$158,5,FALSE))&lt;1,"",LEFT(RIGHT(VLOOKUP(AA108,suvaha!$D$8:$H$158,5,FALSE),1),1)))</f>
        <v/>
      </c>
      <c r="CG114" s="219"/>
    </row>
    <row r="115" spans="1:86" ht="3" customHeight="1">
      <c r="A115" s="139"/>
      <c r="B115" s="715"/>
      <c r="C115" s="715"/>
      <c r="D115" s="715"/>
      <c r="E115" s="719"/>
      <c r="F115" s="719"/>
      <c r="G115" s="707"/>
      <c r="H115" s="766"/>
      <c r="I115" s="766"/>
      <c r="J115" s="766"/>
      <c r="K115" s="766"/>
      <c r="L115" s="766"/>
      <c r="M115" s="766"/>
      <c r="N115" s="766"/>
      <c r="O115" s="766"/>
      <c r="P115" s="766"/>
      <c r="Q115" s="766"/>
      <c r="R115" s="766"/>
      <c r="S115" s="766"/>
      <c r="T115" s="766"/>
      <c r="U115" s="766"/>
      <c r="V115" s="766"/>
      <c r="W115" s="766"/>
      <c r="X115" s="766"/>
      <c r="Y115" s="766"/>
      <c r="Z115" s="766"/>
      <c r="AA115" s="717"/>
      <c r="AB115" s="717"/>
      <c r="AC115" s="717"/>
      <c r="AD115" s="712"/>
      <c r="AE115" s="712"/>
      <c r="AF115" s="712"/>
      <c r="AG115" s="712"/>
      <c r="AH115" s="712"/>
      <c r="AI115" s="712"/>
      <c r="AJ115" s="712"/>
      <c r="AK115" s="712"/>
      <c r="AL115" s="712"/>
      <c r="AM115" s="712"/>
      <c r="AN115" s="712"/>
      <c r="AO115" s="712"/>
      <c r="AP115" s="712"/>
      <c r="AQ115" s="712"/>
      <c r="AR115" s="712"/>
      <c r="AS115" s="712"/>
      <c r="AT115" s="712"/>
      <c r="AU115" s="712"/>
      <c r="AV115" s="712"/>
      <c r="AW115" s="712"/>
      <c r="AX115" s="712"/>
      <c r="AY115" s="712"/>
      <c r="AZ115" s="712"/>
      <c r="BA115" s="189"/>
      <c r="BB115" s="182"/>
      <c r="BC115" s="182"/>
      <c r="BD115" s="182"/>
      <c r="BE115" s="182"/>
      <c r="BF115" s="182"/>
      <c r="BG115" s="182"/>
      <c r="BH115" s="182"/>
      <c r="BI115" s="182"/>
      <c r="BJ115" s="183"/>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218"/>
    </row>
    <row r="116" spans="1:86" s="174" customFormat="1" ht="3" customHeight="1">
      <c r="A116" s="139"/>
      <c r="B116" s="715"/>
      <c r="C116" s="715"/>
      <c r="D116" s="715"/>
      <c r="E116" s="719" t="s">
        <v>123</v>
      </c>
      <c r="F116" s="719"/>
      <c r="G116" s="707"/>
      <c r="H116" s="775" t="str">
        <f>Index!C107</f>
        <v>Pohľadávky z obchodného styku v rámci podielovej účasti okrem pohľadávok voči prepojeným účtovným jednotkám (311A, 312A, 313A, 314A, 315A, 31XA) - /391A/</v>
      </c>
      <c r="I116" s="775"/>
      <c r="J116" s="775"/>
      <c r="K116" s="775"/>
      <c r="L116" s="775"/>
      <c r="M116" s="775"/>
      <c r="N116" s="775"/>
      <c r="O116" s="775"/>
      <c r="P116" s="775"/>
      <c r="Q116" s="775"/>
      <c r="R116" s="775"/>
      <c r="S116" s="775"/>
      <c r="T116" s="775"/>
      <c r="U116" s="775"/>
      <c r="V116" s="775"/>
      <c r="W116" s="775"/>
      <c r="X116" s="775"/>
      <c r="Y116" s="775"/>
      <c r="Z116" s="775"/>
      <c r="AA116" s="717" t="s">
        <v>139</v>
      </c>
      <c r="AB116" s="717"/>
      <c r="AC116" s="717"/>
      <c r="AD116" s="670"/>
      <c r="AE116" s="670"/>
      <c r="AF116" s="670"/>
      <c r="AG116" s="670"/>
      <c r="AH116" s="670"/>
      <c r="AI116" s="670"/>
      <c r="AJ116" s="670"/>
      <c r="AK116" s="670"/>
      <c r="AL116" s="670"/>
      <c r="AM116" s="670"/>
      <c r="AN116" s="670"/>
      <c r="AO116" s="670"/>
      <c r="AP116" s="670"/>
      <c r="AQ116" s="670"/>
      <c r="AR116" s="670"/>
      <c r="AS116" s="670"/>
      <c r="AT116" s="670"/>
      <c r="AU116" s="670"/>
      <c r="AV116" s="670"/>
      <c r="AW116" s="670"/>
      <c r="AX116" s="670"/>
      <c r="AY116" s="670"/>
      <c r="AZ116" s="670"/>
      <c r="BA116" s="710"/>
      <c r="BB116" s="710"/>
      <c r="BC116" s="710"/>
      <c r="BD116" s="710"/>
      <c r="BE116" s="710"/>
      <c r="BF116" s="710"/>
      <c r="BG116" s="710"/>
      <c r="BH116" s="710"/>
      <c r="BI116" s="710"/>
      <c r="BJ116" s="710"/>
      <c r="BK116" s="710"/>
      <c r="BL116" s="710"/>
      <c r="BM116" s="710"/>
      <c r="BN116" s="710"/>
      <c r="BO116" s="710"/>
      <c r="BP116" s="710"/>
      <c r="BQ116" s="710"/>
      <c r="BR116" s="175"/>
      <c r="BS116" s="175"/>
      <c r="BT116" s="175"/>
      <c r="BU116" s="175"/>
      <c r="BV116" s="175"/>
      <c r="BW116" s="176"/>
      <c r="BX116" s="175"/>
      <c r="BY116" s="175"/>
      <c r="BZ116" s="175"/>
      <c r="CA116" s="175"/>
      <c r="CB116" s="175"/>
      <c r="CC116" s="175"/>
      <c r="CD116" s="175"/>
      <c r="CE116" s="175"/>
      <c r="CF116" s="175"/>
      <c r="CG116" s="216"/>
    </row>
    <row r="117" spans="1:86" s="174" customFormat="1" ht="3" customHeight="1">
      <c r="A117" s="139"/>
      <c r="B117" s="715"/>
      <c r="C117" s="715"/>
      <c r="D117" s="715"/>
      <c r="E117" s="719"/>
      <c r="F117" s="719"/>
      <c r="G117" s="707"/>
      <c r="H117" s="775"/>
      <c r="I117" s="775"/>
      <c r="J117" s="775"/>
      <c r="K117" s="775"/>
      <c r="L117" s="775"/>
      <c r="M117" s="775"/>
      <c r="N117" s="775"/>
      <c r="O117" s="775"/>
      <c r="P117" s="775"/>
      <c r="Q117" s="775"/>
      <c r="R117" s="775"/>
      <c r="S117" s="775"/>
      <c r="T117" s="775"/>
      <c r="U117" s="775"/>
      <c r="V117" s="775"/>
      <c r="W117" s="775"/>
      <c r="X117" s="775"/>
      <c r="Y117" s="775"/>
      <c r="Z117" s="775"/>
      <c r="AA117" s="717"/>
      <c r="AB117" s="717"/>
      <c r="AC117" s="717"/>
      <c r="AD117" s="671"/>
      <c r="AE117" s="672"/>
      <c r="AF117" s="672"/>
      <c r="AG117" s="672"/>
      <c r="AH117" s="471"/>
      <c r="AI117" s="673"/>
      <c r="AJ117" s="673"/>
      <c r="AK117" s="673"/>
      <c r="AL117" s="673"/>
      <c r="AM117" s="673"/>
      <c r="AN117" s="674"/>
      <c r="AO117" s="668"/>
      <c r="AP117" s="668"/>
      <c r="AQ117" s="668"/>
      <c r="AR117" s="668"/>
      <c r="AS117" s="668"/>
      <c r="AT117" s="667"/>
      <c r="AU117" s="668"/>
      <c r="AV117" s="668"/>
      <c r="AW117" s="668"/>
      <c r="AX117" s="668"/>
      <c r="AY117" s="668"/>
      <c r="AZ117" s="711"/>
      <c r="BA117" s="671"/>
      <c r="BB117" s="672"/>
      <c r="BC117" s="672"/>
      <c r="BD117" s="672"/>
      <c r="BE117" s="471"/>
      <c r="BF117" s="673"/>
      <c r="BG117" s="673"/>
      <c r="BH117" s="673"/>
      <c r="BI117" s="673"/>
      <c r="BJ117" s="673"/>
      <c r="BK117" s="674"/>
      <c r="BL117" s="668"/>
      <c r="BM117" s="668"/>
      <c r="BN117" s="668"/>
      <c r="BO117" s="668"/>
      <c r="BP117" s="668"/>
      <c r="BQ117" s="667"/>
      <c r="BR117" s="668"/>
      <c r="BS117" s="668"/>
      <c r="BT117" s="668"/>
      <c r="BU117" s="668"/>
      <c r="BV117" s="668"/>
      <c r="BW117" s="178"/>
      <c r="BX117" s="179"/>
      <c r="BY117" s="179"/>
      <c r="BZ117" s="179"/>
      <c r="CA117" s="179"/>
      <c r="CB117" s="179"/>
      <c r="CC117" s="179"/>
      <c r="CD117" s="179"/>
      <c r="CE117" s="179"/>
      <c r="CF117" s="179"/>
      <c r="CG117" s="217"/>
    </row>
    <row r="118" spans="1:86" ht="16.5" customHeight="1">
      <c r="A118" s="139"/>
      <c r="B118" s="715"/>
      <c r="C118" s="715"/>
      <c r="D118" s="715"/>
      <c r="E118" s="719"/>
      <c r="F118" s="719"/>
      <c r="G118" s="707"/>
      <c r="H118" s="775"/>
      <c r="I118" s="775"/>
      <c r="J118" s="775"/>
      <c r="K118" s="775"/>
      <c r="L118" s="775"/>
      <c r="M118" s="775"/>
      <c r="N118" s="775"/>
      <c r="O118" s="775"/>
      <c r="P118" s="775"/>
      <c r="Q118" s="775"/>
      <c r="R118" s="775"/>
      <c r="S118" s="775"/>
      <c r="T118" s="775"/>
      <c r="U118" s="775"/>
      <c r="V118" s="775"/>
      <c r="W118" s="775"/>
      <c r="X118" s="775"/>
      <c r="Y118" s="775"/>
      <c r="Z118" s="775"/>
      <c r="AA118" s="717"/>
      <c r="AB118" s="717"/>
      <c r="AC118" s="717"/>
      <c r="AD118" s="671"/>
      <c r="AE118" s="474" t="str">
        <f>IF(LEN(VLOOKUP(AA116,suvaha!$D$8:$H$158,2,FALSE))&lt;11,"",LEFT(RIGHT(VLOOKUP(AA116,suvaha!$D$8:$H$158,2,FALSE),11),1))</f>
        <v/>
      </c>
      <c r="AF118" s="181"/>
      <c r="AG118" s="474" t="str">
        <f>IF(LEN(VLOOKUP(AA116,suvaha!$D$8:$H$158,2,FALSE))&lt;10,"",LEFT(RIGHT(VLOOKUP(AA116,suvaha!$D$8:$H$158,2,FALSE),10),1))</f>
        <v/>
      </c>
      <c r="AH118" s="476"/>
      <c r="AI118" s="474" t="str">
        <f>IF(LEN(VLOOKUP(AA116,suvaha!$D$8:$H$158,2,FALSE))&lt;9,"",LEFT(RIGHT(VLOOKUP(AA116,suvaha!$D$8:$H$158,2,FALSE),9),1))</f>
        <v/>
      </c>
      <c r="AJ118" s="181"/>
      <c r="AK118" s="474" t="str">
        <f>IF(LEN(VLOOKUP(AA116,suvaha!$D$8:$H$158,2,FALSE))&lt;8,"",LEFT(RIGHT(VLOOKUP(AA116,suvaha!$D$8:$H$158,2,FALSE),8),1))</f>
        <v/>
      </c>
      <c r="AL118" s="476"/>
      <c r="AM118" s="474" t="str">
        <f>IF(LEN(VLOOKUP(AA116,suvaha!$D$8:$H$158,2,FALSE))&lt;7,"",LEFT(RIGHT(VLOOKUP(AA116,suvaha!$D$8:$H$158,2,FALSE),7),1))</f>
        <v/>
      </c>
      <c r="AN118" s="674"/>
      <c r="AO118" s="474" t="str">
        <f>IF(LEN(VLOOKUP(AA116,suvaha!$D$8:$H$158,2,FALSE))&lt;6,"",LEFT(RIGHT(VLOOKUP(AA116,suvaha!$D$8:$H$158,2,FALSE),6),1))</f>
        <v/>
      </c>
      <c r="AP118" s="476"/>
      <c r="AQ118" s="474" t="str">
        <f>IF(LEN(VLOOKUP(AA116,suvaha!$D$8:$H$158,2,FALSE))&lt;5,"",LEFT(RIGHT(VLOOKUP(AA116,suvaha!$D$8:$H$158,2,FALSE),5),1))</f>
        <v/>
      </c>
      <c r="AR118" s="476"/>
      <c r="AS118" s="474" t="str">
        <f>IF(LEN(VLOOKUP(AA116,suvaha!$D$8:$H$158,2,FALSE))&lt;4,"",LEFT(RIGHT(VLOOKUP(AA116,suvaha!$D$8:$H$158,2,FALSE),4),1))</f>
        <v/>
      </c>
      <c r="AT118" s="667"/>
      <c r="AU118" s="474" t="str">
        <f>IF(LEN(VLOOKUP(AA116,suvaha!$D$8:$H$158,2,FALSE))&lt;3,"",LEFT(RIGHT(VLOOKUP(AA116,suvaha!$D$8:$H$158,2,FALSE),3),1))</f>
        <v/>
      </c>
      <c r="AV118" s="476"/>
      <c r="AW118" s="474" t="str">
        <f>IF(LEN(VLOOKUP(AA116,suvaha!$D$8:$H$158,2,FALSE))&lt;2,"",LEFT(RIGHT(VLOOKUP(AA116,suvaha!$D$8:$H$158,2,FALSE),2),1))</f>
        <v/>
      </c>
      <c r="AX118" s="476"/>
      <c r="AY118" s="474" t="str">
        <f>IF(VLOOKUP(AA116,suvaha!$D$8:$H$85,2,FALSE)=0,"",IF(LEN(VLOOKUP(AA116,suvaha!$D$8:$H$158,2,FALSE))&lt;1,"",LEFT(RIGHT(VLOOKUP(AA116,suvaha!$D$8:$H$158,2,FALSE),1),1)))</f>
        <v/>
      </c>
      <c r="AZ118" s="711"/>
      <c r="BA118" s="671"/>
      <c r="BB118" s="474" t="str">
        <f>IF(LEN(VLOOKUP(AA116,suvaha!$D$8:$H$158,4,FALSE))&lt;11,"",LEFT(RIGHT(VLOOKUP(AA116,suvaha!$D$8:$H$158,4,FALSE),11),1))</f>
        <v/>
      </c>
      <c r="BC118" s="181"/>
      <c r="BD118" s="474" t="str">
        <f>IF(LEN(VLOOKUP(AA116,suvaha!$D$8:$H$158,4,FALSE))&lt;10,"",LEFT(RIGHT(VLOOKUP(AA116,suvaha!$D$8:$H$158,4,FALSE),10),1))</f>
        <v/>
      </c>
      <c r="BE118" s="476"/>
      <c r="BF118" s="474" t="str">
        <f>IF(LEN(VLOOKUP(AA116,suvaha!$D$8:$H$158,4,FALSE))&lt;9,"",LEFT(RIGHT(VLOOKUP(AA116,suvaha!$D$8:$H$158,4,FALSE),9),1))</f>
        <v/>
      </c>
      <c r="BG118" s="181"/>
      <c r="BH118" s="474" t="str">
        <f>IF(LEN(VLOOKUP(AA116,suvaha!$D$8:$H$158,4,FALSE))&lt;8,"",LEFT(RIGHT(VLOOKUP(AA116,suvaha!$D$8:$H$158,4,FALSE),8),1))</f>
        <v/>
      </c>
      <c r="BI118" s="476"/>
      <c r="BJ118" s="474" t="str">
        <f>IF(LEN(VLOOKUP(AA116,suvaha!$D$8:$H$158,4,FALSE))&lt;7,"",LEFT(RIGHT(VLOOKUP(AA116,suvaha!$D$8:$H$158,4,FALSE),7),1))</f>
        <v/>
      </c>
      <c r="BK118" s="674"/>
      <c r="BL118" s="474" t="str">
        <f>IF(LEN(VLOOKUP(AA116,suvaha!$D$8:$H$158,4,FALSE))&lt;6,"",LEFT(RIGHT(VLOOKUP(AA116,suvaha!$D$8:$H$158,4,FALSE),6),1))</f>
        <v/>
      </c>
      <c r="BM118" s="476"/>
      <c r="BN118" s="474" t="str">
        <f>IF(LEN(VLOOKUP(AA116,suvaha!$D$8:$H$158,4,FALSE))&lt;5,"",LEFT(RIGHT(VLOOKUP(AA116,suvaha!$D$8:$H$158,4,FALSE),5),1))</f>
        <v/>
      </c>
      <c r="BO118" s="476"/>
      <c r="BP118" s="474" t="str">
        <f>IF(LEN(VLOOKUP(AA116,suvaha!$D$8:$H$158,4,FALSE))&lt;4,"",LEFT(RIGHT(VLOOKUP(AA116,suvaha!$D$8:$H$158,4,FALSE),4),1))</f>
        <v/>
      </c>
      <c r="BQ118" s="667"/>
      <c r="BR118" s="474" t="str">
        <f>IF(LEN(VLOOKUP(AA116,suvaha!$D$8:$H$158,4,FALSE))&lt;3,"",LEFT(RIGHT(VLOOKUP(AA116,suvaha!$D$8:$H$158,4,FALSE),3),1))</f>
        <v/>
      </c>
      <c r="BS118" s="476"/>
      <c r="BT118" s="474" t="str">
        <f>IF(LEN(VLOOKUP(AA116,suvaha!$D$8:$H$158,4,FALSE))&lt;2,"",LEFT(RIGHT(VLOOKUP(AA116,suvaha!$D$8:$H$158,4,FALSE),2),1))</f>
        <v/>
      </c>
      <c r="BU118" s="476"/>
      <c r="BV118" s="474" t="str">
        <f>IF(VLOOKUP(AA116,suvaha!$D$8:$H$85,4,FALSE)=0,"",IF(LEN(VLOOKUP(AA116,suvaha!$D$8:$H$158,4,FALSE))&lt;1,"",LEFT(RIGHT(VLOOKUP(AA116,suvaha!$D$8:$H$158,4,FALSE),1),1)))</f>
        <v/>
      </c>
      <c r="BW118" s="178"/>
      <c r="BX118" s="179"/>
      <c r="BY118" s="179"/>
      <c r="BZ118" s="179"/>
      <c r="CA118" s="179"/>
      <c r="CB118" s="179"/>
      <c r="CC118" s="179"/>
      <c r="CD118" s="179"/>
      <c r="CE118" s="179"/>
      <c r="CF118" s="179"/>
      <c r="CG118" s="217"/>
    </row>
    <row r="119" spans="1:86" ht="5.25" customHeight="1">
      <c r="A119" s="139"/>
      <c r="B119" s="715"/>
      <c r="C119" s="715"/>
      <c r="D119" s="715"/>
      <c r="E119" s="719"/>
      <c r="F119" s="719"/>
      <c r="G119" s="707"/>
      <c r="H119" s="775"/>
      <c r="I119" s="775"/>
      <c r="J119" s="775"/>
      <c r="K119" s="775"/>
      <c r="L119" s="775"/>
      <c r="M119" s="775"/>
      <c r="N119" s="775"/>
      <c r="O119" s="775"/>
      <c r="P119" s="775"/>
      <c r="Q119" s="775"/>
      <c r="R119" s="775"/>
      <c r="S119" s="775"/>
      <c r="T119" s="775"/>
      <c r="U119" s="775"/>
      <c r="V119" s="775"/>
      <c r="W119" s="775"/>
      <c r="X119" s="775"/>
      <c r="Y119" s="775"/>
      <c r="Z119" s="775"/>
      <c r="AA119" s="717"/>
      <c r="AB119" s="717"/>
      <c r="AC119" s="717"/>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669"/>
      <c r="BB119" s="669"/>
      <c r="BC119" s="669"/>
      <c r="BD119" s="669"/>
      <c r="BE119" s="669"/>
      <c r="BF119" s="669"/>
      <c r="BG119" s="669"/>
      <c r="BH119" s="669"/>
      <c r="BI119" s="669"/>
      <c r="BJ119" s="669"/>
      <c r="BK119" s="669"/>
      <c r="BL119" s="669"/>
      <c r="BM119" s="669"/>
      <c r="BN119" s="669"/>
      <c r="BO119" s="669"/>
      <c r="BP119" s="669"/>
      <c r="BQ119" s="669"/>
      <c r="BR119" s="182"/>
      <c r="BS119" s="182"/>
      <c r="BT119" s="182"/>
      <c r="BU119" s="182"/>
      <c r="BV119" s="182"/>
      <c r="BW119" s="183"/>
      <c r="BX119" s="182"/>
      <c r="BY119" s="182"/>
      <c r="BZ119" s="182"/>
      <c r="CA119" s="182"/>
      <c r="CB119" s="182"/>
      <c r="CC119" s="182"/>
      <c r="CD119" s="182"/>
      <c r="CE119" s="182"/>
      <c r="CF119" s="182"/>
      <c r="CG119" s="218"/>
    </row>
    <row r="120" spans="1:86" ht="3" customHeight="1">
      <c r="A120" s="139"/>
      <c r="B120" s="715"/>
      <c r="C120" s="715"/>
      <c r="D120" s="715"/>
      <c r="E120" s="719"/>
      <c r="F120" s="719"/>
      <c r="G120" s="707"/>
      <c r="H120" s="775"/>
      <c r="I120" s="775"/>
      <c r="J120" s="775"/>
      <c r="K120" s="775"/>
      <c r="L120" s="775"/>
      <c r="M120" s="775"/>
      <c r="N120" s="775"/>
      <c r="O120" s="775"/>
      <c r="P120" s="775"/>
      <c r="Q120" s="775"/>
      <c r="R120" s="775"/>
      <c r="S120" s="775"/>
      <c r="T120" s="775"/>
      <c r="U120" s="775"/>
      <c r="V120" s="775"/>
      <c r="W120" s="775"/>
      <c r="X120" s="775"/>
      <c r="Y120" s="775"/>
      <c r="Z120" s="775"/>
      <c r="AA120" s="717"/>
      <c r="AB120" s="717"/>
      <c r="AC120" s="717"/>
      <c r="AD120" s="670"/>
      <c r="AE120" s="670"/>
      <c r="AF120" s="670"/>
      <c r="AG120" s="670"/>
      <c r="AH120" s="670"/>
      <c r="AI120" s="670"/>
      <c r="AJ120" s="670"/>
      <c r="AK120" s="670"/>
      <c r="AL120" s="670"/>
      <c r="AM120" s="670"/>
      <c r="AN120" s="670"/>
      <c r="AO120" s="670"/>
      <c r="AP120" s="670"/>
      <c r="AQ120" s="670"/>
      <c r="AR120" s="670"/>
      <c r="AS120" s="670"/>
      <c r="AT120" s="670"/>
      <c r="AU120" s="670"/>
      <c r="AV120" s="670"/>
      <c r="AW120" s="670"/>
      <c r="AX120" s="670"/>
      <c r="AY120" s="670"/>
      <c r="AZ120" s="670"/>
      <c r="BA120" s="185"/>
      <c r="BB120" s="175"/>
      <c r="BC120" s="175"/>
      <c r="BD120" s="175"/>
      <c r="BE120" s="175"/>
      <c r="BF120" s="175"/>
      <c r="BG120" s="175"/>
      <c r="BH120" s="175"/>
      <c r="BI120" s="175"/>
      <c r="BJ120" s="176"/>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216"/>
    </row>
    <row r="121" spans="1:86" ht="3" customHeight="1">
      <c r="A121" s="139"/>
      <c r="B121" s="715"/>
      <c r="C121" s="715"/>
      <c r="D121" s="715"/>
      <c r="E121" s="719"/>
      <c r="F121" s="719"/>
      <c r="G121" s="707"/>
      <c r="H121" s="775"/>
      <c r="I121" s="775"/>
      <c r="J121" s="775"/>
      <c r="K121" s="775"/>
      <c r="L121" s="775"/>
      <c r="M121" s="775"/>
      <c r="N121" s="775"/>
      <c r="O121" s="775"/>
      <c r="P121" s="775"/>
      <c r="Q121" s="775"/>
      <c r="R121" s="775"/>
      <c r="S121" s="775"/>
      <c r="T121" s="775"/>
      <c r="U121" s="775"/>
      <c r="V121" s="775"/>
      <c r="W121" s="775"/>
      <c r="X121" s="775"/>
      <c r="Y121" s="775"/>
      <c r="Z121" s="775"/>
      <c r="AA121" s="717"/>
      <c r="AB121" s="717"/>
      <c r="AC121" s="717"/>
      <c r="AD121" s="671"/>
      <c r="AE121" s="672"/>
      <c r="AF121" s="672"/>
      <c r="AG121" s="672"/>
      <c r="AH121" s="471"/>
      <c r="AI121" s="673"/>
      <c r="AJ121" s="673"/>
      <c r="AK121" s="673"/>
      <c r="AL121" s="673"/>
      <c r="AM121" s="673"/>
      <c r="AN121" s="674"/>
      <c r="AO121" s="668"/>
      <c r="AP121" s="668"/>
      <c r="AQ121" s="668"/>
      <c r="AR121" s="668"/>
      <c r="AS121" s="668"/>
      <c r="AT121" s="667"/>
      <c r="AU121" s="668"/>
      <c r="AV121" s="668"/>
      <c r="AW121" s="668"/>
      <c r="AX121" s="668"/>
      <c r="AY121" s="668"/>
      <c r="AZ121" s="711"/>
      <c r="BA121" s="186"/>
      <c r="BB121" s="179"/>
      <c r="BC121" s="179"/>
      <c r="BD121" s="179"/>
      <c r="BE121" s="179"/>
      <c r="BF121" s="179"/>
      <c r="BG121" s="179"/>
      <c r="BH121" s="179"/>
      <c r="BI121" s="179"/>
      <c r="BJ121" s="178"/>
      <c r="BK121" s="179"/>
      <c r="BL121" s="672"/>
      <c r="BM121" s="672"/>
      <c r="BN121" s="672"/>
      <c r="BO121" s="471"/>
      <c r="BP121" s="673"/>
      <c r="BQ121" s="673"/>
      <c r="BR121" s="673"/>
      <c r="BS121" s="673"/>
      <c r="BT121" s="673"/>
      <c r="BU121" s="674"/>
      <c r="BV121" s="668"/>
      <c r="BW121" s="668"/>
      <c r="BX121" s="668"/>
      <c r="BY121" s="668"/>
      <c r="BZ121" s="668"/>
      <c r="CA121" s="667"/>
      <c r="CB121" s="668"/>
      <c r="CC121" s="668"/>
      <c r="CD121" s="668"/>
      <c r="CE121" s="668"/>
      <c r="CF121" s="668"/>
      <c r="CG121" s="219"/>
    </row>
    <row r="122" spans="1:86" ht="17.25" customHeight="1">
      <c r="A122" s="139"/>
      <c r="B122" s="715"/>
      <c r="C122" s="715"/>
      <c r="D122" s="715"/>
      <c r="E122" s="719"/>
      <c r="F122" s="719"/>
      <c r="G122" s="707"/>
      <c r="H122" s="775"/>
      <c r="I122" s="775"/>
      <c r="J122" s="775"/>
      <c r="K122" s="775"/>
      <c r="L122" s="775"/>
      <c r="M122" s="775"/>
      <c r="N122" s="775"/>
      <c r="O122" s="775"/>
      <c r="P122" s="775"/>
      <c r="Q122" s="775"/>
      <c r="R122" s="775"/>
      <c r="S122" s="775"/>
      <c r="T122" s="775"/>
      <c r="U122" s="775"/>
      <c r="V122" s="775"/>
      <c r="W122" s="775"/>
      <c r="X122" s="775"/>
      <c r="Y122" s="775"/>
      <c r="Z122" s="775"/>
      <c r="AA122" s="717"/>
      <c r="AB122" s="717"/>
      <c r="AC122" s="717"/>
      <c r="AD122" s="671"/>
      <c r="AE122" s="474" t="str">
        <f>IF(LEN(VLOOKUP(AA116,suvaha!$D$8:$H$158,3,FALSE))&lt;11,"",LEFT(RIGHT(VLOOKUP(AA116,suvaha!$D$8:$H$158,3,FALSE),11),1))</f>
        <v/>
      </c>
      <c r="AF122" s="181"/>
      <c r="AG122" s="474" t="str">
        <f>IF(LEN(VLOOKUP(AA116,suvaha!$D$8:$H$158,3,FALSE))&lt;10,"",LEFT(RIGHT(VLOOKUP(AA116,suvaha!$D$8:$H$158,3,FALSE),10),1))</f>
        <v/>
      </c>
      <c r="AH122" s="476"/>
      <c r="AI122" s="474" t="str">
        <f>IF(LEN(VLOOKUP(AA116,suvaha!$D$8:$H$158,3,FALSE))&lt;9,"",LEFT(RIGHT(VLOOKUP(AA116,suvaha!$D$8:$H$158,3,FALSE),9),1))</f>
        <v/>
      </c>
      <c r="AJ122" s="181"/>
      <c r="AK122" s="474" t="str">
        <f>IF(LEN(VLOOKUP(AA116,suvaha!$D$8:$H$158,3,FALSE))&lt;8,"",LEFT(RIGHT(VLOOKUP(AA116,suvaha!$D$8:$H$158,3,FALSE),8),1))</f>
        <v/>
      </c>
      <c r="AL122" s="476"/>
      <c r="AM122" s="474" t="str">
        <f>IF(LEN(VLOOKUP(AA116,suvaha!$D$8:$H$158,3,FALSE))&lt;7,"",LEFT(RIGHT(VLOOKUP(AA116,suvaha!$D$8:$H$158,3,FALSE),7),1))</f>
        <v/>
      </c>
      <c r="AN122" s="674"/>
      <c r="AO122" s="474" t="str">
        <f>IF(LEN(VLOOKUP(AA116,suvaha!$D$8:$H$158,3,FALSE))&lt;6,"",LEFT(RIGHT(VLOOKUP(AA116,suvaha!$D$8:$H$158,3,FALSE),6),1))</f>
        <v/>
      </c>
      <c r="AP122" s="476"/>
      <c r="AQ122" s="474" t="str">
        <f>IF(LEN(VLOOKUP(AA116,suvaha!$D$8:$H$158,3,FALSE))&lt;5,"",LEFT(RIGHT(VLOOKUP(AA116,suvaha!$D$8:$H$158,3,FALSE),5),1))</f>
        <v/>
      </c>
      <c r="AR122" s="476"/>
      <c r="AS122" s="474" t="str">
        <f>IF(LEN(VLOOKUP(AA116,suvaha!$D$8:$H$158,3,FALSE))&lt;4,"",LEFT(RIGHT(VLOOKUP(AA116,suvaha!$D$8:$H$158,3,FALSE),4),1))</f>
        <v/>
      </c>
      <c r="AT122" s="667"/>
      <c r="AU122" s="474" t="str">
        <f>IF(LEN(VLOOKUP(AA116,suvaha!$D$8:$H$158,3,FALSE))&lt;3,"",LEFT(RIGHT(VLOOKUP(AA116,suvaha!$D$8:$H$158,3,FALSE),3),1))</f>
        <v/>
      </c>
      <c r="AV122" s="476"/>
      <c r="AW122" s="474" t="str">
        <f>IF(LEN(VLOOKUP(AA116,suvaha!$D$8:$H$158,3,FALSE))&lt;2,"",LEFT(RIGHT(VLOOKUP(AA116,suvaha!$D$8:$H$158,3,FALSE),2),1))</f>
        <v/>
      </c>
      <c r="AX122" s="476"/>
      <c r="AY122" s="474" t="str">
        <f>IF(VLOOKUP(AA116,suvaha!$D$8:$H$85,3,FALSE)=0,"",IF(LEN(VLOOKUP(AA116,suvaha!$D$8:$H$158,3,FALSE))&lt;1,"",LEFT(RIGHT(VLOOKUP(AA116,suvaha!$D$8:$H$158,3,FALSE),1),1)))</f>
        <v/>
      </c>
      <c r="AZ122" s="711"/>
      <c r="BA122" s="186"/>
      <c r="BB122" s="179"/>
      <c r="BC122" s="179"/>
      <c r="BD122" s="179"/>
      <c r="BE122" s="179"/>
      <c r="BF122" s="179"/>
      <c r="BG122" s="179"/>
      <c r="BH122" s="179"/>
      <c r="BI122" s="179"/>
      <c r="BJ122" s="178"/>
      <c r="BK122" s="179"/>
      <c r="BL122" s="474" t="str">
        <f>IF(LEN(VLOOKUP(AA116,suvaha!$D$8:$H$158,5,FALSE))&lt;11,"",LEFT(RIGHT(VLOOKUP(AA116,suvaha!$D$8:$H$158,5,FALSE),11),1))</f>
        <v/>
      </c>
      <c r="BM122" s="181"/>
      <c r="BN122" s="474" t="str">
        <f>IF(LEN(VLOOKUP(AA116,suvaha!$D$8:$H$158,5,FALSE))&lt;10,"",LEFT(RIGHT(VLOOKUP(AA116,suvaha!$D$8:$H$158,5,FALSE),10),1))</f>
        <v/>
      </c>
      <c r="BO122" s="476"/>
      <c r="BP122" s="474" t="str">
        <f>IF(LEN(VLOOKUP(AA116,suvaha!$D$8:$H$158,5,FALSE))&lt;9,"",LEFT(RIGHT(VLOOKUP(AA116,suvaha!$D$8:$H$158,5,FALSE),9),1))</f>
        <v/>
      </c>
      <c r="BQ122" s="181"/>
      <c r="BR122" s="474" t="str">
        <f>IF(LEN(VLOOKUP(AA116,suvaha!$D$8:$H$158,5,FALSE))&lt;8,"",LEFT(RIGHT(VLOOKUP(AA116,suvaha!$D$8:$H$158,5,FALSE),8),1))</f>
        <v/>
      </c>
      <c r="BS122" s="476"/>
      <c r="BT122" s="474" t="str">
        <f>IF(LEN(VLOOKUP(AA116,suvaha!$D$8:$H$158,5,FALSE))&lt;7,"",LEFT(RIGHT(VLOOKUP(AA116,suvaha!$D$8:$H$158,5,FALSE),7),1))</f>
        <v/>
      </c>
      <c r="BU122" s="674"/>
      <c r="BV122" s="474" t="str">
        <f>IF(LEN(VLOOKUP(AA116,suvaha!$D$8:$H$158,5,FALSE))&lt;6,"",LEFT(RIGHT(VLOOKUP(AA116,suvaha!$D$8:$H$158,5,FALSE),6),1))</f>
        <v/>
      </c>
      <c r="BW122" s="476"/>
      <c r="BX122" s="474" t="str">
        <f>IF(LEN(VLOOKUP(AA116,suvaha!$D$8:$H$158,5,FALSE))&lt;5,"",LEFT(RIGHT(VLOOKUP(AA116,suvaha!$D$8:$H$158,5,FALSE),5),1))</f>
        <v/>
      </c>
      <c r="BY122" s="476"/>
      <c r="BZ122" s="474" t="str">
        <f>IF(LEN(VLOOKUP(AA116,suvaha!$D$8:$H$158,5,FALSE))&lt;4,"",LEFT(RIGHT(VLOOKUP(AA116,suvaha!$D$8:$H$158,5,FALSE),4),1))</f>
        <v/>
      </c>
      <c r="CA122" s="667"/>
      <c r="CB122" s="474" t="str">
        <f>IF(LEN(VLOOKUP(AA116,suvaha!$D$8:$H$158,5,FALSE))&lt;3,"",LEFT(RIGHT(VLOOKUP(AA116,suvaha!$D$8:$H$158,5,FALSE),3),1))</f>
        <v/>
      </c>
      <c r="CC122" s="476"/>
      <c r="CD122" s="474" t="str">
        <f>IF(LEN(VLOOKUP(AA116,suvaha!$D$8:$H$158,5,FALSE))&lt;2,"",LEFT(RIGHT(VLOOKUP(AA116,suvaha!$D$8:$H$158,5,FALSE),2),1))</f>
        <v/>
      </c>
      <c r="CE122" s="476"/>
      <c r="CF122" s="474" t="str">
        <f>IF(VLOOKUP(AA116,suvaha!$D$8:$H$85,5,FALSE)=0,"",IF(LEN(VLOOKUP(AA116,suvaha!$D$8:$H$158,5,FALSE))&lt;1,"",LEFT(RIGHT(VLOOKUP(AA116,suvaha!$D$8:$H$158,5,FALSE),1),1)))</f>
        <v/>
      </c>
      <c r="CG122" s="219"/>
    </row>
    <row r="123" spans="1:86" ht="3" customHeight="1">
      <c r="A123" s="139"/>
      <c r="B123" s="715"/>
      <c r="C123" s="715"/>
      <c r="D123" s="715"/>
      <c r="E123" s="719"/>
      <c r="F123" s="719"/>
      <c r="G123" s="707"/>
      <c r="H123" s="775"/>
      <c r="I123" s="775"/>
      <c r="J123" s="775"/>
      <c r="K123" s="775"/>
      <c r="L123" s="775"/>
      <c r="M123" s="775"/>
      <c r="N123" s="775"/>
      <c r="O123" s="775"/>
      <c r="P123" s="775"/>
      <c r="Q123" s="775"/>
      <c r="R123" s="775"/>
      <c r="S123" s="775"/>
      <c r="T123" s="775"/>
      <c r="U123" s="775"/>
      <c r="V123" s="775"/>
      <c r="W123" s="775"/>
      <c r="X123" s="775"/>
      <c r="Y123" s="775"/>
      <c r="Z123" s="775"/>
      <c r="AA123" s="717"/>
      <c r="AB123" s="717"/>
      <c r="AC123" s="717"/>
      <c r="AD123" s="712"/>
      <c r="AE123" s="712"/>
      <c r="AF123" s="712"/>
      <c r="AG123" s="712"/>
      <c r="AH123" s="712"/>
      <c r="AI123" s="712"/>
      <c r="AJ123" s="712"/>
      <c r="AK123" s="712"/>
      <c r="AL123" s="712"/>
      <c r="AM123" s="712"/>
      <c r="AN123" s="712"/>
      <c r="AO123" s="712"/>
      <c r="AP123" s="712"/>
      <c r="AQ123" s="712"/>
      <c r="AR123" s="712"/>
      <c r="AS123" s="712"/>
      <c r="AT123" s="712"/>
      <c r="AU123" s="712"/>
      <c r="AV123" s="712"/>
      <c r="AW123" s="712"/>
      <c r="AX123" s="712"/>
      <c r="AY123" s="712"/>
      <c r="AZ123" s="712"/>
      <c r="BA123" s="189"/>
      <c r="BB123" s="182"/>
      <c r="BC123" s="182"/>
      <c r="BD123" s="182"/>
      <c r="BE123" s="182"/>
      <c r="BF123" s="182"/>
      <c r="BG123" s="182"/>
      <c r="BH123" s="182"/>
      <c r="BI123" s="182"/>
      <c r="BJ123" s="183"/>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218"/>
    </row>
    <row r="124" spans="1:86" ht="3" customHeight="1">
      <c r="B124" s="139"/>
      <c r="E124" s="755"/>
      <c r="F124" s="755"/>
      <c r="G124" s="755"/>
      <c r="H124" s="755"/>
      <c r="I124" s="755"/>
      <c r="J124" s="755"/>
      <c r="K124" s="755"/>
      <c r="L124" s="755"/>
      <c r="M124" s="755"/>
      <c r="N124" s="755"/>
      <c r="O124" s="755"/>
      <c r="P124" s="755"/>
      <c r="Q124" s="755"/>
      <c r="R124" s="755"/>
      <c r="S124" s="755"/>
      <c r="T124" s="755"/>
      <c r="U124" s="755"/>
      <c r="V124" s="755"/>
      <c r="W124" s="755"/>
      <c r="X124" s="755"/>
      <c r="Y124" s="755"/>
      <c r="Z124" s="755"/>
      <c r="AA124" s="755"/>
      <c r="AB124" s="755"/>
      <c r="AC124" s="755"/>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c r="BV124" s="143"/>
      <c r="BW124" s="143"/>
      <c r="BX124" s="143"/>
      <c r="BY124" s="143"/>
      <c r="BZ124" s="143"/>
      <c r="CA124" s="143"/>
      <c r="CB124" s="143"/>
      <c r="CC124" s="143"/>
      <c r="CD124" s="143"/>
      <c r="CE124" s="143"/>
      <c r="CF124" s="143"/>
      <c r="CG124" s="143"/>
    </row>
    <row r="125" spans="1:86" s="154" customFormat="1" ht="5.25" customHeight="1">
      <c r="A125" s="139"/>
      <c r="B125" s="139"/>
      <c r="C125" s="139"/>
      <c r="D125" s="139"/>
      <c r="E125" s="197"/>
      <c r="F125" s="463"/>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463"/>
      <c r="CG125" s="159"/>
      <c r="CH125" s="139"/>
    </row>
    <row r="126" spans="1:86" ht="3.75" customHeight="1">
      <c r="A126" s="154"/>
      <c r="B126" s="139"/>
      <c r="C126" s="154"/>
      <c r="D126" s="154"/>
      <c r="E126" s="197"/>
      <c r="F126" s="463"/>
      <c r="G126" s="198"/>
      <c r="H126" s="161"/>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3"/>
      <c r="CG126" s="159"/>
      <c r="CH126" s="154"/>
    </row>
    <row r="127" spans="1:86" ht="3.75" customHeight="1" thickBot="1">
      <c r="A127" s="154"/>
      <c r="B127" s="139"/>
      <c r="C127" s="154"/>
      <c r="D127" s="154"/>
      <c r="E127" s="199"/>
      <c r="F127" s="200"/>
      <c r="G127" s="198"/>
      <c r="H127" s="161"/>
      <c r="I127" s="161"/>
      <c r="J127" s="161"/>
      <c r="K127" s="467"/>
      <c r="L127" s="467"/>
      <c r="M127" s="467"/>
      <c r="N127" s="467"/>
      <c r="O127" s="467"/>
      <c r="P127" s="467"/>
      <c r="Q127" s="467"/>
      <c r="R127" s="467"/>
      <c r="S127" s="467"/>
      <c r="T127" s="467"/>
      <c r="U127" s="467"/>
      <c r="V127" s="467"/>
      <c r="W127" s="467"/>
      <c r="X127" s="467"/>
      <c r="Y127" s="467"/>
      <c r="Z127" s="467"/>
      <c r="AA127" s="467"/>
      <c r="AB127" s="467"/>
      <c r="AC127" s="467"/>
      <c r="AD127" s="467"/>
      <c r="AE127" s="467"/>
      <c r="AF127" s="467"/>
      <c r="AG127" s="467"/>
      <c r="AH127" s="467"/>
      <c r="AI127" s="467"/>
      <c r="AJ127" s="467"/>
      <c r="AK127" s="467"/>
      <c r="AL127" s="467"/>
      <c r="AM127" s="467"/>
      <c r="AN127" s="467"/>
      <c r="AO127" s="467"/>
      <c r="AP127" s="467"/>
      <c r="AQ127" s="467"/>
      <c r="AR127" s="467"/>
      <c r="AS127" s="467"/>
      <c r="AT127" s="467"/>
      <c r="AU127" s="467"/>
      <c r="AV127" s="467"/>
      <c r="AW127" s="467"/>
      <c r="AX127" s="467"/>
      <c r="AY127" s="467"/>
      <c r="AZ127" s="467"/>
      <c r="BA127" s="467"/>
      <c r="BB127" s="467"/>
      <c r="BC127" s="467"/>
      <c r="BD127" s="467"/>
      <c r="BE127" s="467"/>
      <c r="BF127" s="467"/>
      <c r="BG127" s="467"/>
      <c r="BH127" s="467"/>
      <c r="BI127" s="467"/>
      <c r="BJ127" s="467"/>
      <c r="BK127" s="467"/>
      <c r="BL127" s="467"/>
      <c r="BM127" s="467"/>
      <c r="BN127" s="467"/>
      <c r="BO127" s="467"/>
      <c r="BP127" s="467"/>
      <c r="BQ127" s="467"/>
      <c r="BR127" s="467"/>
      <c r="BS127" s="467"/>
      <c r="BT127" s="467"/>
      <c r="BU127" s="467"/>
      <c r="BV127" s="467"/>
      <c r="BW127" s="467"/>
      <c r="BX127" s="467"/>
      <c r="BY127" s="467"/>
      <c r="BZ127" s="467"/>
      <c r="CA127" s="467"/>
      <c r="CB127" s="467"/>
      <c r="CC127" s="467"/>
      <c r="CD127" s="467"/>
      <c r="CE127" s="467"/>
      <c r="CF127" s="200"/>
      <c r="CG127" s="201"/>
      <c r="CH127" s="154"/>
    </row>
    <row r="128" spans="1:86" ht="10.5" customHeight="1" thickTop="1">
      <c r="A128" s="154"/>
      <c r="B128" s="139"/>
      <c r="C128" s="154"/>
      <c r="D128" s="154"/>
      <c r="E128" s="154"/>
      <c r="F128" s="154"/>
      <c r="G128" s="198"/>
      <c r="H128" s="459" t="s">
        <v>38</v>
      </c>
      <c r="I128" s="161"/>
      <c r="J128" s="161"/>
      <c r="K128" s="467"/>
      <c r="L128" s="467"/>
      <c r="M128" s="467"/>
      <c r="N128" s="467"/>
      <c r="O128" s="467"/>
      <c r="P128" s="467"/>
      <c r="Q128" s="467"/>
      <c r="R128" s="467"/>
      <c r="S128" s="467"/>
      <c r="T128" s="467"/>
      <c r="U128" s="467"/>
      <c r="V128" s="467"/>
      <c r="W128" s="467"/>
      <c r="X128" s="467"/>
      <c r="Y128" s="467"/>
      <c r="Z128" s="467"/>
      <c r="AA128" s="467"/>
      <c r="AB128" s="467"/>
      <c r="AC128" s="467"/>
      <c r="AD128" s="467"/>
      <c r="AE128" s="467"/>
      <c r="AF128" s="467"/>
      <c r="AG128" s="467"/>
      <c r="AH128" s="467"/>
      <c r="AI128" s="467"/>
      <c r="AJ128" s="467"/>
      <c r="AK128" s="467"/>
      <c r="AL128" s="467"/>
      <c r="AM128" s="467"/>
      <c r="AN128" s="467"/>
      <c r="AO128" s="467"/>
      <c r="AP128" s="467"/>
      <c r="AQ128" s="467"/>
      <c r="AR128" s="467"/>
      <c r="AS128" s="467"/>
      <c r="AT128" s="467"/>
      <c r="AU128" s="467"/>
      <c r="AV128" s="467"/>
      <c r="AW128" s="467"/>
      <c r="AX128" s="467"/>
      <c r="AY128" s="467"/>
      <c r="AZ128" s="467"/>
      <c r="BA128" s="467"/>
      <c r="BB128" s="467"/>
      <c r="BC128" s="467"/>
      <c r="BD128" s="467"/>
      <c r="BE128" s="467"/>
      <c r="BF128" s="467"/>
      <c r="BG128" s="467"/>
      <c r="BH128" s="467"/>
      <c r="BI128" s="467"/>
      <c r="BJ128" s="467"/>
      <c r="BK128" s="467"/>
      <c r="BL128" s="467"/>
      <c r="BM128" s="467"/>
      <c r="BN128" s="467"/>
      <c r="BO128" s="467"/>
      <c r="BP128" s="467"/>
      <c r="BQ128" s="467"/>
      <c r="BR128" s="467"/>
      <c r="BS128" s="467"/>
      <c r="BT128" s="467"/>
      <c r="BU128" s="467"/>
      <c r="BV128" s="467"/>
      <c r="BW128" s="467"/>
      <c r="BX128" s="467"/>
      <c r="BY128" s="467"/>
      <c r="BZ128" s="467"/>
      <c r="CA128" s="467"/>
      <c r="CB128" s="467"/>
      <c r="CC128" s="467"/>
      <c r="CD128" s="204" t="str">
        <f>Index!C324</f>
        <v>Strana 5</v>
      </c>
      <c r="CE128" s="467"/>
      <c r="CF128" s="467"/>
      <c r="CG128" s="467"/>
      <c r="CH128" s="154"/>
    </row>
    <row r="129" spans="1:88">
      <c r="A129" s="154"/>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8">
        <v>10</v>
      </c>
      <c r="AF129" s="207"/>
      <c r="AG129" s="208">
        <v>9</v>
      </c>
      <c r="AH129" s="207"/>
      <c r="AI129" s="208">
        <v>8</v>
      </c>
      <c r="AJ129" s="207"/>
      <c r="AK129" s="208">
        <v>7</v>
      </c>
      <c r="AL129" s="207"/>
      <c r="AM129" s="208">
        <v>6</v>
      </c>
      <c r="AN129" s="207"/>
      <c r="AO129" s="208">
        <v>5</v>
      </c>
      <c r="AP129" s="207"/>
      <c r="AQ129" s="208">
        <v>4</v>
      </c>
      <c r="AR129" s="207"/>
      <c r="AS129" s="208">
        <v>3</v>
      </c>
      <c r="AT129" s="207"/>
      <c r="AU129" s="208">
        <v>2</v>
      </c>
      <c r="AV129" s="207"/>
      <c r="AW129" s="208">
        <v>1</v>
      </c>
      <c r="AX129" s="207"/>
      <c r="AY129" s="208">
        <v>0</v>
      </c>
      <c r="AZ129" s="207"/>
      <c r="BA129" s="207"/>
      <c r="BB129" s="208">
        <v>10</v>
      </c>
      <c r="BC129" s="207"/>
      <c r="BD129" s="208">
        <v>9</v>
      </c>
      <c r="BE129" s="207"/>
      <c r="BF129" s="208">
        <v>8</v>
      </c>
      <c r="BG129" s="207"/>
      <c r="BH129" s="208">
        <v>7</v>
      </c>
      <c r="BI129" s="207"/>
      <c r="BJ129" s="208">
        <v>6</v>
      </c>
      <c r="BK129" s="207"/>
      <c r="BL129" s="208">
        <v>5</v>
      </c>
      <c r="BM129" s="207"/>
      <c r="BN129" s="208">
        <v>4</v>
      </c>
      <c r="BO129" s="207"/>
      <c r="BP129" s="208">
        <v>3</v>
      </c>
      <c r="BQ129" s="207"/>
      <c r="BR129" s="208">
        <v>2</v>
      </c>
      <c r="BS129" s="207"/>
      <c r="BT129" s="208">
        <v>1</v>
      </c>
      <c r="BU129" s="207"/>
      <c r="BV129" s="208">
        <v>0</v>
      </c>
      <c r="BW129" s="207"/>
      <c r="BX129" s="207"/>
      <c r="BY129" s="207"/>
      <c r="BZ129" s="207"/>
      <c r="CA129" s="207"/>
      <c r="CB129" s="207"/>
      <c r="CC129" s="207"/>
      <c r="CD129" s="207"/>
      <c r="CE129" s="207"/>
      <c r="CF129" s="207"/>
      <c r="CG129" s="207"/>
      <c r="CH129" s="203"/>
      <c r="CI129" s="154"/>
      <c r="CJ129" s="154"/>
    </row>
    <row r="130" spans="1:88">
      <c r="B130" s="202"/>
      <c r="C130" s="203"/>
      <c r="D130" s="203"/>
      <c r="E130" s="205"/>
      <c r="F130" s="205"/>
      <c r="G130" s="205"/>
      <c r="H130" s="206"/>
      <c r="I130" s="206"/>
      <c r="J130" s="206"/>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8">
        <v>10</v>
      </c>
      <c r="BM130" s="207"/>
      <c r="BN130" s="208">
        <v>9</v>
      </c>
      <c r="BO130" s="207"/>
      <c r="BP130" s="208">
        <v>8</v>
      </c>
      <c r="BQ130" s="207"/>
      <c r="BR130" s="208">
        <v>7</v>
      </c>
      <c r="BS130" s="207"/>
      <c r="BT130" s="208">
        <v>6</v>
      </c>
      <c r="BU130" s="207"/>
      <c r="BV130" s="208">
        <v>5</v>
      </c>
      <c r="BW130" s="207"/>
      <c r="BX130" s="208">
        <v>4</v>
      </c>
      <c r="BY130" s="207"/>
      <c r="BZ130" s="208">
        <v>3</v>
      </c>
      <c r="CA130" s="207"/>
      <c r="CB130" s="208">
        <v>2</v>
      </c>
      <c r="CC130" s="207"/>
      <c r="CD130" s="208">
        <v>1</v>
      </c>
      <c r="CE130" s="207"/>
      <c r="CF130" s="208">
        <v>0</v>
      </c>
      <c r="CG130" s="207"/>
      <c r="CH130" s="203"/>
      <c r="CJ130" s="154"/>
    </row>
  </sheetData>
  <sheetProtection sheet="1" objects="1" scenarios="1"/>
  <mergeCells count="574">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 ref="BA117:BA118"/>
    <mergeCell ref="BB117:BD117"/>
    <mergeCell ref="BF117:BJ117"/>
    <mergeCell ref="BK117:BK118"/>
    <mergeCell ref="AD117:AD118"/>
    <mergeCell ref="AE117:AG117"/>
    <mergeCell ref="AI117:AM117"/>
    <mergeCell ref="AN117:AN118"/>
    <mergeCell ref="AO117:AS117"/>
    <mergeCell ref="AT117:AT118"/>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BA101:BA102"/>
    <mergeCell ref="BB101:BD101"/>
    <mergeCell ref="BF101:BJ101"/>
    <mergeCell ref="BK101:BK102"/>
    <mergeCell ref="AD101:AD102"/>
    <mergeCell ref="AE101:AG101"/>
    <mergeCell ref="AI101:AM101"/>
    <mergeCell ref="AN101:AN102"/>
    <mergeCell ref="AO101:AS101"/>
    <mergeCell ref="AT101:AT102"/>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BA85:BA86"/>
    <mergeCell ref="BB85:BD85"/>
    <mergeCell ref="BF85:BJ85"/>
    <mergeCell ref="BK85:BK86"/>
    <mergeCell ref="AD85:AD86"/>
    <mergeCell ref="AE85:AG85"/>
    <mergeCell ref="AI85:AM85"/>
    <mergeCell ref="AN85:AN86"/>
    <mergeCell ref="AO85:AS85"/>
    <mergeCell ref="AT85:AT86"/>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BA69:BA70"/>
    <mergeCell ref="BB69:BD69"/>
    <mergeCell ref="BF69:BJ69"/>
    <mergeCell ref="BK69:BK70"/>
    <mergeCell ref="AD69:AD70"/>
    <mergeCell ref="AE69:AG69"/>
    <mergeCell ref="AI69:AM69"/>
    <mergeCell ref="AN69:AN70"/>
    <mergeCell ref="AO69:AS69"/>
    <mergeCell ref="AT69:AT70"/>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AD63:AZ63"/>
    <mergeCell ref="BA63:BQ63"/>
    <mergeCell ref="AD64:AZ64"/>
    <mergeCell ref="AD65:AD66"/>
    <mergeCell ref="AE65:AG65"/>
    <mergeCell ref="AI65:AM65"/>
    <mergeCell ref="AN65:AN66"/>
    <mergeCell ref="AO65:AS65"/>
    <mergeCell ref="AZ61:AZ62"/>
    <mergeCell ref="BA61:BA62"/>
    <mergeCell ref="BB61:BD61"/>
    <mergeCell ref="BF61:BJ61"/>
    <mergeCell ref="BK61:BK62"/>
    <mergeCell ref="BL61:BP61"/>
    <mergeCell ref="AE61:AG61"/>
    <mergeCell ref="AI61:AM61"/>
    <mergeCell ref="AN61:AN62"/>
    <mergeCell ref="AO61:AS61"/>
    <mergeCell ref="AT61:AT62"/>
    <mergeCell ref="AU61:AY61"/>
    <mergeCell ref="CA57:CA58"/>
    <mergeCell ref="CB57:CF57"/>
    <mergeCell ref="AD59:AZ59"/>
    <mergeCell ref="E60:F67"/>
    <mergeCell ref="G60:G67"/>
    <mergeCell ref="H60:Z67"/>
    <mergeCell ref="AA60:AC67"/>
    <mergeCell ref="AD60:AZ60"/>
    <mergeCell ref="BA60:BQ60"/>
    <mergeCell ref="AD61:AD62"/>
    <mergeCell ref="AU57:AY57"/>
    <mergeCell ref="AZ57:AZ58"/>
    <mergeCell ref="BL57:BN57"/>
    <mergeCell ref="BP57:BT57"/>
    <mergeCell ref="BU57:BU58"/>
    <mergeCell ref="BV57:BZ57"/>
    <mergeCell ref="AD57:AD58"/>
    <mergeCell ref="AE57:AG57"/>
    <mergeCell ref="AI57:AM57"/>
    <mergeCell ref="AN57:AN58"/>
    <mergeCell ref="AO57:AS57"/>
    <mergeCell ref="AT57:AT58"/>
    <mergeCell ref="BQ61:BQ62"/>
    <mergeCell ref="BR61:BV61"/>
    <mergeCell ref="BR53:BV53"/>
    <mergeCell ref="AD55:AZ55"/>
    <mergeCell ref="BA55:BQ55"/>
    <mergeCell ref="AD56:AZ56"/>
    <mergeCell ref="AU53:AY53"/>
    <mergeCell ref="AZ53:AZ54"/>
    <mergeCell ref="BA53:BA54"/>
    <mergeCell ref="BB53:BD53"/>
    <mergeCell ref="BF53:BJ53"/>
    <mergeCell ref="BK53:BK54"/>
    <mergeCell ref="AD53:AD54"/>
    <mergeCell ref="AE53:AG53"/>
    <mergeCell ref="AI53:AM53"/>
    <mergeCell ref="AN53:AN54"/>
    <mergeCell ref="AO53:AS53"/>
    <mergeCell ref="AT53:AT54"/>
    <mergeCell ref="AD51:AZ51"/>
    <mergeCell ref="E52:F59"/>
    <mergeCell ref="G52:G59"/>
    <mergeCell ref="H52:Z59"/>
    <mergeCell ref="AA52:AC59"/>
    <mergeCell ref="AD52:AZ52"/>
    <mergeCell ref="BA52:BQ52"/>
    <mergeCell ref="BL53:BP53"/>
    <mergeCell ref="BQ53:BQ54"/>
    <mergeCell ref="AO49:AS49"/>
    <mergeCell ref="AT49:AT50"/>
    <mergeCell ref="BA45:BA46"/>
    <mergeCell ref="BB45:BD45"/>
    <mergeCell ref="BF45:BJ45"/>
    <mergeCell ref="BK45:BK46"/>
    <mergeCell ref="BL45:BP45"/>
    <mergeCell ref="BQ45:BQ46"/>
    <mergeCell ref="AI45:AM45"/>
    <mergeCell ref="AN45:AN46"/>
    <mergeCell ref="AO45:AS45"/>
    <mergeCell ref="AT45:AT46"/>
    <mergeCell ref="AU45:AY45"/>
    <mergeCell ref="AZ45:AZ46"/>
    <mergeCell ref="AU49:AY49"/>
    <mergeCell ref="AZ49:AZ50"/>
    <mergeCell ref="BL49:BN49"/>
    <mergeCell ref="CB41:CF41"/>
    <mergeCell ref="AD43:AZ43"/>
    <mergeCell ref="E44:F51"/>
    <mergeCell ref="G44:G51"/>
    <mergeCell ref="H44:Z51"/>
    <mergeCell ref="AA44:AC51"/>
    <mergeCell ref="AD44:AZ44"/>
    <mergeCell ref="BA44:BQ44"/>
    <mergeCell ref="AD45:AD46"/>
    <mergeCell ref="AE45:AG45"/>
    <mergeCell ref="AZ41:AZ42"/>
    <mergeCell ref="BL41:BN41"/>
    <mergeCell ref="BP41:BT41"/>
    <mergeCell ref="BU41:BU42"/>
    <mergeCell ref="BV41:BZ41"/>
    <mergeCell ref="CA41:CA42"/>
    <mergeCell ref="BR45:BV45"/>
    <mergeCell ref="AD47:AZ47"/>
    <mergeCell ref="BA47:BQ47"/>
    <mergeCell ref="AD48:AZ48"/>
    <mergeCell ref="AD49:AD50"/>
    <mergeCell ref="AE49:AG49"/>
    <mergeCell ref="AI49:AM49"/>
    <mergeCell ref="AN49:AN50"/>
    <mergeCell ref="BA39:BQ39"/>
    <mergeCell ref="AD40:AZ40"/>
    <mergeCell ref="AD41:AD42"/>
    <mergeCell ref="AE41:AG41"/>
    <mergeCell ref="AI41:AM41"/>
    <mergeCell ref="AN41:AN42"/>
    <mergeCell ref="AO41:AS41"/>
    <mergeCell ref="AT41:AT42"/>
    <mergeCell ref="AU41:AY41"/>
    <mergeCell ref="BL33:BN33"/>
    <mergeCell ref="BP33:BT33"/>
    <mergeCell ref="BB37:BD37"/>
    <mergeCell ref="BF37:BJ37"/>
    <mergeCell ref="BK37:BK38"/>
    <mergeCell ref="BL37:BP37"/>
    <mergeCell ref="BQ37:BQ38"/>
    <mergeCell ref="BR37:BV37"/>
    <mergeCell ref="BA36:BQ36"/>
    <mergeCell ref="BA37:BA38"/>
    <mergeCell ref="AD35:AZ35"/>
    <mergeCell ref="E36:F43"/>
    <mergeCell ref="G36:G43"/>
    <mergeCell ref="H36:Z43"/>
    <mergeCell ref="AA36:AC43"/>
    <mergeCell ref="AD36:AZ36"/>
    <mergeCell ref="AO33:AS33"/>
    <mergeCell ref="AT33:AT34"/>
    <mergeCell ref="AU33:AY33"/>
    <mergeCell ref="AZ33:AZ34"/>
    <mergeCell ref="AD37:AD38"/>
    <mergeCell ref="AE37:AG37"/>
    <mergeCell ref="AI37:AM37"/>
    <mergeCell ref="AN37:AN38"/>
    <mergeCell ref="AO37:AS37"/>
    <mergeCell ref="AT37:AT38"/>
    <mergeCell ref="AU37:AY37"/>
    <mergeCell ref="AZ37:AZ38"/>
    <mergeCell ref="AD39:AZ39"/>
    <mergeCell ref="CA33:CA34"/>
    <mergeCell ref="CB33:CF33"/>
    <mergeCell ref="AE25:AG25"/>
    <mergeCell ref="AI25:AM25"/>
    <mergeCell ref="B30:D123"/>
    <mergeCell ref="AD31:AZ31"/>
    <mergeCell ref="BA31:BQ31"/>
    <mergeCell ref="AD32:AZ32"/>
    <mergeCell ref="AD33:AD34"/>
    <mergeCell ref="AE33:AG33"/>
    <mergeCell ref="AI33:AM33"/>
    <mergeCell ref="AN33:AN34"/>
    <mergeCell ref="AZ29:AZ30"/>
    <mergeCell ref="BA29:BA30"/>
    <mergeCell ref="BB29:BD29"/>
    <mergeCell ref="BF29:BJ29"/>
    <mergeCell ref="BK29:BK30"/>
    <mergeCell ref="BL29:BP29"/>
    <mergeCell ref="AE29:AG29"/>
    <mergeCell ref="AI29:AM29"/>
    <mergeCell ref="AN29:AN30"/>
    <mergeCell ref="AO29:AS29"/>
    <mergeCell ref="AT29:AT30"/>
    <mergeCell ref="AU29:AY29"/>
    <mergeCell ref="AT21:AT22"/>
    <mergeCell ref="AU21:AY21"/>
    <mergeCell ref="AZ21:AZ22"/>
    <mergeCell ref="AD13:AD14"/>
    <mergeCell ref="CA25:CA26"/>
    <mergeCell ref="CB25:CF25"/>
    <mergeCell ref="AD27:AZ27"/>
    <mergeCell ref="E28:F35"/>
    <mergeCell ref="G28:G35"/>
    <mergeCell ref="H28:Z35"/>
    <mergeCell ref="AA28:AC35"/>
    <mergeCell ref="AD28:AZ28"/>
    <mergeCell ref="BA28:BQ28"/>
    <mergeCell ref="AD29:AD30"/>
    <mergeCell ref="AU25:AY25"/>
    <mergeCell ref="AZ25:AZ26"/>
    <mergeCell ref="BL25:BN25"/>
    <mergeCell ref="BP25:BT25"/>
    <mergeCell ref="BU25:BU26"/>
    <mergeCell ref="BV25:BZ25"/>
    <mergeCell ref="BQ29:BQ30"/>
    <mergeCell ref="BR29:BV29"/>
    <mergeCell ref="BU33:BU34"/>
    <mergeCell ref="BV33:BZ33"/>
    <mergeCell ref="AN25:AN26"/>
    <mergeCell ref="AO25:AS25"/>
    <mergeCell ref="AT25:AT26"/>
    <mergeCell ref="AN4:AN5"/>
    <mergeCell ref="AP4:AP5"/>
    <mergeCell ref="BA20:BQ20"/>
    <mergeCell ref="AD21:AD22"/>
    <mergeCell ref="AE21:AG21"/>
    <mergeCell ref="BR21:BV21"/>
    <mergeCell ref="BF21:BJ21"/>
    <mergeCell ref="BK21:BK22"/>
    <mergeCell ref="BL21:BP21"/>
    <mergeCell ref="BQ21:BQ22"/>
    <mergeCell ref="AU17:AY17"/>
    <mergeCell ref="AZ17:AZ18"/>
    <mergeCell ref="AG9:AZ10"/>
    <mergeCell ref="BA9:BQ10"/>
    <mergeCell ref="BL17:BN17"/>
    <mergeCell ref="AD19:AZ19"/>
    <mergeCell ref="BA21:BA22"/>
    <mergeCell ref="BB21:BD21"/>
    <mergeCell ref="AI21:AM21"/>
    <mergeCell ref="AN21:AN22"/>
    <mergeCell ref="AO21:AS21"/>
    <mergeCell ref="AN13:AN14"/>
    <mergeCell ref="AD16:AZ16"/>
    <mergeCell ref="AD17:AD18"/>
    <mergeCell ref="AE17:AG17"/>
    <mergeCell ref="AR4:AR5"/>
    <mergeCell ref="AF4:AF5"/>
    <mergeCell ref="AH4:AH5"/>
    <mergeCell ref="AJ4:AJ5"/>
    <mergeCell ref="AL4:AL5"/>
    <mergeCell ref="CH9:CH38"/>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I17:AM17"/>
    <mergeCell ref="AN17:AN18"/>
    <mergeCell ref="AO17:AS17"/>
    <mergeCell ref="AT17:AT18"/>
    <mergeCell ref="E12:F19"/>
    <mergeCell ref="G12:G19"/>
    <mergeCell ref="H12:Z19"/>
    <mergeCell ref="AA12:AC19"/>
    <mergeCell ref="AD12:AZ12"/>
    <mergeCell ref="BA12:BQ12"/>
    <mergeCell ref="BB13:BD13"/>
    <mergeCell ref="B8:D8"/>
    <mergeCell ref="G8:Z9"/>
    <mergeCell ref="B9:C29"/>
    <mergeCell ref="D9:D29"/>
    <mergeCell ref="AA9:AC9"/>
    <mergeCell ref="AD9:AF11"/>
    <mergeCell ref="E20:F27"/>
    <mergeCell ref="G20:G27"/>
    <mergeCell ref="H20:Z27"/>
    <mergeCell ref="AA20:AC27"/>
    <mergeCell ref="AD20:AZ20"/>
    <mergeCell ref="AD23:AZ23"/>
    <mergeCell ref="BA23:BQ23"/>
    <mergeCell ref="AD24:AZ24"/>
    <mergeCell ref="AD25:AD26"/>
    <mergeCell ref="AE13:AG13"/>
    <mergeCell ref="AI13:AM13"/>
    <mergeCell ref="H2:X4"/>
    <mergeCell ref="AB2:AX2"/>
    <mergeCell ref="AY2:AY5"/>
    <mergeCell ref="AZ2:BS2"/>
    <mergeCell ref="BT2:CD5"/>
    <mergeCell ref="AE3:AW3"/>
    <mergeCell ref="AZ3:BC4"/>
    <mergeCell ref="BD3:BR3"/>
    <mergeCell ref="E7:F10"/>
    <mergeCell ref="AD7:BQ8"/>
    <mergeCell ref="BR7:CG10"/>
    <mergeCell ref="AB4:AC5"/>
    <mergeCell ref="AD4:AD5"/>
  </mergeCells>
  <pageMargins left="0.35433070866141736" right="0" top="0.59055118110236227" bottom="0.15748031496062992"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1.xml><?xml version="1.0" encoding="utf-8"?>
<worksheet xmlns="http://schemas.openxmlformats.org/spreadsheetml/2006/main" xmlns:r="http://schemas.openxmlformats.org/officeDocument/2006/relationships">
  <dimension ref="A1:CJ132"/>
  <sheetViews>
    <sheetView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3" width="0.5703125" style="212" customWidth="1"/>
    <col min="64" max="64" width="2.140625" style="212" customWidth="1"/>
    <col min="65" max="65" width="0.5703125" style="212" customWidth="1"/>
    <col min="66" max="66" width="2.140625" style="212" customWidth="1"/>
    <col min="67" max="67" width="0.5703125" style="212" customWidth="1"/>
    <col min="68" max="68" width="2.140625" style="212" customWidth="1"/>
    <col min="69" max="69" width="0.5703125" style="212" customWidth="1"/>
    <col min="70" max="70" width="2.140625" style="212" customWidth="1"/>
    <col min="71" max="71" width="0.5703125" style="212" customWidth="1"/>
    <col min="72" max="72" width="2.140625" style="212" customWidth="1"/>
    <col min="73" max="73" width="0.5703125" style="212" customWidth="1"/>
    <col min="74" max="74" width="2.140625" style="212" customWidth="1"/>
    <col min="75" max="75" width="0.5703125" style="212" customWidth="1"/>
    <col min="76" max="76" width="2.140625" style="212" customWidth="1"/>
    <col min="77" max="77" width="0.5703125" style="212" customWidth="1"/>
    <col min="78" max="78" width="2.140625" style="212" customWidth="1"/>
    <col min="79" max="79" width="0.5703125" style="212" customWidth="1"/>
    <col min="80" max="80" width="2.140625" style="212" customWidth="1"/>
    <col min="81" max="81" width="0.5703125" style="212" customWidth="1"/>
    <col min="82" max="82" width="2.140625" style="212" customWidth="1"/>
    <col min="83" max="83" width="0.5703125" style="212" customWidth="1"/>
    <col min="84" max="84" width="2.140625" style="212" customWidth="1"/>
    <col min="85" max="85" width="0.5703125" style="212" customWidth="1"/>
    <col min="86" max="87" width="2.5703125" style="143" customWidth="1"/>
    <col min="88"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19" width="0.5703125" style="143" customWidth="1"/>
    <col min="320" max="320" width="2.140625" style="143" customWidth="1"/>
    <col min="321" max="321" width="0.5703125" style="143" customWidth="1"/>
    <col min="322" max="322" width="2.140625" style="143" customWidth="1"/>
    <col min="323" max="323" width="0.5703125" style="143" customWidth="1"/>
    <col min="324" max="324" width="2.140625" style="143" customWidth="1"/>
    <col min="325" max="325" width="0.5703125" style="143" customWidth="1"/>
    <col min="326" max="326" width="2.140625" style="143" customWidth="1"/>
    <col min="327" max="327" width="0.5703125" style="143" customWidth="1"/>
    <col min="328" max="328" width="2.140625" style="143" customWidth="1"/>
    <col min="329" max="329" width="0.5703125" style="143" customWidth="1"/>
    <col min="330" max="330" width="2.140625" style="143" customWidth="1"/>
    <col min="331" max="331" width="0.5703125" style="143" customWidth="1"/>
    <col min="332" max="332" width="2.140625" style="143" customWidth="1"/>
    <col min="333" max="333" width="0.5703125" style="143" customWidth="1"/>
    <col min="334" max="334" width="2.140625" style="143" customWidth="1"/>
    <col min="335" max="335" width="0.5703125" style="143" customWidth="1"/>
    <col min="336" max="336" width="2.140625" style="143" customWidth="1"/>
    <col min="337" max="337" width="0.5703125" style="143" customWidth="1"/>
    <col min="338" max="338" width="2.140625" style="143" customWidth="1"/>
    <col min="339" max="339" width="0.5703125" style="143" customWidth="1"/>
    <col min="340" max="340" width="2.140625" style="143" customWidth="1"/>
    <col min="341" max="341" width="0.5703125" style="143" customWidth="1"/>
    <col min="342" max="343" width="2.5703125" style="143" customWidth="1"/>
    <col min="344"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5" width="0.5703125" style="143" customWidth="1"/>
    <col min="576" max="576" width="2.140625" style="143" customWidth="1"/>
    <col min="577" max="577" width="0.5703125" style="143" customWidth="1"/>
    <col min="578" max="578" width="2.140625" style="143" customWidth="1"/>
    <col min="579" max="579" width="0.5703125" style="143" customWidth="1"/>
    <col min="580" max="580" width="2.140625" style="143" customWidth="1"/>
    <col min="581" max="581" width="0.5703125" style="143" customWidth="1"/>
    <col min="582" max="582" width="2.140625" style="143" customWidth="1"/>
    <col min="583" max="583" width="0.5703125" style="143" customWidth="1"/>
    <col min="584" max="584" width="2.140625" style="143" customWidth="1"/>
    <col min="585" max="585" width="0.5703125" style="143" customWidth="1"/>
    <col min="586" max="586" width="2.140625" style="143" customWidth="1"/>
    <col min="587" max="587" width="0.5703125" style="143" customWidth="1"/>
    <col min="588" max="588" width="2.140625" style="143" customWidth="1"/>
    <col min="589" max="589" width="0.5703125" style="143" customWidth="1"/>
    <col min="590" max="590" width="2.140625" style="143" customWidth="1"/>
    <col min="591" max="591" width="0.5703125" style="143" customWidth="1"/>
    <col min="592" max="592" width="2.140625" style="143" customWidth="1"/>
    <col min="593" max="593" width="0.5703125" style="143" customWidth="1"/>
    <col min="594" max="594" width="2.140625" style="143" customWidth="1"/>
    <col min="595" max="595" width="0.5703125" style="143" customWidth="1"/>
    <col min="596" max="596" width="2.140625" style="143" customWidth="1"/>
    <col min="597" max="597" width="0.5703125" style="143" customWidth="1"/>
    <col min="598" max="599" width="2.5703125" style="143" customWidth="1"/>
    <col min="600"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1" width="0.5703125" style="143" customWidth="1"/>
    <col min="832" max="832" width="2.140625" style="143" customWidth="1"/>
    <col min="833" max="833" width="0.5703125" style="143" customWidth="1"/>
    <col min="834" max="834" width="2.140625" style="143" customWidth="1"/>
    <col min="835" max="835" width="0.5703125" style="143" customWidth="1"/>
    <col min="836" max="836" width="2.140625" style="143" customWidth="1"/>
    <col min="837" max="837" width="0.5703125" style="143" customWidth="1"/>
    <col min="838" max="838" width="2.140625" style="143" customWidth="1"/>
    <col min="839" max="839" width="0.5703125" style="143" customWidth="1"/>
    <col min="840" max="840" width="2.140625" style="143" customWidth="1"/>
    <col min="841" max="841" width="0.5703125" style="143" customWidth="1"/>
    <col min="842" max="842" width="2.140625" style="143" customWidth="1"/>
    <col min="843" max="843" width="0.5703125" style="143" customWidth="1"/>
    <col min="844" max="844" width="2.140625" style="143" customWidth="1"/>
    <col min="845" max="845" width="0.5703125" style="143" customWidth="1"/>
    <col min="846" max="846" width="2.140625" style="143" customWidth="1"/>
    <col min="847" max="847" width="0.5703125" style="143" customWidth="1"/>
    <col min="848" max="848" width="2.140625" style="143" customWidth="1"/>
    <col min="849" max="849" width="0.5703125" style="143" customWidth="1"/>
    <col min="850" max="850" width="2.140625" style="143" customWidth="1"/>
    <col min="851" max="851" width="0.5703125" style="143" customWidth="1"/>
    <col min="852" max="852" width="2.140625" style="143" customWidth="1"/>
    <col min="853" max="853" width="0.5703125" style="143" customWidth="1"/>
    <col min="854" max="855" width="2.5703125" style="143" customWidth="1"/>
    <col min="856"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7" width="0.5703125" style="143" customWidth="1"/>
    <col min="1088" max="1088" width="2.140625" style="143" customWidth="1"/>
    <col min="1089" max="1089" width="0.5703125" style="143" customWidth="1"/>
    <col min="1090" max="1090" width="2.140625" style="143" customWidth="1"/>
    <col min="1091" max="1091" width="0.5703125" style="143" customWidth="1"/>
    <col min="1092" max="1092" width="2.140625" style="143" customWidth="1"/>
    <col min="1093" max="1093" width="0.5703125" style="143" customWidth="1"/>
    <col min="1094" max="1094" width="2.140625" style="143" customWidth="1"/>
    <col min="1095" max="1095" width="0.5703125" style="143" customWidth="1"/>
    <col min="1096" max="1096" width="2.140625" style="143" customWidth="1"/>
    <col min="1097" max="1097" width="0.5703125" style="143" customWidth="1"/>
    <col min="1098" max="1098" width="2.140625" style="143" customWidth="1"/>
    <col min="1099" max="1099" width="0.5703125" style="143" customWidth="1"/>
    <col min="1100" max="1100" width="2.140625" style="143" customWidth="1"/>
    <col min="1101" max="1101" width="0.5703125" style="143" customWidth="1"/>
    <col min="1102" max="1102" width="2.140625" style="143" customWidth="1"/>
    <col min="1103" max="1103" width="0.5703125" style="143" customWidth="1"/>
    <col min="1104" max="1104" width="2.140625" style="143" customWidth="1"/>
    <col min="1105" max="1105" width="0.5703125" style="143" customWidth="1"/>
    <col min="1106" max="1106" width="2.140625" style="143" customWidth="1"/>
    <col min="1107" max="1107" width="0.5703125" style="143" customWidth="1"/>
    <col min="1108" max="1108" width="2.140625" style="143" customWidth="1"/>
    <col min="1109" max="1109" width="0.5703125" style="143" customWidth="1"/>
    <col min="1110" max="1111" width="2.5703125" style="143" customWidth="1"/>
    <col min="1112"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3" width="0.5703125" style="143" customWidth="1"/>
    <col min="1344" max="1344" width="2.140625" style="143" customWidth="1"/>
    <col min="1345" max="1345" width="0.5703125" style="143" customWidth="1"/>
    <col min="1346" max="1346" width="2.140625" style="143" customWidth="1"/>
    <col min="1347" max="1347" width="0.5703125" style="143" customWidth="1"/>
    <col min="1348" max="1348" width="2.140625" style="143" customWidth="1"/>
    <col min="1349" max="1349" width="0.5703125" style="143" customWidth="1"/>
    <col min="1350" max="1350" width="2.140625" style="143" customWidth="1"/>
    <col min="1351" max="1351" width="0.5703125" style="143" customWidth="1"/>
    <col min="1352" max="1352" width="2.140625" style="143" customWidth="1"/>
    <col min="1353" max="1353" width="0.5703125" style="143" customWidth="1"/>
    <col min="1354" max="1354" width="2.140625" style="143" customWidth="1"/>
    <col min="1355" max="1355" width="0.5703125" style="143" customWidth="1"/>
    <col min="1356" max="1356" width="2.140625" style="143" customWidth="1"/>
    <col min="1357" max="1357" width="0.5703125" style="143" customWidth="1"/>
    <col min="1358" max="1358" width="2.140625" style="143" customWidth="1"/>
    <col min="1359" max="1359" width="0.5703125" style="143" customWidth="1"/>
    <col min="1360" max="1360" width="2.140625" style="143" customWidth="1"/>
    <col min="1361" max="1361" width="0.5703125" style="143" customWidth="1"/>
    <col min="1362" max="1362" width="2.140625" style="143" customWidth="1"/>
    <col min="1363" max="1363" width="0.5703125" style="143" customWidth="1"/>
    <col min="1364" max="1364" width="2.140625" style="143" customWidth="1"/>
    <col min="1365" max="1365" width="0.5703125" style="143" customWidth="1"/>
    <col min="1366" max="1367" width="2.5703125" style="143" customWidth="1"/>
    <col min="1368"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599" width="0.5703125" style="143" customWidth="1"/>
    <col min="1600" max="1600" width="2.140625" style="143" customWidth="1"/>
    <col min="1601" max="1601" width="0.5703125" style="143" customWidth="1"/>
    <col min="1602" max="1602" width="2.140625" style="143" customWidth="1"/>
    <col min="1603" max="1603" width="0.5703125" style="143" customWidth="1"/>
    <col min="1604" max="1604" width="2.140625" style="143" customWidth="1"/>
    <col min="1605" max="1605" width="0.5703125" style="143" customWidth="1"/>
    <col min="1606" max="1606" width="2.140625" style="143" customWidth="1"/>
    <col min="1607" max="1607" width="0.5703125" style="143" customWidth="1"/>
    <col min="1608" max="1608" width="2.140625" style="143" customWidth="1"/>
    <col min="1609" max="1609" width="0.5703125" style="143" customWidth="1"/>
    <col min="1610" max="1610" width="2.140625" style="143" customWidth="1"/>
    <col min="1611" max="1611" width="0.5703125" style="143" customWidth="1"/>
    <col min="1612" max="1612" width="2.140625" style="143" customWidth="1"/>
    <col min="1613" max="1613" width="0.5703125" style="143" customWidth="1"/>
    <col min="1614" max="1614" width="2.140625" style="143" customWidth="1"/>
    <col min="1615" max="1615" width="0.5703125" style="143" customWidth="1"/>
    <col min="1616" max="1616" width="2.140625" style="143" customWidth="1"/>
    <col min="1617" max="1617" width="0.5703125" style="143" customWidth="1"/>
    <col min="1618" max="1618" width="2.140625" style="143" customWidth="1"/>
    <col min="1619" max="1619" width="0.5703125" style="143" customWidth="1"/>
    <col min="1620" max="1620" width="2.140625" style="143" customWidth="1"/>
    <col min="1621" max="1621" width="0.5703125" style="143" customWidth="1"/>
    <col min="1622" max="1623" width="2.5703125" style="143" customWidth="1"/>
    <col min="1624"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5" width="0.5703125" style="143" customWidth="1"/>
    <col min="1856" max="1856" width="2.140625" style="143" customWidth="1"/>
    <col min="1857" max="1857" width="0.5703125" style="143" customWidth="1"/>
    <col min="1858" max="1858" width="2.140625" style="143" customWidth="1"/>
    <col min="1859" max="1859" width="0.5703125" style="143" customWidth="1"/>
    <col min="1860" max="1860" width="2.140625" style="143" customWidth="1"/>
    <col min="1861" max="1861" width="0.5703125" style="143" customWidth="1"/>
    <col min="1862" max="1862" width="2.140625" style="143" customWidth="1"/>
    <col min="1863" max="1863" width="0.5703125" style="143" customWidth="1"/>
    <col min="1864" max="1864" width="2.140625" style="143" customWidth="1"/>
    <col min="1865" max="1865" width="0.5703125" style="143" customWidth="1"/>
    <col min="1866" max="1866" width="2.140625" style="143" customWidth="1"/>
    <col min="1867" max="1867" width="0.5703125" style="143" customWidth="1"/>
    <col min="1868" max="1868" width="2.140625" style="143" customWidth="1"/>
    <col min="1869" max="1869" width="0.5703125" style="143" customWidth="1"/>
    <col min="1870" max="1870" width="2.140625" style="143" customWidth="1"/>
    <col min="1871" max="1871" width="0.5703125" style="143" customWidth="1"/>
    <col min="1872" max="1872" width="2.140625" style="143" customWidth="1"/>
    <col min="1873" max="1873" width="0.5703125" style="143" customWidth="1"/>
    <col min="1874" max="1874" width="2.140625" style="143" customWidth="1"/>
    <col min="1875" max="1875" width="0.5703125" style="143" customWidth="1"/>
    <col min="1876" max="1876" width="2.140625" style="143" customWidth="1"/>
    <col min="1877" max="1877" width="0.5703125" style="143" customWidth="1"/>
    <col min="1878" max="1879" width="2.5703125" style="143" customWidth="1"/>
    <col min="1880"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1" width="0.5703125" style="143" customWidth="1"/>
    <col min="2112" max="2112" width="2.140625" style="143" customWidth="1"/>
    <col min="2113" max="2113" width="0.5703125" style="143" customWidth="1"/>
    <col min="2114" max="2114" width="2.140625" style="143" customWidth="1"/>
    <col min="2115" max="2115" width="0.5703125" style="143" customWidth="1"/>
    <col min="2116" max="2116" width="2.140625" style="143" customWidth="1"/>
    <col min="2117" max="2117" width="0.5703125" style="143" customWidth="1"/>
    <col min="2118" max="2118" width="2.140625" style="143" customWidth="1"/>
    <col min="2119" max="2119" width="0.5703125" style="143" customWidth="1"/>
    <col min="2120" max="2120" width="2.140625" style="143" customWidth="1"/>
    <col min="2121" max="2121" width="0.5703125" style="143" customWidth="1"/>
    <col min="2122" max="2122" width="2.140625" style="143" customWidth="1"/>
    <col min="2123" max="2123" width="0.5703125" style="143" customWidth="1"/>
    <col min="2124" max="2124" width="2.140625" style="143" customWidth="1"/>
    <col min="2125" max="2125" width="0.5703125" style="143" customWidth="1"/>
    <col min="2126" max="2126" width="2.140625" style="143" customWidth="1"/>
    <col min="2127" max="2127" width="0.5703125" style="143" customWidth="1"/>
    <col min="2128" max="2128" width="2.140625" style="143" customWidth="1"/>
    <col min="2129" max="2129" width="0.5703125" style="143" customWidth="1"/>
    <col min="2130" max="2130" width="2.140625" style="143" customWidth="1"/>
    <col min="2131" max="2131" width="0.5703125" style="143" customWidth="1"/>
    <col min="2132" max="2132" width="2.140625" style="143" customWidth="1"/>
    <col min="2133" max="2133" width="0.5703125" style="143" customWidth="1"/>
    <col min="2134" max="2135" width="2.5703125" style="143" customWidth="1"/>
    <col min="2136"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7" width="0.5703125" style="143" customWidth="1"/>
    <col min="2368" max="2368" width="2.140625" style="143" customWidth="1"/>
    <col min="2369" max="2369" width="0.5703125" style="143" customWidth="1"/>
    <col min="2370" max="2370" width="2.140625" style="143" customWidth="1"/>
    <col min="2371" max="2371" width="0.5703125" style="143" customWidth="1"/>
    <col min="2372" max="2372" width="2.140625" style="143" customWidth="1"/>
    <col min="2373" max="2373" width="0.5703125" style="143" customWidth="1"/>
    <col min="2374" max="2374" width="2.140625" style="143" customWidth="1"/>
    <col min="2375" max="2375" width="0.5703125" style="143" customWidth="1"/>
    <col min="2376" max="2376" width="2.140625" style="143" customWidth="1"/>
    <col min="2377" max="2377" width="0.5703125" style="143" customWidth="1"/>
    <col min="2378" max="2378" width="2.140625" style="143" customWidth="1"/>
    <col min="2379" max="2379" width="0.5703125" style="143" customWidth="1"/>
    <col min="2380" max="2380" width="2.140625" style="143" customWidth="1"/>
    <col min="2381" max="2381" width="0.5703125" style="143" customWidth="1"/>
    <col min="2382" max="2382" width="2.140625" style="143" customWidth="1"/>
    <col min="2383" max="2383" width="0.5703125" style="143" customWidth="1"/>
    <col min="2384" max="2384" width="2.140625" style="143" customWidth="1"/>
    <col min="2385" max="2385" width="0.5703125" style="143" customWidth="1"/>
    <col min="2386" max="2386" width="2.140625" style="143" customWidth="1"/>
    <col min="2387" max="2387" width="0.5703125" style="143" customWidth="1"/>
    <col min="2388" max="2388" width="2.140625" style="143" customWidth="1"/>
    <col min="2389" max="2389" width="0.5703125" style="143" customWidth="1"/>
    <col min="2390" max="2391" width="2.5703125" style="143" customWidth="1"/>
    <col min="2392"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3" width="0.5703125" style="143" customWidth="1"/>
    <col min="2624" max="2624" width="2.140625" style="143" customWidth="1"/>
    <col min="2625" max="2625" width="0.5703125" style="143" customWidth="1"/>
    <col min="2626" max="2626" width="2.140625" style="143" customWidth="1"/>
    <col min="2627" max="2627" width="0.5703125" style="143" customWidth="1"/>
    <col min="2628" max="2628" width="2.140625" style="143" customWidth="1"/>
    <col min="2629" max="2629" width="0.5703125" style="143" customWidth="1"/>
    <col min="2630" max="2630" width="2.140625" style="143" customWidth="1"/>
    <col min="2631" max="2631" width="0.5703125" style="143" customWidth="1"/>
    <col min="2632" max="2632" width="2.140625" style="143" customWidth="1"/>
    <col min="2633" max="2633" width="0.5703125" style="143" customWidth="1"/>
    <col min="2634" max="2634" width="2.140625" style="143" customWidth="1"/>
    <col min="2635" max="2635" width="0.5703125" style="143" customWidth="1"/>
    <col min="2636" max="2636" width="2.140625" style="143" customWidth="1"/>
    <col min="2637" max="2637" width="0.5703125" style="143" customWidth="1"/>
    <col min="2638" max="2638" width="2.140625" style="143" customWidth="1"/>
    <col min="2639" max="2639" width="0.5703125" style="143" customWidth="1"/>
    <col min="2640" max="2640" width="2.140625" style="143" customWidth="1"/>
    <col min="2641" max="2641" width="0.5703125" style="143" customWidth="1"/>
    <col min="2642" max="2642" width="2.140625" style="143" customWidth="1"/>
    <col min="2643" max="2643" width="0.5703125" style="143" customWidth="1"/>
    <col min="2644" max="2644" width="2.140625" style="143" customWidth="1"/>
    <col min="2645" max="2645" width="0.5703125" style="143" customWidth="1"/>
    <col min="2646" max="2647" width="2.5703125" style="143" customWidth="1"/>
    <col min="2648"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79" width="0.5703125" style="143" customWidth="1"/>
    <col min="2880" max="2880" width="2.140625" style="143" customWidth="1"/>
    <col min="2881" max="2881" width="0.5703125" style="143" customWidth="1"/>
    <col min="2882" max="2882" width="2.140625" style="143" customWidth="1"/>
    <col min="2883" max="2883" width="0.5703125" style="143" customWidth="1"/>
    <col min="2884" max="2884" width="2.140625" style="143" customWidth="1"/>
    <col min="2885" max="2885" width="0.5703125" style="143" customWidth="1"/>
    <col min="2886" max="2886" width="2.140625" style="143" customWidth="1"/>
    <col min="2887" max="2887" width="0.5703125" style="143" customWidth="1"/>
    <col min="2888" max="2888" width="2.140625" style="143" customWidth="1"/>
    <col min="2889" max="2889" width="0.5703125" style="143" customWidth="1"/>
    <col min="2890" max="2890" width="2.140625" style="143" customWidth="1"/>
    <col min="2891" max="2891" width="0.5703125" style="143" customWidth="1"/>
    <col min="2892" max="2892" width="2.140625" style="143" customWidth="1"/>
    <col min="2893" max="2893" width="0.5703125" style="143" customWidth="1"/>
    <col min="2894" max="2894" width="2.140625" style="143" customWidth="1"/>
    <col min="2895" max="2895" width="0.5703125" style="143" customWidth="1"/>
    <col min="2896" max="2896" width="2.140625" style="143" customWidth="1"/>
    <col min="2897" max="2897" width="0.5703125" style="143" customWidth="1"/>
    <col min="2898" max="2898" width="2.140625" style="143" customWidth="1"/>
    <col min="2899" max="2899" width="0.5703125" style="143" customWidth="1"/>
    <col min="2900" max="2900" width="2.140625" style="143" customWidth="1"/>
    <col min="2901" max="2901" width="0.5703125" style="143" customWidth="1"/>
    <col min="2902" max="2903" width="2.5703125" style="143" customWidth="1"/>
    <col min="2904"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5" width="0.5703125" style="143" customWidth="1"/>
    <col min="3136" max="3136" width="2.140625" style="143" customWidth="1"/>
    <col min="3137" max="3137" width="0.5703125" style="143" customWidth="1"/>
    <col min="3138" max="3138" width="2.140625" style="143" customWidth="1"/>
    <col min="3139" max="3139" width="0.5703125" style="143" customWidth="1"/>
    <col min="3140" max="3140" width="2.140625" style="143" customWidth="1"/>
    <col min="3141" max="3141" width="0.5703125" style="143" customWidth="1"/>
    <col min="3142" max="3142" width="2.140625" style="143" customWidth="1"/>
    <col min="3143" max="3143" width="0.5703125" style="143" customWidth="1"/>
    <col min="3144" max="3144" width="2.140625" style="143" customWidth="1"/>
    <col min="3145" max="3145" width="0.5703125" style="143" customWidth="1"/>
    <col min="3146" max="3146" width="2.140625" style="143" customWidth="1"/>
    <col min="3147" max="3147" width="0.5703125" style="143" customWidth="1"/>
    <col min="3148" max="3148" width="2.140625" style="143" customWidth="1"/>
    <col min="3149" max="3149" width="0.5703125" style="143" customWidth="1"/>
    <col min="3150" max="3150" width="2.140625" style="143" customWidth="1"/>
    <col min="3151" max="3151" width="0.5703125" style="143" customWidth="1"/>
    <col min="3152" max="3152" width="2.140625" style="143" customWidth="1"/>
    <col min="3153" max="3153" width="0.5703125" style="143" customWidth="1"/>
    <col min="3154" max="3154" width="2.140625" style="143" customWidth="1"/>
    <col min="3155" max="3155" width="0.5703125" style="143" customWidth="1"/>
    <col min="3156" max="3156" width="2.140625" style="143" customWidth="1"/>
    <col min="3157" max="3157" width="0.5703125" style="143" customWidth="1"/>
    <col min="3158" max="3159" width="2.5703125" style="143" customWidth="1"/>
    <col min="3160"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1" width="0.5703125" style="143" customWidth="1"/>
    <col min="3392" max="3392" width="2.140625" style="143" customWidth="1"/>
    <col min="3393" max="3393" width="0.5703125" style="143" customWidth="1"/>
    <col min="3394" max="3394" width="2.140625" style="143" customWidth="1"/>
    <col min="3395" max="3395" width="0.5703125" style="143" customWidth="1"/>
    <col min="3396" max="3396" width="2.140625" style="143" customWidth="1"/>
    <col min="3397" max="3397" width="0.5703125" style="143" customWidth="1"/>
    <col min="3398" max="3398" width="2.140625" style="143" customWidth="1"/>
    <col min="3399" max="3399" width="0.5703125" style="143" customWidth="1"/>
    <col min="3400" max="3400" width="2.140625" style="143" customWidth="1"/>
    <col min="3401" max="3401" width="0.5703125" style="143" customWidth="1"/>
    <col min="3402" max="3402" width="2.140625" style="143" customWidth="1"/>
    <col min="3403" max="3403" width="0.5703125" style="143" customWidth="1"/>
    <col min="3404" max="3404" width="2.140625" style="143" customWidth="1"/>
    <col min="3405" max="3405" width="0.5703125" style="143" customWidth="1"/>
    <col min="3406" max="3406" width="2.140625" style="143" customWidth="1"/>
    <col min="3407" max="3407" width="0.5703125" style="143" customWidth="1"/>
    <col min="3408" max="3408" width="2.140625" style="143" customWidth="1"/>
    <col min="3409" max="3409" width="0.5703125" style="143" customWidth="1"/>
    <col min="3410" max="3410" width="2.140625" style="143" customWidth="1"/>
    <col min="3411" max="3411" width="0.5703125" style="143" customWidth="1"/>
    <col min="3412" max="3412" width="2.140625" style="143" customWidth="1"/>
    <col min="3413" max="3413" width="0.5703125" style="143" customWidth="1"/>
    <col min="3414" max="3415" width="2.5703125" style="143" customWidth="1"/>
    <col min="3416"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7" width="0.5703125" style="143" customWidth="1"/>
    <col min="3648" max="3648" width="2.140625" style="143" customWidth="1"/>
    <col min="3649" max="3649" width="0.5703125" style="143" customWidth="1"/>
    <col min="3650" max="3650" width="2.140625" style="143" customWidth="1"/>
    <col min="3651" max="3651" width="0.5703125" style="143" customWidth="1"/>
    <col min="3652" max="3652" width="2.140625" style="143" customWidth="1"/>
    <col min="3653" max="3653" width="0.5703125" style="143" customWidth="1"/>
    <col min="3654" max="3654" width="2.140625" style="143" customWidth="1"/>
    <col min="3655" max="3655" width="0.5703125" style="143" customWidth="1"/>
    <col min="3656" max="3656" width="2.140625" style="143" customWidth="1"/>
    <col min="3657" max="3657" width="0.5703125" style="143" customWidth="1"/>
    <col min="3658" max="3658" width="2.140625" style="143" customWidth="1"/>
    <col min="3659" max="3659" width="0.5703125" style="143" customWidth="1"/>
    <col min="3660" max="3660" width="2.140625" style="143" customWidth="1"/>
    <col min="3661" max="3661" width="0.5703125" style="143" customWidth="1"/>
    <col min="3662" max="3662" width="2.140625" style="143" customWidth="1"/>
    <col min="3663" max="3663" width="0.5703125" style="143" customWidth="1"/>
    <col min="3664" max="3664" width="2.140625" style="143" customWidth="1"/>
    <col min="3665" max="3665" width="0.5703125" style="143" customWidth="1"/>
    <col min="3666" max="3666" width="2.140625" style="143" customWidth="1"/>
    <col min="3667" max="3667" width="0.5703125" style="143" customWidth="1"/>
    <col min="3668" max="3668" width="2.140625" style="143" customWidth="1"/>
    <col min="3669" max="3669" width="0.5703125" style="143" customWidth="1"/>
    <col min="3670" max="3671" width="2.5703125" style="143" customWidth="1"/>
    <col min="3672"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3" width="0.5703125" style="143" customWidth="1"/>
    <col min="3904" max="3904" width="2.140625" style="143" customWidth="1"/>
    <col min="3905" max="3905" width="0.5703125" style="143" customWidth="1"/>
    <col min="3906" max="3906" width="2.140625" style="143" customWidth="1"/>
    <col min="3907" max="3907" width="0.5703125" style="143" customWidth="1"/>
    <col min="3908" max="3908" width="2.140625" style="143" customWidth="1"/>
    <col min="3909" max="3909" width="0.5703125" style="143" customWidth="1"/>
    <col min="3910" max="3910" width="2.140625" style="143" customWidth="1"/>
    <col min="3911" max="3911" width="0.5703125" style="143" customWidth="1"/>
    <col min="3912" max="3912" width="2.140625" style="143" customWidth="1"/>
    <col min="3913" max="3913" width="0.5703125" style="143" customWidth="1"/>
    <col min="3914" max="3914" width="2.140625" style="143" customWidth="1"/>
    <col min="3915" max="3915" width="0.5703125" style="143" customWidth="1"/>
    <col min="3916" max="3916" width="2.140625" style="143" customWidth="1"/>
    <col min="3917" max="3917" width="0.5703125" style="143" customWidth="1"/>
    <col min="3918" max="3918" width="2.140625" style="143" customWidth="1"/>
    <col min="3919" max="3919" width="0.5703125" style="143" customWidth="1"/>
    <col min="3920" max="3920" width="2.140625" style="143" customWidth="1"/>
    <col min="3921" max="3921" width="0.5703125" style="143" customWidth="1"/>
    <col min="3922" max="3922" width="2.140625" style="143" customWidth="1"/>
    <col min="3923" max="3923" width="0.5703125" style="143" customWidth="1"/>
    <col min="3924" max="3924" width="2.140625" style="143" customWidth="1"/>
    <col min="3925" max="3925" width="0.5703125" style="143" customWidth="1"/>
    <col min="3926" max="3927" width="2.5703125" style="143" customWidth="1"/>
    <col min="3928"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59" width="0.5703125" style="143" customWidth="1"/>
    <col min="4160" max="4160" width="2.140625" style="143" customWidth="1"/>
    <col min="4161" max="4161" width="0.5703125" style="143" customWidth="1"/>
    <col min="4162" max="4162" width="2.140625" style="143" customWidth="1"/>
    <col min="4163" max="4163" width="0.5703125" style="143" customWidth="1"/>
    <col min="4164" max="4164" width="2.140625" style="143" customWidth="1"/>
    <col min="4165" max="4165" width="0.5703125" style="143" customWidth="1"/>
    <col min="4166" max="4166" width="2.140625" style="143" customWidth="1"/>
    <col min="4167" max="4167" width="0.5703125" style="143" customWidth="1"/>
    <col min="4168" max="4168" width="2.140625" style="143" customWidth="1"/>
    <col min="4169" max="4169" width="0.5703125" style="143" customWidth="1"/>
    <col min="4170" max="4170" width="2.140625" style="143" customWidth="1"/>
    <col min="4171" max="4171" width="0.5703125" style="143" customWidth="1"/>
    <col min="4172" max="4172" width="2.140625" style="143" customWidth="1"/>
    <col min="4173" max="4173" width="0.5703125" style="143" customWidth="1"/>
    <col min="4174" max="4174" width="2.140625" style="143" customWidth="1"/>
    <col min="4175" max="4175" width="0.5703125" style="143" customWidth="1"/>
    <col min="4176" max="4176" width="2.140625" style="143" customWidth="1"/>
    <col min="4177" max="4177" width="0.5703125" style="143" customWidth="1"/>
    <col min="4178" max="4178" width="2.140625" style="143" customWidth="1"/>
    <col min="4179" max="4179" width="0.5703125" style="143" customWidth="1"/>
    <col min="4180" max="4180" width="2.140625" style="143" customWidth="1"/>
    <col min="4181" max="4181" width="0.5703125" style="143" customWidth="1"/>
    <col min="4182" max="4183" width="2.5703125" style="143" customWidth="1"/>
    <col min="4184"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5" width="0.5703125" style="143" customWidth="1"/>
    <col min="4416" max="4416" width="2.140625" style="143" customWidth="1"/>
    <col min="4417" max="4417" width="0.5703125" style="143" customWidth="1"/>
    <col min="4418" max="4418" width="2.140625" style="143" customWidth="1"/>
    <col min="4419" max="4419" width="0.5703125" style="143" customWidth="1"/>
    <col min="4420" max="4420" width="2.140625" style="143" customWidth="1"/>
    <col min="4421" max="4421" width="0.5703125" style="143" customWidth="1"/>
    <col min="4422" max="4422" width="2.140625" style="143" customWidth="1"/>
    <col min="4423" max="4423" width="0.5703125" style="143" customWidth="1"/>
    <col min="4424" max="4424" width="2.140625" style="143" customWidth="1"/>
    <col min="4425" max="4425" width="0.5703125" style="143" customWidth="1"/>
    <col min="4426" max="4426" width="2.140625" style="143" customWidth="1"/>
    <col min="4427" max="4427" width="0.5703125" style="143" customWidth="1"/>
    <col min="4428" max="4428" width="2.140625" style="143" customWidth="1"/>
    <col min="4429" max="4429" width="0.5703125" style="143" customWidth="1"/>
    <col min="4430" max="4430" width="2.140625" style="143" customWidth="1"/>
    <col min="4431" max="4431" width="0.5703125" style="143" customWidth="1"/>
    <col min="4432" max="4432" width="2.140625" style="143" customWidth="1"/>
    <col min="4433" max="4433" width="0.5703125" style="143" customWidth="1"/>
    <col min="4434" max="4434" width="2.140625" style="143" customWidth="1"/>
    <col min="4435" max="4435" width="0.5703125" style="143" customWidth="1"/>
    <col min="4436" max="4436" width="2.140625" style="143" customWidth="1"/>
    <col min="4437" max="4437" width="0.5703125" style="143" customWidth="1"/>
    <col min="4438" max="4439" width="2.5703125" style="143" customWidth="1"/>
    <col min="4440"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1" width="0.5703125" style="143" customWidth="1"/>
    <col min="4672" max="4672" width="2.140625" style="143" customWidth="1"/>
    <col min="4673" max="4673" width="0.5703125" style="143" customWidth="1"/>
    <col min="4674" max="4674" width="2.140625" style="143" customWidth="1"/>
    <col min="4675" max="4675" width="0.5703125" style="143" customWidth="1"/>
    <col min="4676" max="4676" width="2.140625" style="143" customWidth="1"/>
    <col min="4677" max="4677" width="0.5703125" style="143" customWidth="1"/>
    <col min="4678" max="4678" width="2.140625" style="143" customWidth="1"/>
    <col min="4679" max="4679" width="0.5703125" style="143" customWidth="1"/>
    <col min="4680" max="4680" width="2.140625" style="143" customWidth="1"/>
    <col min="4681" max="4681" width="0.5703125" style="143" customWidth="1"/>
    <col min="4682" max="4682" width="2.140625" style="143" customWidth="1"/>
    <col min="4683" max="4683" width="0.5703125" style="143" customWidth="1"/>
    <col min="4684" max="4684" width="2.140625" style="143" customWidth="1"/>
    <col min="4685" max="4685" width="0.5703125" style="143" customWidth="1"/>
    <col min="4686" max="4686" width="2.140625" style="143" customWidth="1"/>
    <col min="4687" max="4687" width="0.5703125" style="143" customWidth="1"/>
    <col min="4688" max="4688" width="2.140625" style="143" customWidth="1"/>
    <col min="4689" max="4689" width="0.5703125" style="143" customWidth="1"/>
    <col min="4690" max="4690" width="2.140625" style="143" customWidth="1"/>
    <col min="4691" max="4691" width="0.5703125" style="143" customWidth="1"/>
    <col min="4692" max="4692" width="2.140625" style="143" customWidth="1"/>
    <col min="4693" max="4693" width="0.5703125" style="143" customWidth="1"/>
    <col min="4694" max="4695" width="2.5703125" style="143" customWidth="1"/>
    <col min="4696"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7" width="0.5703125" style="143" customWidth="1"/>
    <col min="4928" max="4928" width="2.140625" style="143" customWidth="1"/>
    <col min="4929" max="4929" width="0.5703125" style="143" customWidth="1"/>
    <col min="4930" max="4930" width="2.140625" style="143" customWidth="1"/>
    <col min="4931" max="4931" width="0.5703125" style="143" customWidth="1"/>
    <col min="4932" max="4932" width="2.140625" style="143" customWidth="1"/>
    <col min="4933" max="4933" width="0.5703125" style="143" customWidth="1"/>
    <col min="4934" max="4934" width="2.140625" style="143" customWidth="1"/>
    <col min="4935" max="4935" width="0.5703125" style="143" customWidth="1"/>
    <col min="4936" max="4936" width="2.140625" style="143" customWidth="1"/>
    <col min="4937" max="4937" width="0.5703125" style="143" customWidth="1"/>
    <col min="4938" max="4938" width="2.140625" style="143" customWidth="1"/>
    <col min="4939" max="4939" width="0.5703125" style="143" customWidth="1"/>
    <col min="4940" max="4940" width="2.140625" style="143" customWidth="1"/>
    <col min="4941" max="4941" width="0.5703125" style="143" customWidth="1"/>
    <col min="4942" max="4942" width="2.140625" style="143" customWidth="1"/>
    <col min="4943" max="4943" width="0.5703125" style="143" customWidth="1"/>
    <col min="4944" max="4944" width="2.140625" style="143" customWidth="1"/>
    <col min="4945" max="4945" width="0.5703125" style="143" customWidth="1"/>
    <col min="4946" max="4946" width="2.140625" style="143" customWidth="1"/>
    <col min="4947" max="4947" width="0.5703125" style="143" customWidth="1"/>
    <col min="4948" max="4948" width="2.140625" style="143" customWidth="1"/>
    <col min="4949" max="4949" width="0.5703125" style="143" customWidth="1"/>
    <col min="4950" max="4951" width="2.5703125" style="143" customWidth="1"/>
    <col min="4952"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3" width="0.5703125" style="143" customWidth="1"/>
    <col min="5184" max="5184" width="2.140625" style="143" customWidth="1"/>
    <col min="5185" max="5185" width="0.5703125" style="143" customWidth="1"/>
    <col min="5186" max="5186" width="2.140625" style="143" customWidth="1"/>
    <col min="5187" max="5187" width="0.5703125" style="143" customWidth="1"/>
    <col min="5188" max="5188" width="2.140625" style="143" customWidth="1"/>
    <col min="5189" max="5189" width="0.5703125" style="143" customWidth="1"/>
    <col min="5190" max="5190" width="2.140625" style="143" customWidth="1"/>
    <col min="5191" max="5191" width="0.5703125" style="143" customWidth="1"/>
    <col min="5192" max="5192" width="2.140625" style="143" customWidth="1"/>
    <col min="5193" max="5193" width="0.5703125" style="143" customWidth="1"/>
    <col min="5194" max="5194" width="2.140625" style="143" customWidth="1"/>
    <col min="5195" max="5195" width="0.5703125" style="143" customWidth="1"/>
    <col min="5196" max="5196" width="2.140625" style="143" customWidth="1"/>
    <col min="5197" max="5197" width="0.5703125" style="143" customWidth="1"/>
    <col min="5198" max="5198" width="2.140625" style="143" customWidth="1"/>
    <col min="5199" max="5199" width="0.5703125" style="143" customWidth="1"/>
    <col min="5200" max="5200" width="2.140625" style="143" customWidth="1"/>
    <col min="5201" max="5201" width="0.5703125" style="143" customWidth="1"/>
    <col min="5202" max="5202" width="2.140625" style="143" customWidth="1"/>
    <col min="5203" max="5203" width="0.5703125" style="143" customWidth="1"/>
    <col min="5204" max="5204" width="2.140625" style="143" customWidth="1"/>
    <col min="5205" max="5205" width="0.5703125" style="143" customWidth="1"/>
    <col min="5206" max="5207" width="2.5703125" style="143" customWidth="1"/>
    <col min="5208"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39" width="0.5703125" style="143" customWidth="1"/>
    <col min="5440" max="5440" width="2.140625" style="143" customWidth="1"/>
    <col min="5441" max="5441" width="0.5703125" style="143" customWidth="1"/>
    <col min="5442" max="5442" width="2.140625" style="143" customWidth="1"/>
    <col min="5443" max="5443" width="0.5703125" style="143" customWidth="1"/>
    <col min="5444" max="5444" width="2.140625" style="143" customWidth="1"/>
    <col min="5445" max="5445" width="0.5703125" style="143" customWidth="1"/>
    <col min="5446" max="5446" width="2.140625" style="143" customWidth="1"/>
    <col min="5447" max="5447" width="0.5703125" style="143" customWidth="1"/>
    <col min="5448" max="5448" width="2.140625" style="143" customWidth="1"/>
    <col min="5449" max="5449" width="0.5703125" style="143" customWidth="1"/>
    <col min="5450" max="5450" width="2.140625" style="143" customWidth="1"/>
    <col min="5451" max="5451" width="0.5703125" style="143" customWidth="1"/>
    <col min="5452" max="5452" width="2.140625" style="143" customWidth="1"/>
    <col min="5453" max="5453" width="0.5703125" style="143" customWidth="1"/>
    <col min="5454" max="5454" width="2.140625" style="143" customWidth="1"/>
    <col min="5455" max="5455" width="0.5703125" style="143" customWidth="1"/>
    <col min="5456" max="5456" width="2.140625" style="143" customWidth="1"/>
    <col min="5457" max="5457" width="0.5703125" style="143" customWidth="1"/>
    <col min="5458" max="5458" width="2.140625" style="143" customWidth="1"/>
    <col min="5459" max="5459" width="0.5703125" style="143" customWidth="1"/>
    <col min="5460" max="5460" width="2.140625" style="143" customWidth="1"/>
    <col min="5461" max="5461" width="0.5703125" style="143" customWidth="1"/>
    <col min="5462" max="5463" width="2.5703125" style="143" customWidth="1"/>
    <col min="5464"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5" width="0.5703125" style="143" customWidth="1"/>
    <col min="5696" max="5696" width="2.140625" style="143" customWidth="1"/>
    <col min="5697" max="5697" width="0.5703125" style="143" customWidth="1"/>
    <col min="5698" max="5698" width="2.140625" style="143" customWidth="1"/>
    <col min="5699" max="5699" width="0.5703125" style="143" customWidth="1"/>
    <col min="5700" max="5700" width="2.140625" style="143" customWidth="1"/>
    <col min="5701" max="5701" width="0.5703125" style="143" customWidth="1"/>
    <col min="5702" max="5702" width="2.140625" style="143" customWidth="1"/>
    <col min="5703" max="5703" width="0.5703125" style="143" customWidth="1"/>
    <col min="5704" max="5704" width="2.140625" style="143" customWidth="1"/>
    <col min="5705" max="5705" width="0.5703125" style="143" customWidth="1"/>
    <col min="5706" max="5706" width="2.140625" style="143" customWidth="1"/>
    <col min="5707" max="5707" width="0.5703125" style="143" customWidth="1"/>
    <col min="5708" max="5708" width="2.140625" style="143" customWidth="1"/>
    <col min="5709" max="5709" width="0.5703125" style="143" customWidth="1"/>
    <col min="5710" max="5710" width="2.140625" style="143" customWidth="1"/>
    <col min="5711" max="5711" width="0.5703125" style="143" customWidth="1"/>
    <col min="5712" max="5712" width="2.140625" style="143" customWidth="1"/>
    <col min="5713" max="5713" width="0.5703125" style="143" customWidth="1"/>
    <col min="5714" max="5714" width="2.140625" style="143" customWidth="1"/>
    <col min="5715" max="5715" width="0.5703125" style="143" customWidth="1"/>
    <col min="5716" max="5716" width="2.140625" style="143" customWidth="1"/>
    <col min="5717" max="5717" width="0.5703125" style="143" customWidth="1"/>
    <col min="5718" max="5719" width="2.5703125" style="143" customWidth="1"/>
    <col min="5720"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1" width="0.5703125" style="143" customWidth="1"/>
    <col min="5952" max="5952" width="2.140625" style="143" customWidth="1"/>
    <col min="5953" max="5953" width="0.5703125" style="143" customWidth="1"/>
    <col min="5954" max="5954" width="2.140625" style="143" customWidth="1"/>
    <col min="5955" max="5955" width="0.5703125" style="143" customWidth="1"/>
    <col min="5956" max="5956" width="2.140625" style="143" customWidth="1"/>
    <col min="5957" max="5957" width="0.5703125" style="143" customWidth="1"/>
    <col min="5958" max="5958" width="2.140625" style="143" customWidth="1"/>
    <col min="5959" max="5959" width="0.5703125" style="143" customWidth="1"/>
    <col min="5960" max="5960" width="2.140625" style="143" customWidth="1"/>
    <col min="5961" max="5961" width="0.5703125" style="143" customWidth="1"/>
    <col min="5962" max="5962" width="2.140625" style="143" customWidth="1"/>
    <col min="5963" max="5963" width="0.5703125" style="143" customWidth="1"/>
    <col min="5964" max="5964" width="2.140625" style="143" customWidth="1"/>
    <col min="5965" max="5965" width="0.5703125" style="143" customWidth="1"/>
    <col min="5966" max="5966" width="2.140625" style="143" customWidth="1"/>
    <col min="5967" max="5967" width="0.5703125" style="143" customWidth="1"/>
    <col min="5968" max="5968" width="2.140625" style="143" customWidth="1"/>
    <col min="5969" max="5969" width="0.5703125" style="143" customWidth="1"/>
    <col min="5970" max="5970" width="2.140625" style="143" customWidth="1"/>
    <col min="5971" max="5971" width="0.5703125" style="143" customWidth="1"/>
    <col min="5972" max="5972" width="2.140625" style="143" customWidth="1"/>
    <col min="5973" max="5973" width="0.5703125" style="143" customWidth="1"/>
    <col min="5974" max="5975" width="2.5703125" style="143" customWidth="1"/>
    <col min="5976"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7" width="0.5703125" style="143" customWidth="1"/>
    <col min="6208" max="6208" width="2.140625" style="143" customWidth="1"/>
    <col min="6209" max="6209" width="0.5703125" style="143" customWidth="1"/>
    <col min="6210" max="6210" width="2.140625" style="143" customWidth="1"/>
    <col min="6211" max="6211" width="0.5703125" style="143" customWidth="1"/>
    <col min="6212" max="6212" width="2.140625" style="143" customWidth="1"/>
    <col min="6213" max="6213" width="0.5703125" style="143" customWidth="1"/>
    <col min="6214" max="6214" width="2.140625" style="143" customWidth="1"/>
    <col min="6215" max="6215" width="0.5703125" style="143" customWidth="1"/>
    <col min="6216" max="6216" width="2.140625" style="143" customWidth="1"/>
    <col min="6217" max="6217" width="0.5703125" style="143" customWidth="1"/>
    <col min="6218" max="6218" width="2.140625" style="143" customWidth="1"/>
    <col min="6219" max="6219" width="0.5703125" style="143" customWidth="1"/>
    <col min="6220" max="6220" width="2.140625" style="143" customWidth="1"/>
    <col min="6221" max="6221" width="0.5703125" style="143" customWidth="1"/>
    <col min="6222" max="6222" width="2.140625" style="143" customWidth="1"/>
    <col min="6223" max="6223" width="0.5703125" style="143" customWidth="1"/>
    <col min="6224" max="6224" width="2.140625" style="143" customWidth="1"/>
    <col min="6225" max="6225" width="0.5703125" style="143" customWidth="1"/>
    <col min="6226" max="6226" width="2.140625" style="143" customWidth="1"/>
    <col min="6227" max="6227" width="0.5703125" style="143" customWidth="1"/>
    <col min="6228" max="6228" width="2.140625" style="143" customWidth="1"/>
    <col min="6229" max="6229" width="0.5703125" style="143" customWidth="1"/>
    <col min="6230" max="6231" width="2.5703125" style="143" customWidth="1"/>
    <col min="6232"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3" width="0.5703125" style="143" customWidth="1"/>
    <col min="6464" max="6464" width="2.140625" style="143" customWidth="1"/>
    <col min="6465" max="6465" width="0.5703125" style="143" customWidth="1"/>
    <col min="6466" max="6466" width="2.140625" style="143" customWidth="1"/>
    <col min="6467" max="6467" width="0.5703125" style="143" customWidth="1"/>
    <col min="6468" max="6468" width="2.140625" style="143" customWidth="1"/>
    <col min="6469" max="6469" width="0.5703125" style="143" customWidth="1"/>
    <col min="6470" max="6470" width="2.140625" style="143" customWidth="1"/>
    <col min="6471" max="6471" width="0.5703125" style="143" customWidth="1"/>
    <col min="6472" max="6472" width="2.140625" style="143" customWidth="1"/>
    <col min="6473" max="6473" width="0.5703125" style="143" customWidth="1"/>
    <col min="6474" max="6474" width="2.140625" style="143" customWidth="1"/>
    <col min="6475" max="6475" width="0.5703125" style="143" customWidth="1"/>
    <col min="6476" max="6476" width="2.140625" style="143" customWidth="1"/>
    <col min="6477" max="6477" width="0.5703125" style="143" customWidth="1"/>
    <col min="6478" max="6478" width="2.140625" style="143" customWidth="1"/>
    <col min="6479" max="6479" width="0.5703125" style="143" customWidth="1"/>
    <col min="6480" max="6480" width="2.140625" style="143" customWidth="1"/>
    <col min="6481" max="6481" width="0.5703125" style="143" customWidth="1"/>
    <col min="6482" max="6482" width="2.140625" style="143" customWidth="1"/>
    <col min="6483" max="6483" width="0.5703125" style="143" customWidth="1"/>
    <col min="6484" max="6484" width="2.140625" style="143" customWidth="1"/>
    <col min="6485" max="6485" width="0.5703125" style="143" customWidth="1"/>
    <col min="6486" max="6487" width="2.5703125" style="143" customWidth="1"/>
    <col min="6488"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19" width="0.5703125" style="143" customWidth="1"/>
    <col min="6720" max="6720" width="2.140625" style="143" customWidth="1"/>
    <col min="6721" max="6721" width="0.5703125" style="143" customWidth="1"/>
    <col min="6722" max="6722" width="2.140625" style="143" customWidth="1"/>
    <col min="6723" max="6723" width="0.5703125" style="143" customWidth="1"/>
    <col min="6724" max="6724" width="2.140625" style="143" customWidth="1"/>
    <col min="6725" max="6725" width="0.5703125" style="143" customWidth="1"/>
    <col min="6726" max="6726" width="2.140625" style="143" customWidth="1"/>
    <col min="6727" max="6727" width="0.5703125" style="143" customWidth="1"/>
    <col min="6728" max="6728" width="2.140625" style="143" customWidth="1"/>
    <col min="6729" max="6729" width="0.5703125" style="143" customWidth="1"/>
    <col min="6730" max="6730" width="2.140625" style="143" customWidth="1"/>
    <col min="6731" max="6731" width="0.5703125" style="143" customWidth="1"/>
    <col min="6732" max="6732" width="2.140625" style="143" customWidth="1"/>
    <col min="6733" max="6733" width="0.5703125" style="143" customWidth="1"/>
    <col min="6734" max="6734" width="2.140625" style="143" customWidth="1"/>
    <col min="6735" max="6735" width="0.5703125" style="143" customWidth="1"/>
    <col min="6736" max="6736" width="2.140625" style="143" customWidth="1"/>
    <col min="6737" max="6737" width="0.5703125" style="143" customWidth="1"/>
    <col min="6738" max="6738" width="2.140625" style="143" customWidth="1"/>
    <col min="6739" max="6739" width="0.5703125" style="143" customWidth="1"/>
    <col min="6740" max="6740" width="2.140625" style="143" customWidth="1"/>
    <col min="6741" max="6741" width="0.5703125" style="143" customWidth="1"/>
    <col min="6742" max="6743" width="2.5703125" style="143" customWidth="1"/>
    <col min="6744"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5" width="0.5703125" style="143" customWidth="1"/>
    <col min="6976" max="6976" width="2.140625" style="143" customWidth="1"/>
    <col min="6977" max="6977" width="0.5703125" style="143" customWidth="1"/>
    <col min="6978" max="6978" width="2.140625" style="143" customWidth="1"/>
    <col min="6979" max="6979" width="0.5703125" style="143" customWidth="1"/>
    <col min="6980" max="6980" width="2.140625" style="143" customWidth="1"/>
    <col min="6981" max="6981" width="0.5703125" style="143" customWidth="1"/>
    <col min="6982" max="6982" width="2.140625" style="143" customWidth="1"/>
    <col min="6983" max="6983" width="0.5703125" style="143" customWidth="1"/>
    <col min="6984" max="6984" width="2.140625" style="143" customWidth="1"/>
    <col min="6985" max="6985" width="0.5703125" style="143" customWidth="1"/>
    <col min="6986" max="6986" width="2.140625" style="143" customWidth="1"/>
    <col min="6987" max="6987" width="0.5703125" style="143" customWidth="1"/>
    <col min="6988" max="6988" width="2.140625" style="143" customWidth="1"/>
    <col min="6989" max="6989" width="0.5703125" style="143" customWidth="1"/>
    <col min="6990" max="6990" width="2.140625" style="143" customWidth="1"/>
    <col min="6991" max="6991" width="0.5703125" style="143" customWidth="1"/>
    <col min="6992" max="6992" width="2.140625" style="143" customWidth="1"/>
    <col min="6993" max="6993" width="0.5703125" style="143" customWidth="1"/>
    <col min="6994" max="6994" width="2.140625" style="143" customWidth="1"/>
    <col min="6995" max="6995" width="0.5703125" style="143" customWidth="1"/>
    <col min="6996" max="6996" width="2.140625" style="143" customWidth="1"/>
    <col min="6997" max="6997" width="0.5703125" style="143" customWidth="1"/>
    <col min="6998" max="6999" width="2.5703125" style="143" customWidth="1"/>
    <col min="7000"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1" width="0.5703125" style="143" customWidth="1"/>
    <col min="7232" max="7232" width="2.140625" style="143" customWidth="1"/>
    <col min="7233" max="7233" width="0.5703125" style="143" customWidth="1"/>
    <col min="7234" max="7234" width="2.140625" style="143" customWidth="1"/>
    <col min="7235" max="7235" width="0.5703125" style="143" customWidth="1"/>
    <col min="7236" max="7236" width="2.140625" style="143" customWidth="1"/>
    <col min="7237" max="7237" width="0.5703125" style="143" customWidth="1"/>
    <col min="7238" max="7238" width="2.140625" style="143" customWidth="1"/>
    <col min="7239" max="7239" width="0.5703125" style="143" customWidth="1"/>
    <col min="7240" max="7240" width="2.140625" style="143" customWidth="1"/>
    <col min="7241" max="7241" width="0.5703125" style="143" customWidth="1"/>
    <col min="7242" max="7242" width="2.140625" style="143" customWidth="1"/>
    <col min="7243" max="7243" width="0.5703125" style="143" customWidth="1"/>
    <col min="7244" max="7244" width="2.140625" style="143" customWidth="1"/>
    <col min="7245" max="7245" width="0.5703125" style="143" customWidth="1"/>
    <col min="7246" max="7246" width="2.140625" style="143" customWidth="1"/>
    <col min="7247" max="7247" width="0.5703125" style="143" customWidth="1"/>
    <col min="7248" max="7248" width="2.140625" style="143" customWidth="1"/>
    <col min="7249" max="7249" width="0.5703125" style="143" customWidth="1"/>
    <col min="7250" max="7250" width="2.140625" style="143" customWidth="1"/>
    <col min="7251" max="7251" width="0.5703125" style="143" customWidth="1"/>
    <col min="7252" max="7252" width="2.140625" style="143" customWidth="1"/>
    <col min="7253" max="7253" width="0.5703125" style="143" customWidth="1"/>
    <col min="7254" max="7255" width="2.5703125" style="143" customWidth="1"/>
    <col min="7256"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7" width="0.5703125" style="143" customWidth="1"/>
    <col min="7488" max="7488" width="2.140625" style="143" customWidth="1"/>
    <col min="7489" max="7489" width="0.5703125" style="143" customWidth="1"/>
    <col min="7490" max="7490" width="2.140625" style="143" customWidth="1"/>
    <col min="7491" max="7491" width="0.5703125" style="143" customWidth="1"/>
    <col min="7492" max="7492" width="2.140625" style="143" customWidth="1"/>
    <col min="7493" max="7493" width="0.5703125" style="143" customWidth="1"/>
    <col min="7494" max="7494" width="2.140625" style="143" customWidth="1"/>
    <col min="7495" max="7495" width="0.5703125" style="143" customWidth="1"/>
    <col min="7496" max="7496" width="2.140625" style="143" customWidth="1"/>
    <col min="7497" max="7497" width="0.5703125" style="143" customWidth="1"/>
    <col min="7498" max="7498" width="2.140625" style="143" customWidth="1"/>
    <col min="7499" max="7499" width="0.5703125" style="143" customWidth="1"/>
    <col min="7500" max="7500" width="2.140625" style="143" customWidth="1"/>
    <col min="7501" max="7501" width="0.5703125" style="143" customWidth="1"/>
    <col min="7502" max="7502" width="2.140625" style="143" customWidth="1"/>
    <col min="7503" max="7503" width="0.5703125" style="143" customWidth="1"/>
    <col min="7504" max="7504" width="2.140625" style="143" customWidth="1"/>
    <col min="7505" max="7505" width="0.5703125" style="143" customWidth="1"/>
    <col min="7506" max="7506" width="2.140625" style="143" customWidth="1"/>
    <col min="7507" max="7507" width="0.5703125" style="143" customWidth="1"/>
    <col min="7508" max="7508" width="2.140625" style="143" customWidth="1"/>
    <col min="7509" max="7509" width="0.5703125" style="143" customWidth="1"/>
    <col min="7510" max="7511" width="2.5703125" style="143" customWidth="1"/>
    <col min="7512"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3" width="0.5703125" style="143" customWidth="1"/>
    <col min="7744" max="7744" width="2.140625" style="143" customWidth="1"/>
    <col min="7745" max="7745" width="0.5703125" style="143" customWidth="1"/>
    <col min="7746" max="7746" width="2.140625" style="143" customWidth="1"/>
    <col min="7747" max="7747" width="0.5703125" style="143" customWidth="1"/>
    <col min="7748" max="7748" width="2.140625" style="143" customWidth="1"/>
    <col min="7749" max="7749" width="0.5703125" style="143" customWidth="1"/>
    <col min="7750" max="7750" width="2.140625" style="143" customWidth="1"/>
    <col min="7751" max="7751" width="0.5703125" style="143" customWidth="1"/>
    <col min="7752" max="7752" width="2.140625" style="143" customWidth="1"/>
    <col min="7753" max="7753" width="0.5703125" style="143" customWidth="1"/>
    <col min="7754" max="7754" width="2.140625" style="143" customWidth="1"/>
    <col min="7755" max="7755" width="0.5703125" style="143" customWidth="1"/>
    <col min="7756" max="7756" width="2.140625" style="143" customWidth="1"/>
    <col min="7757" max="7757" width="0.5703125" style="143" customWidth="1"/>
    <col min="7758" max="7758" width="2.140625" style="143" customWidth="1"/>
    <col min="7759" max="7759" width="0.5703125" style="143" customWidth="1"/>
    <col min="7760" max="7760" width="2.140625" style="143" customWidth="1"/>
    <col min="7761" max="7761" width="0.5703125" style="143" customWidth="1"/>
    <col min="7762" max="7762" width="2.140625" style="143" customWidth="1"/>
    <col min="7763" max="7763" width="0.5703125" style="143" customWidth="1"/>
    <col min="7764" max="7764" width="2.140625" style="143" customWidth="1"/>
    <col min="7765" max="7765" width="0.5703125" style="143" customWidth="1"/>
    <col min="7766" max="7767" width="2.5703125" style="143" customWidth="1"/>
    <col min="7768"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7999" width="0.5703125" style="143" customWidth="1"/>
    <col min="8000" max="8000" width="2.140625" style="143" customWidth="1"/>
    <col min="8001" max="8001" width="0.5703125" style="143" customWidth="1"/>
    <col min="8002" max="8002" width="2.140625" style="143" customWidth="1"/>
    <col min="8003" max="8003" width="0.5703125" style="143" customWidth="1"/>
    <col min="8004" max="8004" width="2.140625" style="143" customWidth="1"/>
    <col min="8005" max="8005" width="0.5703125" style="143" customWidth="1"/>
    <col min="8006" max="8006" width="2.140625" style="143" customWidth="1"/>
    <col min="8007" max="8007" width="0.5703125" style="143" customWidth="1"/>
    <col min="8008" max="8008" width="2.140625" style="143" customWidth="1"/>
    <col min="8009" max="8009" width="0.5703125" style="143" customWidth="1"/>
    <col min="8010" max="8010" width="2.140625" style="143" customWidth="1"/>
    <col min="8011" max="8011" width="0.5703125" style="143" customWidth="1"/>
    <col min="8012" max="8012" width="2.140625" style="143" customWidth="1"/>
    <col min="8013" max="8013" width="0.5703125" style="143" customWidth="1"/>
    <col min="8014" max="8014" width="2.140625" style="143" customWidth="1"/>
    <col min="8015" max="8015" width="0.5703125" style="143" customWidth="1"/>
    <col min="8016" max="8016" width="2.140625" style="143" customWidth="1"/>
    <col min="8017" max="8017" width="0.5703125" style="143" customWidth="1"/>
    <col min="8018" max="8018" width="2.140625" style="143" customWidth="1"/>
    <col min="8019" max="8019" width="0.5703125" style="143" customWidth="1"/>
    <col min="8020" max="8020" width="2.140625" style="143" customWidth="1"/>
    <col min="8021" max="8021" width="0.5703125" style="143" customWidth="1"/>
    <col min="8022" max="8023" width="2.5703125" style="143" customWidth="1"/>
    <col min="8024"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5" width="0.5703125" style="143" customWidth="1"/>
    <col min="8256" max="8256" width="2.140625" style="143" customWidth="1"/>
    <col min="8257" max="8257" width="0.5703125" style="143" customWidth="1"/>
    <col min="8258" max="8258" width="2.140625" style="143" customWidth="1"/>
    <col min="8259" max="8259" width="0.5703125" style="143" customWidth="1"/>
    <col min="8260" max="8260" width="2.140625" style="143" customWidth="1"/>
    <col min="8261" max="8261" width="0.5703125" style="143" customWidth="1"/>
    <col min="8262" max="8262" width="2.140625" style="143" customWidth="1"/>
    <col min="8263" max="8263" width="0.5703125" style="143" customWidth="1"/>
    <col min="8264" max="8264" width="2.140625" style="143" customWidth="1"/>
    <col min="8265" max="8265" width="0.5703125" style="143" customWidth="1"/>
    <col min="8266" max="8266" width="2.140625" style="143" customWidth="1"/>
    <col min="8267" max="8267" width="0.5703125" style="143" customWidth="1"/>
    <col min="8268" max="8268" width="2.140625" style="143" customWidth="1"/>
    <col min="8269" max="8269" width="0.5703125" style="143" customWidth="1"/>
    <col min="8270" max="8270" width="2.140625" style="143" customWidth="1"/>
    <col min="8271" max="8271" width="0.5703125" style="143" customWidth="1"/>
    <col min="8272" max="8272" width="2.140625" style="143" customWidth="1"/>
    <col min="8273" max="8273" width="0.5703125" style="143" customWidth="1"/>
    <col min="8274" max="8274" width="2.140625" style="143" customWidth="1"/>
    <col min="8275" max="8275" width="0.5703125" style="143" customWidth="1"/>
    <col min="8276" max="8276" width="2.140625" style="143" customWidth="1"/>
    <col min="8277" max="8277" width="0.5703125" style="143" customWidth="1"/>
    <col min="8278" max="8279" width="2.5703125" style="143" customWidth="1"/>
    <col min="8280"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1" width="0.5703125" style="143" customWidth="1"/>
    <col min="8512" max="8512" width="2.140625" style="143" customWidth="1"/>
    <col min="8513" max="8513" width="0.5703125" style="143" customWidth="1"/>
    <col min="8514" max="8514" width="2.140625" style="143" customWidth="1"/>
    <col min="8515" max="8515" width="0.5703125" style="143" customWidth="1"/>
    <col min="8516" max="8516" width="2.140625" style="143" customWidth="1"/>
    <col min="8517" max="8517" width="0.5703125" style="143" customWidth="1"/>
    <col min="8518" max="8518" width="2.140625" style="143" customWidth="1"/>
    <col min="8519" max="8519" width="0.5703125" style="143" customWidth="1"/>
    <col min="8520" max="8520" width="2.140625" style="143" customWidth="1"/>
    <col min="8521" max="8521" width="0.5703125" style="143" customWidth="1"/>
    <col min="8522" max="8522" width="2.140625" style="143" customWidth="1"/>
    <col min="8523" max="8523" width="0.5703125" style="143" customWidth="1"/>
    <col min="8524" max="8524" width="2.140625" style="143" customWidth="1"/>
    <col min="8525" max="8525" width="0.5703125" style="143" customWidth="1"/>
    <col min="8526" max="8526" width="2.140625" style="143" customWidth="1"/>
    <col min="8527" max="8527" width="0.5703125" style="143" customWidth="1"/>
    <col min="8528" max="8528" width="2.140625" style="143" customWidth="1"/>
    <col min="8529" max="8529" width="0.5703125" style="143" customWidth="1"/>
    <col min="8530" max="8530" width="2.140625" style="143" customWidth="1"/>
    <col min="8531" max="8531" width="0.5703125" style="143" customWidth="1"/>
    <col min="8532" max="8532" width="2.140625" style="143" customWidth="1"/>
    <col min="8533" max="8533" width="0.5703125" style="143" customWidth="1"/>
    <col min="8534" max="8535" width="2.5703125" style="143" customWidth="1"/>
    <col min="8536"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7" width="0.5703125" style="143" customWidth="1"/>
    <col min="8768" max="8768" width="2.140625" style="143" customWidth="1"/>
    <col min="8769" max="8769" width="0.5703125" style="143" customWidth="1"/>
    <col min="8770" max="8770" width="2.140625" style="143" customWidth="1"/>
    <col min="8771" max="8771" width="0.5703125" style="143" customWidth="1"/>
    <col min="8772" max="8772" width="2.140625" style="143" customWidth="1"/>
    <col min="8773" max="8773" width="0.5703125" style="143" customWidth="1"/>
    <col min="8774" max="8774" width="2.140625" style="143" customWidth="1"/>
    <col min="8775" max="8775" width="0.5703125" style="143" customWidth="1"/>
    <col min="8776" max="8776" width="2.140625" style="143" customWidth="1"/>
    <col min="8777" max="8777" width="0.5703125" style="143" customWidth="1"/>
    <col min="8778" max="8778" width="2.140625" style="143" customWidth="1"/>
    <col min="8779" max="8779" width="0.5703125" style="143" customWidth="1"/>
    <col min="8780" max="8780" width="2.140625" style="143" customWidth="1"/>
    <col min="8781" max="8781" width="0.5703125" style="143" customWidth="1"/>
    <col min="8782" max="8782" width="2.140625" style="143" customWidth="1"/>
    <col min="8783" max="8783" width="0.5703125" style="143" customWidth="1"/>
    <col min="8784" max="8784" width="2.140625" style="143" customWidth="1"/>
    <col min="8785" max="8785" width="0.5703125" style="143" customWidth="1"/>
    <col min="8786" max="8786" width="2.140625" style="143" customWidth="1"/>
    <col min="8787" max="8787" width="0.5703125" style="143" customWidth="1"/>
    <col min="8788" max="8788" width="2.140625" style="143" customWidth="1"/>
    <col min="8789" max="8789" width="0.5703125" style="143" customWidth="1"/>
    <col min="8790" max="8791" width="2.5703125" style="143" customWidth="1"/>
    <col min="8792"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3" width="0.5703125" style="143" customWidth="1"/>
    <col min="9024" max="9024" width="2.140625" style="143" customWidth="1"/>
    <col min="9025" max="9025" width="0.5703125" style="143" customWidth="1"/>
    <col min="9026" max="9026" width="2.140625" style="143" customWidth="1"/>
    <col min="9027" max="9027" width="0.5703125" style="143" customWidth="1"/>
    <col min="9028" max="9028" width="2.140625" style="143" customWidth="1"/>
    <col min="9029" max="9029" width="0.5703125" style="143" customWidth="1"/>
    <col min="9030" max="9030" width="2.140625" style="143" customWidth="1"/>
    <col min="9031" max="9031" width="0.5703125" style="143" customWidth="1"/>
    <col min="9032" max="9032" width="2.140625" style="143" customWidth="1"/>
    <col min="9033" max="9033" width="0.5703125" style="143" customWidth="1"/>
    <col min="9034" max="9034" width="2.140625" style="143" customWidth="1"/>
    <col min="9035" max="9035" width="0.5703125" style="143" customWidth="1"/>
    <col min="9036" max="9036" width="2.140625" style="143" customWidth="1"/>
    <col min="9037" max="9037" width="0.5703125" style="143" customWidth="1"/>
    <col min="9038" max="9038" width="2.140625" style="143" customWidth="1"/>
    <col min="9039" max="9039" width="0.5703125" style="143" customWidth="1"/>
    <col min="9040" max="9040" width="2.140625" style="143" customWidth="1"/>
    <col min="9041" max="9041" width="0.5703125" style="143" customWidth="1"/>
    <col min="9042" max="9042" width="2.140625" style="143" customWidth="1"/>
    <col min="9043" max="9043" width="0.5703125" style="143" customWidth="1"/>
    <col min="9044" max="9044" width="2.140625" style="143" customWidth="1"/>
    <col min="9045" max="9045" width="0.5703125" style="143" customWidth="1"/>
    <col min="9046" max="9047" width="2.5703125" style="143" customWidth="1"/>
    <col min="9048"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79" width="0.5703125" style="143" customWidth="1"/>
    <col min="9280" max="9280" width="2.140625" style="143" customWidth="1"/>
    <col min="9281" max="9281" width="0.5703125" style="143" customWidth="1"/>
    <col min="9282" max="9282" width="2.140625" style="143" customWidth="1"/>
    <col min="9283" max="9283" width="0.5703125" style="143" customWidth="1"/>
    <col min="9284" max="9284" width="2.140625" style="143" customWidth="1"/>
    <col min="9285" max="9285" width="0.5703125" style="143" customWidth="1"/>
    <col min="9286" max="9286" width="2.140625" style="143" customWidth="1"/>
    <col min="9287" max="9287" width="0.5703125" style="143" customWidth="1"/>
    <col min="9288" max="9288" width="2.140625" style="143" customWidth="1"/>
    <col min="9289" max="9289" width="0.5703125" style="143" customWidth="1"/>
    <col min="9290" max="9290" width="2.140625" style="143" customWidth="1"/>
    <col min="9291" max="9291" width="0.5703125" style="143" customWidth="1"/>
    <col min="9292" max="9292" width="2.140625" style="143" customWidth="1"/>
    <col min="9293" max="9293" width="0.5703125" style="143" customWidth="1"/>
    <col min="9294" max="9294" width="2.140625" style="143" customWidth="1"/>
    <col min="9295" max="9295" width="0.5703125" style="143" customWidth="1"/>
    <col min="9296" max="9296" width="2.140625" style="143" customWidth="1"/>
    <col min="9297" max="9297" width="0.5703125" style="143" customWidth="1"/>
    <col min="9298" max="9298" width="2.140625" style="143" customWidth="1"/>
    <col min="9299" max="9299" width="0.5703125" style="143" customWidth="1"/>
    <col min="9300" max="9300" width="2.140625" style="143" customWidth="1"/>
    <col min="9301" max="9301" width="0.5703125" style="143" customWidth="1"/>
    <col min="9302" max="9303" width="2.5703125" style="143" customWidth="1"/>
    <col min="9304"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5" width="0.5703125" style="143" customWidth="1"/>
    <col min="9536" max="9536" width="2.140625" style="143" customWidth="1"/>
    <col min="9537" max="9537" width="0.5703125" style="143" customWidth="1"/>
    <col min="9538" max="9538" width="2.140625" style="143" customWidth="1"/>
    <col min="9539" max="9539" width="0.5703125" style="143" customWidth="1"/>
    <col min="9540" max="9540" width="2.140625" style="143" customWidth="1"/>
    <col min="9541" max="9541" width="0.5703125" style="143" customWidth="1"/>
    <col min="9542" max="9542" width="2.140625" style="143" customWidth="1"/>
    <col min="9543" max="9543" width="0.5703125" style="143" customWidth="1"/>
    <col min="9544" max="9544" width="2.140625" style="143" customWidth="1"/>
    <col min="9545" max="9545" width="0.5703125" style="143" customWidth="1"/>
    <col min="9546" max="9546" width="2.140625" style="143" customWidth="1"/>
    <col min="9547" max="9547" width="0.5703125" style="143" customWidth="1"/>
    <col min="9548" max="9548" width="2.140625" style="143" customWidth="1"/>
    <col min="9549" max="9549" width="0.5703125" style="143" customWidth="1"/>
    <col min="9550" max="9550" width="2.140625" style="143" customWidth="1"/>
    <col min="9551" max="9551" width="0.5703125" style="143" customWidth="1"/>
    <col min="9552" max="9552" width="2.140625" style="143" customWidth="1"/>
    <col min="9553" max="9553" width="0.5703125" style="143" customWidth="1"/>
    <col min="9554" max="9554" width="2.140625" style="143" customWidth="1"/>
    <col min="9555" max="9555" width="0.5703125" style="143" customWidth="1"/>
    <col min="9556" max="9556" width="2.140625" style="143" customWidth="1"/>
    <col min="9557" max="9557" width="0.5703125" style="143" customWidth="1"/>
    <col min="9558" max="9559" width="2.5703125" style="143" customWidth="1"/>
    <col min="9560"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1" width="0.5703125" style="143" customWidth="1"/>
    <col min="9792" max="9792" width="2.140625" style="143" customWidth="1"/>
    <col min="9793" max="9793" width="0.5703125" style="143" customWidth="1"/>
    <col min="9794" max="9794" width="2.140625" style="143" customWidth="1"/>
    <col min="9795" max="9795" width="0.5703125" style="143" customWidth="1"/>
    <col min="9796" max="9796" width="2.140625" style="143" customWidth="1"/>
    <col min="9797" max="9797" width="0.5703125" style="143" customWidth="1"/>
    <col min="9798" max="9798" width="2.140625" style="143" customWidth="1"/>
    <col min="9799" max="9799" width="0.5703125" style="143" customWidth="1"/>
    <col min="9800" max="9800" width="2.140625" style="143" customWidth="1"/>
    <col min="9801" max="9801" width="0.5703125" style="143" customWidth="1"/>
    <col min="9802" max="9802" width="2.140625" style="143" customWidth="1"/>
    <col min="9803" max="9803" width="0.5703125" style="143" customWidth="1"/>
    <col min="9804" max="9804" width="2.140625" style="143" customWidth="1"/>
    <col min="9805" max="9805" width="0.5703125" style="143" customWidth="1"/>
    <col min="9806" max="9806" width="2.140625" style="143" customWidth="1"/>
    <col min="9807" max="9807" width="0.5703125" style="143" customWidth="1"/>
    <col min="9808" max="9808" width="2.140625" style="143" customWidth="1"/>
    <col min="9809" max="9809" width="0.5703125" style="143" customWidth="1"/>
    <col min="9810" max="9810" width="2.140625" style="143" customWidth="1"/>
    <col min="9811" max="9811" width="0.5703125" style="143" customWidth="1"/>
    <col min="9812" max="9812" width="2.140625" style="143" customWidth="1"/>
    <col min="9813" max="9813" width="0.5703125" style="143" customWidth="1"/>
    <col min="9814" max="9815" width="2.5703125" style="143" customWidth="1"/>
    <col min="9816"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7" width="0.5703125" style="143" customWidth="1"/>
    <col min="10048" max="10048" width="2.140625" style="143" customWidth="1"/>
    <col min="10049" max="10049" width="0.5703125" style="143" customWidth="1"/>
    <col min="10050" max="10050" width="2.140625" style="143" customWidth="1"/>
    <col min="10051" max="10051" width="0.5703125" style="143" customWidth="1"/>
    <col min="10052" max="10052" width="2.140625" style="143" customWidth="1"/>
    <col min="10053" max="10053" width="0.5703125" style="143" customWidth="1"/>
    <col min="10054" max="10054" width="2.140625" style="143" customWidth="1"/>
    <col min="10055" max="10055" width="0.5703125" style="143" customWidth="1"/>
    <col min="10056" max="10056" width="2.140625" style="143" customWidth="1"/>
    <col min="10057" max="10057" width="0.5703125" style="143" customWidth="1"/>
    <col min="10058" max="10058" width="2.140625" style="143" customWidth="1"/>
    <col min="10059" max="10059" width="0.5703125" style="143" customWidth="1"/>
    <col min="10060" max="10060" width="2.140625" style="143" customWidth="1"/>
    <col min="10061" max="10061" width="0.5703125" style="143" customWidth="1"/>
    <col min="10062" max="10062" width="2.140625" style="143" customWidth="1"/>
    <col min="10063" max="10063" width="0.5703125" style="143" customWidth="1"/>
    <col min="10064" max="10064" width="2.140625" style="143" customWidth="1"/>
    <col min="10065" max="10065" width="0.5703125" style="143" customWidth="1"/>
    <col min="10066" max="10066" width="2.140625" style="143" customWidth="1"/>
    <col min="10067" max="10067" width="0.5703125" style="143" customWidth="1"/>
    <col min="10068" max="10068" width="2.140625" style="143" customWidth="1"/>
    <col min="10069" max="10069" width="0.5703125" style="143" customWidth="1"/>
    <col min="10070" max="10071" width="2.5703125" style="143" customWidth="1"/>
    <col min="10072"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3" width="0.5703125" style="143" customWidth="1"/>
    <col min="10304" max="10304" width="2.140625" style="143" customWidth="1"/>
    <col min="10305" max="10305" width="0.5703125" style="143" customWidth="1"/>
    <col min="10306" max="10306" width="2.140625" style="143" customWidth="1"/>
    <col min="10307" max="10307" width="0.5703125" style="143" customWidth="1"/>
    <col min="10308" max="10308" width="2.140625" style="143" customWidth="1"/>
    <col min="10309" max="10309" width="0.5703125" style="143" customWidth="1"/>
    <col min="10310" max="10310" width="2.140625" style="143" customWidth="1"/>
    <col min="10311" max="10311" width="0.5703125" style="143" customWidth="1"/>
    <col min="10312" max="10312" width="2.140625" style="143" customWidth="1"/>
    <col min="10313" max="10313" width="0.5703125" style="143" customWidth="1"/>
    <col min="10314" max="10314" width="2.140625" style="143" customWidth="1"/>
    <col min="10315" max="10315" width="0.5703125" style="143" customWidth="1"/>
    <col min="10316" max="10316" width="2.140625" style="143" customWidth="1"/>
    <col min="10317" max="10317" width="0.5703125" style="143" customWidth="1"/>
    <col min="10318" max="10318" width="2.140625" style="143" customWidth="1"/>
    <col min="10319" max="10319" width="0.5703125" style="143" customWidth="1"/>
    <col min="10320" max="10320" width="2.140625" style="143" customWidth="1"/>
    <col min="10321" max="10321" width="0.5703125" style="143" customWidth="1"/>
    <col min="10322" max="10322" width="2.140625" style="143" customWidth="1"/>
    <col min="10323" max="10323" width="0.5703125" style="143" customWidth="1"/>
    <col min="10324" max="10324" width="2.140625" style="143" customWidth="1"/>
    <col min="10325" max="10325" width="0.5703125" style="143" customWidth="1"/>
    <col min="10326" max="10327" width="2.5703125" style="143" customWidth="1"/>
    <col min="10328"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59" width="0.5703125" style="143" customWidth="1"/>
    <col min="10560" max="10560" width="2.140625" style="143" customWidth="1"/>
    <col min="10561" max="10561" width="0.5703125" style="143" customWidth="1"/>
    <col min="10562" max="10562" width="2.140625" style="143" customWidth="1"/>
    <col min="10563" max="10563" width="0.5703125" style="143" customWidth="1"/>
    <col min="10564" max="10564" width="2.140625" style="143" customWidth="1"/>
    <col min="10565" max="10565" width="0.5703125" style="143" customWidth="1"/>
    <col min="10566" max="10566" width="2.140625" style="143" customWidth="1"/>
    <col min="10567" max="10567" width="0.5703125" style="143" customWidth="1"/>
    <col min="10568" max="10568" width="2.140625" style="143" customWidth="1"/>
    <col min="10569" max="10569" width="0.5703125" style="143" customWidth="1"/>
    <col min="10570" max="10570" width="2.140625" style="143" customWidth="1"/>
    <col min="10571" max="10571" width="0.5703125" style="143" customWidth="1"/>
    <col min="10572" max="10572" width="2.140625" style="143" customWidth="1"/>
    <col min="10573" max="10573" width="0.5703125" style="143" customWidth="1"/>
    <col min="10574" max="10574" width="2.140625" style="143" customWidth="1"/>
    <col min="10575" max="10575" width="0.5703125" style="143" customWidth="1"/>
    <col min="10576" max="10576" width="2.140625" style="143" customWidth="1"/>
    <col min="10577" max="10577" width="0.5703125" style="143" customWidth="1"/>
    <col min="10578" max="10578" width="2.140625" style="143" customWidth="1"/>
    <col min="10579" max="10579" width="0.5703125" style="143" customWidth="1"/>
    <col min="10580" max="10580" width="2.140625" style="143" customWidth="1"/>
    <col min="10581" max="10581" width="0.5703125" style="143" customWidth="1"/>
    <col min="10582" max="10583" width="2.5703125" style="143" customWidth="1"/>
    <col min="10584"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5" width="0.5703125" style="143" customWidth="1"/>
    <col min="10816" max="10816" width="2.140625" style="143" customWidth="1"/>
    <col min="10817" max="10817" width="0.5703125" style="143" customWidth="1"/>
    <col min="10818" max="10818" width="2.140625" style="143" customWidth="1"/>
    <col min="10819" max="10819" width="0.5703125" style="143" customWidth="1"/>
    <col min="10820" max="10820" width="2.140625" style="143" customWidth="1"/>
    <col min="10821" max="10821" width="0.5703125" style="143" customWidth="1"/>
    <col min="10822" max="10822" width="2.140625" style="143" customWidth="1"/>
    <col min="10823" max="10823" width="0.5703125" style="143" customWidth="1"/>
    <col min="10824" max="10824" width="2.140625" style="143" customWidth="1"/>
    <col min="10825" max="10825" width="0.5703125" style="143" customWidth="1"/>
    <col min="10826" max="10826" width="2.140625" style="143" customWidth="1"/>
    <col min="10827" max="10827" width="0.5703125" style="143" customWidth="1"/>
    <col min="10828" max="10828" width="2.140625" style="143" customWidth="1"/>
    <col min="10829" max="10829" width="0.5703125" style="143" customWidth="1"/>
    <col min="10830" max="10830" width="2.140625" style="143" customWidth="1"/>
    <col min="10831" max="10831" width="0.5703125" style="143" customWidth="1"/>
    <col min="10832" max="10832" width="2.140625" style="143" customWidth="1"/>
    <col min="10833" max="10833" width="0.5703125" style="143" customWidth="1"/>
    <col min="10834" max="10834" width="2.140625" style="143" customWidth="1"/>
    <col min="10835" max="10835" width="0.5703125" style="143" customWidth="1"/>
    <col min="10836" max="10836" width="2.140625" style="143" customWidth="1"/>
    <col min="10837" max="10837" width="0.5703125" style="143" customWidth="1"/>
    <col min="10838" max="10839" width="2.5703125" style="143" customWidth="1"/>
    <col min="10840"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1" width="0.5703125" style="143" customWidth="1"/>
    <col min="11072" max="11072" width="2.140625" style="143" customWidth="1"/>
    <col min="11073" max="11073" width="0.5703125" style="143" customWidth="1"/>
    <col min="11074" max="11074" width="2.140625" style="143" customWidth="1"/>
    <col min="11075" max="11075" width="0.5703125" style="143" customWidth="1"/>
    <col min="11076" max="11076" width="2.140625" style="143" customWidth="1"/>
    <col min="11077" max="11077" width="0.5703125" style="143" customWidth="1"/>
    <col min="11078" max="11078" width="2.140625" style="143" customWidth="1"/>
    <col min="11079" max="11079" width="0.5703125" style="143" customWidth="1"/>
    <col min="11080" max="11080" width="2.140625" style="143" customWidth="1"/>
    <col min="11081" max="11081" width="0.5703125" style="143" customWidth="1"/>
    <col min="11082" max="11082" width="2.140625" style="143" customWidth="1"/>
    <col min="11083" max="11083" width="0.5703125" style="143" customWidth="1"/>
    <col min="11084" max="11084" width="2.140625" style="143" customWidth="1"/>
    <col min="11085" max="11085" width="0.5703125" style="143" customWidth="1"/>
    <col min="11086" max="11086" width="2.140625" style="143" customWidth="1"/>
    <col min="11087" max="11087" width="0.5703125" style="143" customWidth="1"/>
    <col min="11088" max="11088" width="2.140625" style="143" customWidth="1"/>
    <col min="11089" max="11089" width="0.5703125" style="143" customWidth="1"/>
    <col min="11090" max="11090" width="2.140625" style="143" customWidth="1"/>
    <col min="11091" max="11091" width="0.5703125" style="143" customWidth="1"/>
    <col min="11092" max="11092" width="2.140625" style="143" customWidth="1"/>
    <col min="11093" max="11093" width="0.5703125" style="143" customWidth="1"/>
    <col min="11094" max="11095" width="2.5703125" style="143" customWidth="1"/>
    <col min="11096"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7" width="0.5703125" style="143" customWidth="1"/>
    <col min="11328" max="11328" width="2.140625" style="143" customWidth="1"/>
    <col min="11329" max="11329" width="0.5703125" style="143" customWidth="1"/>
    <col min="11330" max="11330" width="2.140625" style="143" customWidth="1"/>
    <col min="11331" max="11331" width="0.5703125" style="143" customWidth="1"/>
    <col min="11332" max="11332" width="2.140625" style="143" customWidth="1"/>
    <col min="11333" max="11333" width="0.5703125" style="143" customWidth="1"/>
    <col min="11334" max="11334" width="2.140625" style="143" customWidth="1"/>
    <col min="11335" max="11335" width="0.5703125" style="143" customWidth="1"/>
    <col min="11336" max="11336" width="2.140625" style="143" customWidth="1"/>
    <col min="11337" max="11337" width="0.5703125" style="143" customWidth="1"/>
    <col min="11338" max="11338" width="2.140625" style="143" customWidth="1"/>
    <col min="11339" max="11339" width="0.5703125" style="143" customWidth="1"/>
    <col min="11340" max="11340" width="2.140625" style="143" customWidth="1"/>
    <col min="11341" max="11341" width="0.5703125" style="143" customWidth="1"/>
    <col min="11342" max="11342" width="2.140625" style="143" customWidth="1"/>
    <col min="11343" max="11343" width="0.5703125" style="143" customWidth="1"/>
    <col min="11344" max="11344" width="2.140625" style="143" customWidth="1"/>
    <col min="11345" max="11345" width="0.5703125" style="143" customWidth="1"/>
    <col min="11346" max="11346" width="2.140625" style="143" customWidth="1"/>
    <col min="11347" max="11347" width="0.5703125" style="143" customWidth="1"/>
    <col min="11348" max="11348" width="2.140625" style="143" customWidth="1"/>
    <col min="11349" max="11349" width="0.5703125" style="143" customWidth="1"/>
    <col min="11350" max="11351" width="2.5703125" style="143" customWidth="1"/>
    <col min="11352"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3" width="0.5703125" style="143" customWidth="1"/>
    <col min="11584" max="11584" width="2.140625" style="143" customWidth="1"/>
    <col min="11585" max="11585" width="0.5703125" style="143" customWidth="1"/>
    <col min="11586" max="11586" width="2.140625" style="143" customWidth="1"/>
    <col min="11587" max="11587" width="0.5703125" style="143" customWidth="1"/>
    <col min="11588" max="11588" width="2.140625" style="143" customWidth="1"/>
    <col min="11589" max="11589" width="0.5703125" style="143" customWidth="1"/>
    <col min="11590" max="11590" width="2.140625" style="143" customWidth="1"/>
    <col min="11591" max="11591" width="0.5703125" style="143" customWidth="1"/>
    <col min="11592" max="11592" width="2.140625" style="143" customWidth="1"/>
    <col min="11593" max="11593" width="0.5703125" style="143" customWidth="1"/>
    <col min="11594" max="11594" width="2.140625" style="143" customWidth="1"/>
    <col min="11595" max="11595" width="0.5703125" style="143" customWidth="1"/>
    <col min="11596" max="11596" width="2.140625" style="143" customWidth="1"/>
    <col min="11597" max="11597" width="0.5703125" style="143" customWidth="1"/>
    <col min="11598" max="11598" width="2.140625" style="143" customWidth="1"/>
    <col min="11599" max="11599" width="0.5703125" style="143" customWidth="1"/>
    <col min="11600" max="11600" width="2.140625" style="143" customWidth="1"/>
    <col min="11601" max="11601" width="0.5703125" style="143" customWidth="1"/>
    <col min="11602" max="11602" width="2.140625" style="143" customWidth="1"/>
    <col min="11603" max="11603" width="0.5703125" style="143" customWidth="1"/>
    <col min="11604" max="11604" width="2.140625" style="143" customWidth="1"/>
    <col min="11605" max="11605" width="0.5703125" style="143" customWidth="1"/>
    <col min="11606" max="11607" width="2.5703125" style="143" customWidth="1"/>
    <col min="11608"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39" width="0.5703125" style="143" customWidth="1"/>
    <col min="11840" max="11840" width="2.140625" style="143" customWidth="1"/>
    <col min="11841" max="11841" width="0.5703125" style="143" customWidth="1"/>
    <col min="11842" max="11842" width="2.140625" style="143" customWidth="1"/>
    <col min="11843" max="11843" width="0.5703125" style="143" customWidth="1"/>
    <col min="11844" max="11844" width="2.140625" style="143" customWidth="1"/>
    <col min="11845" max="11845" width="0.5703125" style="143" customWidth="1"/>
    <col min="11846" max="11846" width="2.140625" style="143" customWidth="1"/>
    <col min="11847" max="11847" width="0.5703125" style="143" customWidth="1"/>
    <col min="11848" max="11848" width="2.140625" style="143" customWidth="1"/>
    <col min="11849" max="11849" width="0.5703125" style="143" customWidth="1"/>
    <col min="11850" max="11850" width="2.140625" style="143" customWidth="1"/>
    <col min="11851" max="11851" width="0.5703125" style="143" customWidth="1"/>
    <col min="11852" max="11852" width="2.140625" style="143" customWidth="1"/>
    <col min="11853" max="11853" width="0.5703125" style="143" customWidth="1"/>
    <col min="11854" max="11854" width="2.140625" style="143" customWidth="1"/>
    <col min="11855" max="11855" width="0.5703125" style="143" customWidth="1"/>
    <col min="11856" max="11856" width="2.140625" style="143" customWidth="1"/>
    <col min="11857" max="11857" width="0.5703125" style="143" customWidth="1"/>
    <col min="11858" max="11858" width="2.140625" style="143" customWidth="1"/>
    <col min="11859" max="11859" width="0.5703125" style="143" customWidth="1"/>
    <col min="11860" max="11860" width="2.140625" style="143" customWidth="1"/>
    <col min="11861" max="11861" width="0.5703125" style="143" customWidth="1"/>
    <col min="11862" max="11863" width="2.5703125" style="143" customWidth="1"/>
    <col min="11864"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5" width="0.5703125" style="143" customWidth="1"/>
    <col min="12096" max="12096" width="2.140625" style="143" customWidth="1"/>
    <col min="12097" max="12097" width="0.5703125" style="143" customWidth="1"/>
    <col min="12098" max="12098" width="2.140625" style="143" customWidth="1"/>
    <col min="12099" max="12099" width="0.5703125" style="143" customWidth="1"/>
    <col min="12100" max="12100" width="2.140625" style="143" customWidth="1"/>
    <col min="12101" max="12101" width="0.5703125" style="143" customWidth="1"/>
    <col min="12102" max="12102" width="2.140625" style="143" customWidth="1"/>
    <col min="12103" max="12103" width="0.5703125" style="143" customWidth="1"/>
    <col min="12104" max="12104" width="2.140625" style="143" customWidth="1"/>
    <col min="12105" max="12105" width="0.5703125" style="143" customWidth="1"/>
    <col min="12106" max="12106" width="2.140625" style="143" customWidth="1"/>
    <col min="12107" max="12107" width="0.5703125" style="143" customWidth="1"/>
    <col min="12108" max="12108" width="2.140625" style="143" customWidth="1"/>
    <col min="12109" max="12109" width="0.5703125" style="143" customWidth="1"/>
    <col min="12110" max="12110" width="2.140625" style="143" customWidth="1"/>
    <col min="12111" max="12111" width="0.5703125" style="143" customWidth="1"/>
    <col min="12112" max="12112" width="2.140625" style="143" customWidth="1"/>
    <col min="12113" max="12113" width="0.5703125" style="143" customWidth="1"/>
    <col min="12114" max="12114" width="2.140625" style="143" customWidth="1"/>
    <col min="12115" max="12115" width="0.5703125" style="143" customWidth="1"/>
    <col min="12116" max="12116" width="2.140625" style="143" customWidth="1"/>
    <col min="12117" max="12117" width="0.5703125" style="143" customWidth="1"/>
    <col min="12118" max="12119" width="2.5703125" style="143" customWidth="1"/>
    <col min="12120"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1" width="0.5703125" style="143" customWidth="1"/>
    <col min="12352" max="12352" width="2.140625" style="143" customWidth="1"/>
    <col min="12353" max="12353" width="0.5703125" style="143" customWidth="1"/>
    <col min="12354" max="12354" width="2.140625" style="143" customWidth="1"/>
    <col min="12355" max="12355" width="0.5703125" style="143" customWidth="1"/>
    <col min="12356" max="12356" width="2.140625" style="143" customWidth="1"/>
    <col min="12357" max="12357" width="0.5703125" style="143" customWidth="1"/>
    <col min="12358" max="12358" width="2.140625" style="143" customWidth="1"/>
    <col min="12359" max="12359" width="0.5703125" style="143" customWidth="1"/>
    <col min="12360" max="12360" width="2.140625" style="143" customWidth="1"/>
    <col min="12361" max="12361" width="0.5703125" style="143" customWidth="1"/>
    <col min="12362" max="12362" width="2.140625" style="143" customWidth="1"/>
    <col min="12363" max="12363" width="0.5703125" style="143" customWidth="1"/>
    <col min="12364" max="12364" width="2.140625" style="143" customWidth="1"/>
    <col min="12365" max="12365" width="0.5703125" style="143" customWidth="1"/>
    <col min="12366" max="12366" width="2.140625" style="143" customWidth="1"/>
    <col min="12367" max="12367" width="0.5703125" style="143" customWidth="1"/>
    <col min="12368" max="12368" width="2.140625" style="143" customWidth="1"/>
    <col min="12369" max="12369" width="0.5703125" style="143" customWidth="1"/>
    <col min="12370" max="12370" width="2.140625" style="143" customWidth="1"/>
    <col min="12371" max="12371" width="0.5703125" style="143" customWidth="1"/>
    <col min="12372" max="12372" width="2.140625" style="143" customWidth="1"/>
    <col min="12373" max="12373" width="0.5703125" style="143" customWidth="1"/>
    <col min="12374" max="12375" width="2.5703125" style="143" customWidth="1"/>
    <col min="12376"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7" width="0.5703125" style="143" customWidth="1"/>
    <col min="12608" max="12608" width="2.140625" style="143" customWidth="1"/>
    <col min="12609" max="12609" width="0.5703125" style="143" customWidth="1"/>
    <col min="12610" max="12610" width="2.140625" style="143" customWidth="1"/>
    <col min="12611" max="12611" width="0.5703125" style="143" customWidth="1"/>
    <col min="12612" max="12612" width="2.140625" style="143" customWidth="1"/>
    <col min="12613" max="12613" width="0.5703125" style="143" customWidth="1"/>
    <col min="12614" max="12614" width="2.140625" style="143" customWidth="1"/>
    <col min="12615" max="12615" width="0.5703125" style="143" customWidth="1"/>
    <col min="12616" max="12616" width="2.140625" style="143" customWidth="1"/>
    <col min="12617" max="12617" width="0.5703125" style="143" customWidth="1"/>
    <col min="12618" max="12618" width="2.140625" style="143" customWidth="1"/>
    <col min="12619" max="12619" width="0.5703125" style="143" customWidth="1"/>
    <col min="12620" max="12620" width="2.140625" style="143" customWidth="1"/>
    <col min="12621" max="12621" width="0.5703125" style="143" customWidth="1"/>
    <col min="12622" max="12622" width="2.140625" style="143" customWidth="1"/>
    <col min="12623" max="12623" width="0.5703125" style="143" customWidth="1"/>
    <col min="12624" max="12624" width="2.140625" style="143" customWidth="1"/>
    <col min="12625" max="12625" width="0.5703125" style="143" customWidth="1"/>
    <col min="12626" max="12626" width="2.140625" style="143" customWidth="1"/>
    <col min="12627" max="12627" width="0.5703125" style="143" customWidth="1"/>
    <col min="12628" max="12628" width="2.140625" style="143" customWidth="1"/>
    <col min="12629" max="12629" width="0.5703125" style="143" customWidth="1"/>
    <col min="12630" max="12631" width="2.5703125" style="143" customWidth="1"/>
    <col min="12632"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3" width="0.5703125" style="143" customWidth="1"/>
    <col min="12864" max="12864" width="2.140625" style="143" customWidth="1"/>
    <col min="12865" max="12865" width="0.5703125" style="143" customWidth="1"/>
    <col min="12866" max="12866" width="2.140625" style="143" customWidth="1"/>
    <col min="12867" max="12867" width="0.5703125" style="143" customWidth="1"/>
    <col min="12868" max="12868" width="2.140625" style="143" customWidth="1"/>
    <col min="12869" max="12869" width="0.5703125" style="143" customWidth="1"/>
    <col min="12870" max="12870" width="2.140625" style="143" customWidth="1"/>
    <col min="12871" max="12871" width="0.5703125" style="143" customWidth="1"/>
    <col min="12872" max="12872" width="2.140625" style="143" customWidth="1"/>
    <col min="12873" max="12873" width="0.5703125" style="143" customWidth="1"/>
    <col min="12874" max="12874" width="2.140625" style="143" customWidth="1"/>
    <col min="12875" max="12875" width="0.5703125" style="143" customWidth="1"/>
    <col min="12876" max="12876" width="2.140625" style="143" customWidth="1"/>
    <col min="12877" max="12877" width="0.5703125" style="143" customWidth="1"/>
    <col min="12878" max="12878" width="2.140625" style="143" customWidth="1"/>
    <col min="12879" max="12879" width="0.5703125" style="143" customWidth="1"/>
    <col min="12880" max="12880" width="2.140625" style="143" customWidth="1"/>
    <col min="12881" max="12881" width="0.5703125" style="143" customWidth="1"/>
    <col min="12882" max="12882" width="2.140625" style="143" customWidth="1"/>
    <col min="12883" max="12883" width="0.5703125" style="143" customWidth="1"/>
    <col min="12884" max="12884" width="2.140625" style="143" customWidth="1"/>
    <col min="12885" max="12885" width="0.5703125" style="143" customWidth="1"/>
    <col min="12886" max="12887" width="2.5703125" style="143" customWidth="1"/>
    <col min="12888"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19" width="0.5703125" style="143" customWidth="1"/>
    <col min="13120" max="13120" width="2.140625" style="143" customWidth="1"/>
    <col min="13121" max="13121" width="0.5703125" style="143" customWidth="1"/>
    <col min="13122" max="13122" width="2.140625" style="143" customWidth="1"/>
    <col min="13123" max="13123" width="0.5703125" style="143" customWidth="1"/>
    <col min="13124" max="13124" width="2.140625" style="143" customWidth="1"/>
    <col min="13125" max="13125" width="0.5703125" style="143" customWidth="1"/>
    <col min="13126" max="13126" width="2.140625" style="143" customWidth="1"/>
    <col min="13127" max="13127" width="0.5703125" style="143" customWidth="1"/>
    <col min="13128" max="13128" width="2.140625" style="143" customWidth="1"/>
    <col min="13129" max="13129" width="0.5703125" style="143" customWidth="1"/>
    <col min="13130" max="13130" width="2.140625" style="143" customWidth="1"/>
    <col min="13131" max="13131" width="0.5703125" style="143" customWidth="1"/>
    <col min="13132" max="13132" width="2.140625" style="143" customWidth="1"/>
    <col min="13133" max="13133" width="0.5703125" style="143" customWidth="1"/>
    <col min="13134" max="13134" width="2.140625" style="143" customWidth="1"/>
    <col min="13135" max="13135" width="0.5703125" style="143" customWidth="1"/>
    <col min="13136" max="13136" width="2.140625" style="143" customWidth="1"/>
    <col min="13137" max="13137" width="0.5703125" style="143" customWidth="1"/>
    <col min="13138" max="13138" width="2.140625" style="143" customWidth="1"/>
    <col min="13139" max="13139" width="0.5703125" style="143" customWidth="1"/>
    <col min="13140" max="13140" width="2.140625" style="143" customWidth="1"/>
    <col min="13141" max="13141" width="0.5703125" style="143" customWidth="1"/>
    <col min="13142" max="13143" width="2.5703125" style="143" customWidth="1"/>
    <col min="13144"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5" width="0.5703125" style="143" customWidth="1"/>
    <col min="13376" max="13376" width="2.140625" style="143" customWidth="1"/>
    <col min="13377" max="13377" width="0.5703125" style="143" customWidth="1"/>
    <col min="13378" max="13378" width="2.140625" style="143" customWidth="1"/>
    <col min="13379" max="13379" width="0.5703125" style="143" customWidth="1"/>
    <col min="13380" max="13380" width="2.140625" style="143" customWidth="1"/>
    <col min="13381" max="13381" width="0.5703125" style="143" customWidth="1"/>
    <col min="13382" max="13382" width="2.140625" style="143" customWidth="1"/>
    <col min="13383" max="13383" width="0.5703125" style="143" customWidth="1"/>
    <col min="13384" max="13384" width="2.140625" style="143" customWidth="1"/>
    <col min="13385" max="13385" width="0.5703125" style="143" customWidth="1"/>
    <col min="13386" max="13386" width="2.140625" style="143" customWidth="1"/>
    <col min="13387" max="13387" width="0.5703125" style="143" customWidth="1"/>
    <col min="13388" max="13388" width="2.140625" style="143" customWidth="1"/>
    <col min="13389" max="13389" width="0.5703125" style="143" customWidth="1"/>
    <col min="13390" max="13390" width="2.140625" style="143" customWidth="1"/>
    <col min="13391" max="13391" width="0.5703125" style="143" customWidth="1"/>
    <col min="13392" max="13392" width="2.140625" style="143" customWidth="1"/>
    <col min="13393" max="13393" width="0.5703125" style="143" customWidth="1"/>
    <col min="13394" max="13394" width="2.140625" style="143" customWidth="1"/>
    <col min="13395" max="13395" width="0.5703125" style="143" customWidth="1"/>
    <col min="13396" max="13396" width="2.140625" style="143" customWidth="1"/>
    <col min="13397" max="13397" width="0.5703125" style="143" customWidth="1"/>
    <col min="13398" max="13399" width="2.5703125" style="143" customWidth="1"/>
    <col min="13400"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1" width="0.5703125" style="143" customWidth="1"/>
    <col min="13632" max="13632" width="2.140625" style="143" customWidth="1"/>
    <col min="13633" max="13633" width="0.5703125" style="143" customWidth="1"/>
    <col min="13634" max="13634" width="2.140625" style="143" customWidth="1"/>
    <col min="13635" max="13635" width="0.5703125" style="143" customWidth="1"/>
    <col min="13636" max="13636" width="2.140625" style="143" customWidth="1"/>
    <col min="13637" max="13637" width="0.5703125" style="143" customWidth="1"/>
    <col min="13638" max="13638" width="2.140625" style="143" customWidth="1"/>
    <col min="13639" max="13639" width="0.5703125" style="143" customWidth="1"/>
    <col min="13640" max="13640" width="2.140625" style="143" customWidth="1"/>
    <col min="13641" max="13641" width="0.5703125" style="143" customWidth="1"/>
    <col min="13642" max="13642" width="2.140625" style="143" customWidth="1"/>
    <col min="13643" max="13643" width="0.5703125" style="143" customWidth="1"/>
    <col min="13644" max="13644" width="2.140625" style="143" customWidth="1"/>
    <col min="13645" max="13645" width="0.5703125" style="143" customWidth="1"/>
    <col min="13646" max="13646" width="2.140625" style="143" customWidth="1"/>
    <col min="13647" max="13647" width="0.5703125" style="143" customWidth="1"/>
    <col min="13648" max="13648" width="2.140625" style="143" customWidth="1"/>
    <col min="13649" max="13649" width="0.5703125" style="143" customWidth="1"/>
    <col min="13650" max="13650" width="2.140625" style="143" customWidth="1"/>
    <col min="13651" max="13651" width="0.5703125" style="143" customWidth="1"/>
    <col min="13652" max="13652" width="2.140625" style="143" customWidth="1"/>
    <col min="13653" max="13653" width="0.5703125" style="143" customWidth="1"/>
    <col min="13654" max="13655" width="2.5703125" style="143" customWidth="1"/>
    <col min="13656"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7" width="0.5703125" style="143" customWidth="1"/>
    <col min="13888" max="13888" width="2.140625" style="143" customWidth="1"/>
    <col min="13889" max="13889" width="0.5703125" style="143" customWidth="1"/>
    <col min="13890" max="13890" width="2.140625" style="143" customWidth="1"/>
    <col min="13891" max="13891" width="0.5703125" style="143" customWidth="1"/>
    <col min="13892" max="13892" width="2.140625" style="143" customWidth="1"/>
    <col min="13893" max="13893" width="0.5703125" style="143" customWidth="1"/>
    <col min="13894" max="13894" width="2.140625" style="143" customWidth="1"/>
    <col min="13895" max="13895" width="0.5703125" style="143" customWidth="1"/>
    <col min="13896" max="13896" width="2.140625" style="143" customWidth="1"/>
    <col min="13897" max="13897" width="0.5703125" style="143" customWidth="1"/>
    <col min="13898" max="13898" width="2.140625" style="143" customWidth="1"/>
    <col min="13899" max="13899" width="0.5703125" style="143" customWidth="1"/>
    <col min="13900" max="13900" width="2.140625" style="143" customWidth="1"/>
    <col min="13901" max="13901" width="0.5703125" style="143" customWidth="1"/>
    <col min="13902" max="13902" width="2.140625" style="143" customWidth="1"/>
    <col min="13903" max="13903" width="0.5703125" style="143" customWidth="1"/>
    <col min="13904" max="13904" width="2.140625" style="143" customWidth="1"/>
    <col min="13905" max="13905" width="0.5703125" style="143" customWidth="1"/>
    <col min="13906" max="13906" width="2.140625" style="143" customWidth="1"/>
    <col min="13907" max="13907" width="0.5703125" style="143" customWidth="1"/>
    <col min="13908" max="13908" width="2.140625" style="143" customWidth="1"/>
    <col min="13909" max="13909" width="0.5703125" style="143" customWidth="1"/>
    <col min="13910" max="13911" width="2.5703125" style="143" customWidth="1"/>
    <col min="13912"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3" width="0.5703125" style="143" customWidth="1"/>
    <col min="14144" max="14144" width="2.140625" style="143" customWidth="1"/>
    <col min="14145" max="14145" width="0.5703125" style="143" customWidth="1"/>
    <col min="14146" max="14146" width="2.140625" style="143" customWidth="1"/>
    <col min="14147" max="14147" width="0.5703125" style="143" customWidth="1"/>
    <col min="14148" max="14148" width="2.140625" style="143" customWidth="1"/>
    <col min="14149" max="14149" width="0.5703125" style="143" customWidth="1"/>
    <col min="14150" max="14150" width="2.140625" style="143" customWidth="1"/>
    <col min="14151" max="14151" width="0.5703125" style="143" customWidth="1"/>
    <col min="14152" max="14152" width="2.140625" style="143" customWidth="1"/>
    <col min="14153" max="14153" width="0.5703125" style="143" customWidth="1"/>
    <col min="14154" max="14154" width="2.140625" style="143" customWidth="1"/>
    <col min="14155" max="14155" width="0.5703125" style="143" customWidth="1"/>
    <col min="14156" max="14156" width="2.140625" style="143" customWidth="1"/>
    <col min="14157" max="14157" width="0.5703125" style="143" customWidth="1"/>
    <col min="14158" max="14158" width="2.140625" style="143" customWidth="1"/>
    <col min="14159" max="14159" width="0.5703125" style="143" customWidth="1"/>
    <col min="14160" max="14160" width="2.140625" style="143" customWidth="1"/>
    <col min="14161" max="14161" width="0.5703125" style="143" customWidth="1"/>
    <col min="14162" max="14162" width="2.140625" style="143" customWidth="1"/>
    <col min="14163" max="14163" width="0.5703125" style="143" customWidth="1"/>
    <col min="14164" max="14164" width="2.140625" style="143" customWidth="1"/>
    <col min="14165" max="14165" width="0.5703125" style="143" customWidth="1"/>
    <col min="14166" max="14167" width="2.5703125" style="143" customWidth="1"/>
    <col min="14168"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399" width="0.5703125" style="143" customWidth="1"/>
    <col min="14400" max="14400" width="2.140625" style="143" customWidth="1"/>
    <col min="14401" max="14401" width="0.5703125" style="143" customWidth="1"/>
    <col min="14402" max="14402" width="2.140625" style="143" customWidth="1"/>
    <col min="14403" max="14403" width="0.5703125" style="143" customWidth="1"/>
    <col min="14404" max="14404" width="2.140625" style="143" customWidth="1"/>
    <col min="14405" max="14405" width="0.5703125" style="143" customWidth="1"/>
    <col min="14406" max="14406" width="2.140625" style="143" customWidth="1"/>
    <col min="14407" max="14407" width="0.5703125" style="143" customWidth="1"/>
    <col min="14408" max="14408" width="2.140625" style="143" customWidth="1"/>
    <col min="14409" max="14409" width="0.5703125" style="143" customWidth="1"/>
    <col min="14410" max="14410" width="2.140625" style="143" customWidth="1"/>
    <col min="14411" max="14411" width="0.5703125" style="143" customWidth="1"/>
    <col min="14412" max="14412" width="2.140625" style="143" customWidth="1"/>
    <col min="14413" max="14413" width="0.5703125" style="143" customWidth="1"/>
    <col min="14414" max="14414" width="2.140625" style="143" customWidth="1"/>
    <col min="14415" max="14415" width="0.5703125" style="143" customWidth="1"/>
    <col min="14416" max="14416" width="2.140625" style="143" customWidth="1"/>
    <col min="14417" max="14417" width="0.5703125" style="143" customWidth="1"/>
    <col min="14418" max="14418" width="2.140625" style="143" customWidth="1"/>
    <col min="14419" max="14419" width="0.5703125" style="143" customWidth="1"/>
    <col min="14420" max="14420" width="2.140625" style="143" customWidth="1"/>
    <col min="14421" max="14421" width="0.5703125" style="143" customWidth="1"/>
    <col min="14422" max="14423" width="2.5703125" style="143" customWidth="1"/>
    <col min="14424"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5" width="0.5703125" style="143" customWidth="1"/>
    <col min="14656" max="14656" width="2.140625" style="143" customWidth="1"/>
    <col min="14657" max="14657" width="0.5703125" style="143" customWidth="1"/>
    <col min="14658" max="14658" width="2.140625" style="143" customWidth="1"/>
    <col min="14659" max="14659" width="0.5703125" style="143" customWidth="1"/>
    <col min="14660" max="14660" width="2.140625" style="143" customWidth="1"/>
    <col min="14661" max="14661" width="0.5703125" style="143" customWidth="1"/>
    <col min="14662" max="14662" width="2.140625" style="143" customWidth="1"/>
    <col min="14663" max="14663" width="0.5703125" style="143" customWidth="1"/>
    <col min="14664" max="14664" width="2.140625" style="143" customWidth="1"/>
    <col min="14665" max="14665" width="0.5703125" style="143" customWidth="1"/>
    <col min="14666" max="14666" width="2.140625" style="143" customWidth="1"/>
    <col min="14667" max="14667" width="0.5703125" style="143" customWidth="1"/>
    <col min="14668" max="14668" width="2.140625" style="143" customWidth="1"/>
    <col min="14669" max="14669" width="0.5703125" style="143" customWidth="1"/>
    <col min="14670" max="14670" width="2.140625" style="143" customWidth="1"/>
    <col min="14671" max="14671" width="0.5703125" style="143" customWidth="1"/>
    <col min="14672" max="14672" width="2.140625" style="143" customWidth="1"/>
    <col min="14673" max="14673" width="0.5703125" style="143" customWidth="1"/>
    <col min="14674" max="14674" width="2.140625" style="143" customWidth="1"/>
    <col min="14675" max="14675" width="0.5703125" style="143" customWidth="1"/>
    <col min="14676" max="14676" width="2.140625" style="143" customWidth="1"/>
    <col min="14677" max="14677" width="0.5703125" style="143" customWidth="1"/>
    <col min="14678" max="14679" width="2.5703125" style="143" customWidth="1"/>
    <col min="14680"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1" width="0.5703125" style="143" customWidth="1"/>
    <col min="14912" max="14912" width="2.140625" style="143" customWidth="1"/>
    <col min="14913" max="14913" width="0.5703125" style="143" customWidth="1"/>
    <col min="14914" max="14914" width="2.140625" style="143" customWidth="1"/>
    <col min="14915" max="14915" width="0.5703125" style="143" customWidth="1"/>
    <col min="14916" max="14916" width="2.140625" style="143" customWidth="1"/>
    <col min="14917" max="14917" width="0.5703125" style="143" customWidth="1"/>
    <col min="14918" max="14918" width="2.140625" style="143" customWidth="1"/>
    <col min="14919" max="14919" width="0.5703125" style="143" customWidth="1"/>
    <col min="14920" max="14920" width="2.140625" style="143" customWidth="1"/>
    <col min="14921" max="14921" width="0.5703125" style="143" customWidth="1"/>
    <col min="14922" max="14922" width="2.140625" style="143" customWidth="1"/>
    <col min="14923" max="14923" width="0.5703125" style="143" customWidth="1"/>
    <col min="14924" max="14924" width="2.140625" style="143" customWidth="1"/>
    <col min="14925" max="14925" width="0.5703125" style="143" customWidth="1"/>
    <col min="14926" max="14926" width="2.140625" style="143" customWidth="1"/>
    <col min="14927" max="14927" width="0.5703125" style="143" customWidth="1"/>
    <col min="14928" max="14928" width="2.140625" style="143" customWidth="1"/>
    <col min="14929" max="14929" width="0.5703125" style="143" customWidth="1"/>
    <col min="14930" max="14930" width="2.140625" style="143" customWidth="1"/>
    <col min="14931" max="14931" width="0.5703125" style="143" customWidth="1"/>
    <col min="14932" max="14932" width="2.140625" style="143" customWidth="1"/>
    <col min="14933" max="14933" width="0.5703125" style="143" customWidth="1"/>
    <col min="14934" max="14935" width="2.5703125" style="143" customWidth="1"/>
    <col min="14936"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7" width="0.5703125" style="143" customWidth="1"/>
    <col min="15168" max="15168" width="2.140625" style="143" customWidth="1"/>
    <col min="15169" max="15169" width="0.5703125" style="143" customWidth="1"/>
    <col min="15170" max="15170" width="2.140625" style="143" customWidth="1"/>
    <col min="15171" max="15171" width="0.5703125" style="143" customWidth="1"/>
    <col min="15172" max="15172" width="2.140625" style="143" customWidth="1"/>
    <col min="15173" max="15173" width="0.5703125" style="143" customWidth="1"/>
    <col min="15174" max="15174" width="2.140625" style="143" customWidth="1"/>
    <col min="15175" max="15175" width="0.5703125" style="143" customWidth="1"/>
    <col min="15176" max="15176" width="2.140625" style="143" customWidth="1"/>
    <col min="15177" max="15177" width="0.5703125" style="143" customWidth="1"/>
    <col min="15178" max="15178" width="2.140625" style="143" customWidth="1"/>
    <col min="15179" max="15179" width="0.5703125" style="143" customWidth="1"/>
    <col min="15180" max="15180" width="2.140625" style="143" customWidth="1"/>
    <col min="15181" max="15181" width="0.5703125" style="143" customWidth="1"/>
    <col min="15182" max="15182" width="2.140625" style="143" customWidth="1"/>
    <col min="15183" max="15183" width="0.5703125" style="143" customWidth="1"/>
    <col min="15184" max="15184" width="2.140625" style="143" customWidth="1"/>
    <col min="15185" max="15185" width="0.5703125" style="143" customWidth="1"/>
    <col min="15186" max="15186" width="2.140625" style="143" customWidth="1"/>
    <col min="15187" max="15187" width="0.5703125" style="143" customWidth="1"/>
    <col min="15188" max="15188" width="2.140625" style="143" customWidth="1"/>
    <col min="15189" max="15189" width="0.5703125" style="143" customWidth="1"/>
    <col min="15190" max="15191" width="2.5703125" style="143" customWidth="1"/>
    <col min="15192"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3" width="0.5703125" style="143" customWidth="1"/>
    <col min="15424" max="15424" width="2.140625" style="143" customWidth="1"/>
    <col min="15425" max="15425" width="0.5703125" style="143" customWidth="1"/>
    <col min="15426" max="15426" width="2.140625" style="143" customWidth="1"/>
    <col min="15427" max="15427" width="0.5703125" style="143" customWidth="1"/>
    <col min="15428" max="15428" width="2.140625" style="143" customWidth="1"/>
    <col min="15429" max="15429" width="0.5703125" style="143" customWidth="1"/>
    <col min="15430" max="15430" width="2.140625" style="143" customWidth="1"/>
    <col min="15431" max="15431" width="0.5703125" style="143" customWidth="1"/>
    <col min="15432" max="15432" width="2.140625" style="143" customWidth="1"/>
    <col min="15433" max="15433" width="0.5703125" style="143" customWidth="1"/>
    <col min="15434" max="15434" width="2.140625" style="143" customWidth="1"/>
    <col min="15435" max="15435" width="0.5703125" style="143" customWidth="1"/>
    <col min="15436" max="15436" width="2.140625" style="143" customWidth="1"/>
    <col min="15437" max="15437" width="0.5703125" style="143" customWidth="1"/>
    <col min="15438" max="15438" width="2.140625" style="143" customWidth="1"/>
    <col min="15439" max="15439" width="0.5703125" style="143" customWidth="1"/>
    <col min="15440" max="15440" width="2.140625" style="143" customWidth="1"/>
    <col min="15441" max="15441" width="0.5703125" style="143" customWidth="1"/>
    <col min="15442" max="15442" width="2.140625" style="143" customWidth="1"/>
    <col min="15443" max="15443" width="0.5703125" style="143" customWidth="1"/>
    <col min="15444" max="15444" width="2.140625" style="143" customWidth="1"/>
    <col min="15445" max="15445" width="0.5703125" style="143" customWidth="1"/>
    <col min="15446" max="15447" width="2.5703125" style="143" customWidth="1"/>
    <col min="15448"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79" width="0.5703125" style="143" customWidth="1"/>
    <col min="15680" max="15680" width="2.140625" style="143" customWidth="1"/>
    <col min="15681" max="15681" width="0.5703125" style="143" customWidth="1"/>
    <col min="15682" max="15682" width="2.140625" style="143" customWidth="1"/>
    <col min="15683" max="15683" width="0.5703125" style="143" customWidth="1"/>
    <col min="15684" max="15684" width="2.140625" style="143" customWidth="1"/>
    <col min="15685" max="15685" width="0.5703125" style="143" customWidth="1"/>
    <col min="15686" max="15686" width="2.140625" style="143" customWidth="1"/>
    <col min="15687" max="15687" width="0.5703125" style="143" customWidth="1"/>
    <col min="15688" max="15688" width="2.140625" style="143" customWidth="1"/>
    <col min="15689" max="15689" width="0.5703125" style="143" customWidth="1"/>
    <col min="15690" max="15690" width="2.140625" style="143" customWidth="1"/>
    <col min="15691" max="15691" width="0.5703125" style="143" customWidth="1"/>
    <col min="15692" max="15692" width="2.140625" style="143" customWidth="1"/>
    <col min="15693" max="15693" width="0.5703125" style="143" customWidth="1"/>
    <col min="15694" max="15694" width="2.140625" style="143" customWidth="1"/>
    <col min="15695" max="15695" width="0.5703125" style="143" customWidth="1"/>
    <col min="15696" max="15696" width="2.140625" style="143" customWidth="1"/>
    <col min="15697" max="15697" width="0.5703125" style="143" customWidth="1"/>
    <col min="15698" max="15698" width="2.140625" style="143" customWidth="1"/>
    <col min="15699" max="15699" width="0.5703125" style="143" customWidth="1"/>
    <col min="15700" max="15700" width="2.140625" style="143" customWidth="1"/>
    <col min="15701" max="15701" width="0.5703125" style="143" customWidth="1"/>
    <col min="15702" max="15703" width="2.5703125" style="143" customWidth="1"/>
    <col min="15704"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5" width="0.5703125" style="143" customWidth="1"/>
    <col min="15936" max="15936" width="2.140625" style="143" customWidth="1"/>
    <col min="15937" max="15937" width="0.5703125" style="143" customWidth="1"/>
    <col min="15938" max="15938" width="2.140625" style="143" customWidth="1"/>
    <col min="15939" max="15939" width="0.5703125" style="143" customWidth="1"/>
    <col min="15940" max="15940" width="2.140625" style="143" customWidth="1"/>
    <col min="15941" max="15941" width="0.5703125" style="143" customWidth="1"/>
    <col min="15942" max="15942" width="2.140625" style="143" customWidth="1"/>
    <col min="15943" max="15943" width="0.5703125" style="143" customWidth="1"/>
    <col min="15944" max="15944" width="2.140625" style="143" customWidth="1"/>
    <col min="15945" max="15945" width="0.5703125" style="143" customWidth="1"/>
    <col min="15946" max="15946" width="2.140625" style="143" customWidth="1"/>
    <col min="15947" max="15947" width="0.5703125" style="143" customWidth="1"/>
    <col min="15948" max="15948" width="2.140625" style="143" customWidth="1"/>
    <col min="15949" max="15949" width="0.5703125" style="143" customWidth="1"/>
    <col min="15950" max="15950" width="2.140625" style="143" customWidth="1"/>
    <col min="15951" max="15951" width="0.5703125" style="143" customWidth="1"/>
    <col min="15952" max="15952" width="2.140625" style="143" customWidth="1"/>
    <col min="15953" max="15953" width="0.5703125" style="143" customWidth="1"/>
    <col min="15954" max="15954" width="2.140625" style="143" customWidth="1"/>
    <col min="15955" max="15955" width="0.5703125" style="143" customWidth="1"/>
    <col min="15956" max="15956" width="2.140625" style="143" customWidth="1"/>
    <col min="15957" max="15957" width="0.5703125" style="143" customWidth="1"/>
    <col min="15958" max="15959" width="2.5703125" style="143" customWidth="1"/>
    <col min="15960"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1" width="0.5703125" style="143" customWidth="1"/>
    <col min="16192" max="16192" width="2.140625" style="143" customWidth="1"/>
    <col min="16193" max="16193" width="0.5703125" style="143" customWidth="1"/>
    <col min="16194" max="16194" width="2.140625" style="143" customWidth="1"/>
    <col min="16195" max="16195" width="0.5703125" style="143" customWidth="1"/>
    <col min="16196" max="16196" width="2.140625" style="143" customWidth="1"/>
    <col min="16197" max="16197" width="0.5703125" style="143" customWidth="1"/>
    <col min="16198" max="16198" width="2.140625" style="143" customWidth="1"/>
    <col min="16199" max="16199" width="0.5703125" style="143" customWidth="1"/>
    <col min="16200" max="16200" width="2.140625" style="143" customWidth="1"/>
    <col min="16201" max="16201" width="0.5703125" style="143" customWidth="1"/>
    <col min="16202" max="16202" width="2.140625" style="143" customWidth="1"/>
    <col min="16203" max="16203" width="0.5703125" style="143" customWidth="1"/>
    <col min="16204" max="16204" width="2.140625" style="143" customWidth="1"/>
    <col min="16205" max="16205" width="0.5703125" style="143" customWidth="1"/>
    <col min="16206" max="16206" width="2.140625" style="143" customWidth="1"/>
    <col min="16207" max="16207" width="0.5703125" style="143" customWidth="1"/>
    <col min="16208" max="16208" width="2.140625" style="143" customWidth="1"/>
    <col min="16209" max="16209" width="0.5703125" style="143" customWidth="1"/>
    <col min="16210" max="16210" width="2.140625" style="143" customWidth="1"/>
    <col min="16211" max="16211" width="0.5703125" style="143" customWidth="1"/>
    <col min="16212" max="16212" width="2.140625" style="143" customWidth="1"/>
    <col min="16213" max="16213" width="0.5703125" style="143" customWidth="1"/>
    <col min="16214" max="16215" width="2.5703125" style="143" customWidth="1"/>
    <col min="16216" max="16384" width="9.140625" style="143"/>
  </cols>
  <sheetData>
    <row r="1" spans="1:88" s="445" customFormat="1" ht="14.25" customHeight="1" thickBot="1">
      <c r="F1" s="2" t="s">
        <v>140</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CJ1" s="143"/>
    </row>
    <row r="2" spans="1:88"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5"/>
      <c r="BT2" s="656"/>
      <c r="BU2" s="656"/>
      <c r="BV2" s="656"/>
      <c r="BW2" s="656"/>
      <c r="BX2" s="656"/>
      <c r="BY2" s="656"/>
      <c r="BZ2" s="656"/>
      <c r="CA2" s="656"/>
      <c r="CB2" s="656"/>
      <c r="CC2" s="656"/>
      <c r="CD2" s="656"/>
      <c r="CE2" s="463"/>
      <c r="CF2" s="463"/>
      <c r="CG2" s="463"/>
      <c r="CH2" s="463"/>
      <c r="CI2" s="463"/>
    </row>
    <row r="3" spans="1:88"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147"/>
      <c r="BT3" s="656"/>
      <c r="BU3" s="656"/>
      <c r="BV3" s="656"/>
      <c r="BW3" s="656"/>
      <c r="BX3" s="656"/>
      <c r="BY3" s="656"/>
      <c r="BZ3" s="656"/>
      <c r="CA3" s="656"/>
      <c r="CB3" s="656"/>
      <c r="CC3" s="656"/>
      <c r="CD3" s="656"/>
      <c r="CE3" s="463"/>
      <c r="CF3" s="463"/>
      <c r="CG3" s="463"/>
      <c r="CH3" s="463"/>
      <c r="CI3" s="463"/>
    </row>
    <row r="4" spans="1:88"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487" t="str">
        <f>'Závierka titulka'!$K$27</f>
        <v>9</v>
      </c>
      <c r="BM4" s="151"/>
      <c r="BN4" s="487" t="str">
        <f>'Závierka titulka'!$M$27</f>
        <v>2</v>
      </c>
      <c r="BO4" s="41"/>
      <c r="BP4" s="487" t="str">
        <f>'Závierka titulka'!$O$27</f>
        <v>2</v>
      </c>
      <c r="BQ4" s="41"/>
      <c r="BR4" s="487" t="str">
        <f>'Závierka titulka'!$Q$27</f>
        <v>8</v>
      </c>
      <c r="BS4" s="150"/>
      <c r="BT4" s="656"/>
      <c r="BU4" s="656"/>
      <c r="BV4" s="656"/>
      <c r="BW4" s="656"/>
      <c r="BX4" s="656"/>
      <c r="BY4" s="656"/>
      <c r="BZ4" s="656"/>
      <c r="CA4" s="656"/>
      <c r="CB4" s="656"/>
      <c r="CC4" s="656"/>
      <c r="CD4" s="656"/>
      <c r="CE4" s="139"/>
      <c r="CF4" s="152"/>
      <c r="CG4" s="153"/>
      <c r="CH4" s="154"/>
      <c r="CI4" s="154"/>
    </row>
    <row r="5" spans="1:88"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5"/>
      <c r="BM5" s="158"/>
      <c r="BN5" s="155"/>
      <c r="BO5" s="155"/>
      <c r="BP5" s="155"/>
      <c r="BQ5" s="155"/>
      <c r="BR5" s="155"/>
      <c r="BS5" s="156"/>
      <c r="BT5" s="656"/>
      <c r="BU5" s="656"/>
      <c r="BV5" s="656"/>
      <c r="BW5" s="656"/>
      <c r="BX5" s="656"/>
      <c r="BY5" s="656"/>
      <c r="BZ5" s="656"/>
      <c r="CA5" s="656"/>
      <c r="CB5" s="656"/>
      <c r="CC5" s="656"/>
      <c r="CD5" s="656"/>
      <c r="CE5" s="139"/>
      <c r="CF5" s="463"/>
      <c r="CG5" s="159"/>
      <c r="CH5" s="154"/>
      <c r="CI5" s="154"/>
    </row>
    <row r="6" spans="1:88"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4"/>
      <c r="BX6" s="164"/>
      <c r="BY6" s="164"/>
      <c r="BZ6" s="164"/>
      <c r="CA6" s="164"/>
      <c r="CB6" s="164"/>
      <c r="CC6" s="164"/>
      <c r="CD6" s="164"/>
      <c r="CE6" s="164"/>
      <c r="CF6" s="164"/>
      <c r="CG6" s="164"/>
      <c r="CH6" s="463"/>
      <c r="CI6" s="463"/>
    </row>
    <row r="7" spans="1:88" ht="12.75" customHeight="1" thickBot="1">
      <c r="A7" s="139"/>
      <c r="B7" s="463"/>
      <c r="C7" s="144"/>
      <c r="D7" s="144"/>
      <c r="E7" s="757" t="str">
        <f>Index!C311</f>
        <v>Ozna-čenie</v>
      </c>
      <c r="F7" s="758"/>
      <c r="G7" s="473"/>
      <c r="H7" s="485"/>
      <c r="I7" s="485"/>
      <c r="J7" s="485"/>
      <c r="K7" s="485"/>
      <c r="L7" s="485"/>
      <c r="M7" s="485"/>
      <c r="N7" s="485"/>
      <c r="O7" s="485"/>
      <c r="P7" s="485"/>
      <c r="Q7" s="485"/>
      <c r="R7" s="485"/>
      <c r="S7" s="485"/>
      <c r="T7" s="485"/>
      <c r="U7" s="485"/>
      <c r="V7" s="485"/>
      <c r="W7" s="213"/>
      <c r="X7" s="213"/>
      <c r="Y7" s="213"/>
      <c r="Z7" s="214"/>
      <c r="AA7" s="213"/>
      <c r="AB7" s="213"/>
      <c r="AC7" s="214"/>
      <c r="AD7" s="760" t="str">
        <f>Index!C315</f>
        <v>Bežné účtovné obdobie</v>
      </c>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689" t="str">
        <f>Index!C316</f>
        <v>Bezprostredne predchádzajúce účtovné obdobie</v>
      </c>
      <c r="BS7" s="689"/>
      <c r="BT7" s="689"/>
      <c r="BU7" s="689"/>
      <c r="BV7" s="689"/>
      <c r="BW7" s="689"/>
      <c r="BX7" s="689"/>
      <c r="BY7" s="689"/>
      <c r="BZ7" s="689"/>
      <c r="CA7" s="689"/>
      <c r="CB7" s="689"/>
      <c r="CC7" s="689"/>
      <c r="CD7" s="689"/>
      <c r="CE7" s="689"/>
      <c r="CF7" s="689"/>
      <c r="CG7" s="689"/>
      <c r="CH7" s="463"/>
      <c r="CI7" s="154"/>
    </row>
    <row r="8" spans="1:88" ht="5.0999999999999996" customHeight="1" thickBot="1">
      <c r="A8" s="139"/>
      <c r="B8" s="666"/>
      <c r="C8" s="666"/>
      <c r="D8" s="666"/>
      <c r="E8" s="759"/>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215"/>
      <c r="AD8" s="760"/>
      <c r="AE8" s="760"/>
      <c r="AF8" s="760"/>
      <c r="AG8" s="760"/>
      <c r="AH8" s="760"/>
      <c r="AI8" s="760"/>
      <c r="AJ8" s="760"/>
      <c r="AK8" s="760"/>
      <c r="AL8" s="760"/>
      <c r="AM8" s="760"/>
      <c r="AN8" s="760"/>
      <c r="AO8" s="760"/>
      <c r="AP8" s="760"/>
      <c r="AQ8" s="760"/>
      <c r="AR8" s="760"/>
      <c r="AS8" s="760"/>
      <c r="AT8" s="760"/>
      <c r="AU8" s="760"/>
      <c r="AV8" s="760"/>
      <c r="AW8" s="760"/>
      <c r="AX8" s="760"/>
      <c r="AY8" s="760"/>
      <c r="AZ8" s="760"/>
      <c r="BA8" s="760"/>
      <c r="BB8" s="760"/>
      <c r="BC8" s="760"/>
      <c r="BD8" s="760"/>
      <c r="BE8" s="760"/>
      <c r="BF8" s="760"/>
      <c r="BG8" s="760"/>
      <c r="BH8" s="760"/>
      <c r="BI8" s="760"/>
      <c r="BJ8" s="760"/>
      <c r="BK8" s="760"/>
      <c r="BL8" s="760"/>
      <c r="BM8" s="760"/>
      <c r="BN8" s="760"/>
      <c r="BO8" s="760"/>
      <c r="BP8" s="760"/>
      <c r="BQ8" s="760"/>
      <c r="BR8" s="689"/>
      <c r="BS8" s="689"/>
      <c r="BT8" s="689"/>
      <c r="BU8" s="689"/>
      <c r="BV8" s="689"/>
      <c r="BW8" s="689"/>
      <c r="BX8" s="689"/>
      <c r="BY8" s="689"/>
      <c r="BZ8" s="689"/>
      <c r="CA8" s="689"/>
      <c r="CB8" s="689"/>
      <c r="CC8" s="689"/>
      <c r="CD8" s="689"/>
      <c r="CE8" s="689"/>
      <c r="CF8" s="689"/>
      <c r="CG8" s="689"/>
      <c r="CH8" s="154"/>
      <c r="CI8" s="154"/>
    </row>
    <row r="9" spans="1:88" s="171" customFormat="1" ht="6.95" customHeight="1" thickBot="1">
      <c r="A9" s="139"/>
      <c r="B9" s="692"/>
      <c r="C9" s="692"/>
      <c r="D9" s="666"/>
      <c r="E9" s="759"/>
      <c r="F9" s="678"/>
      <c r="G9" s="691"/>
      <c r="H9" s="691"/>
      <c r="I9" s="691"/>
      <c r="J9" s="691"/>
      <c r="K9" s="691"/>
      <c r="L9" s="691"/>
      <c r="M9" s="691"/>
      <c r="N9" s="691"/>
      <c r="O9" s="691"/>
      <c r="P9" s="691"/>
      <c r="Q9" s="691"/>
      <c r="R9" s="691"/>
      <c r="S9" s="691"/>
      <c r="T9" s="691"/>
      <c r="U9" s="691"/>
      <c r="V9" s="691"/>
      <c r="W9" s="691"/>
      <c r="X9" s="691"/>
      <c r="Y9" s="691"/>
      <c r="Z9" s="691"/>
      <c r="AA9" s="756" t="str">
        <f>Index!C313</f>
        <v>Číslo</v>
      </c>
      <c r="AB9" s="756"/>
      <c r="AC9" s="756"/>
      <c r="AD9" s="695" t="s">
        <v>49</v>
      </c>
      <c r="AE9" s="695"/>
      <c r="AF9" s="695"/>
      <c r="AG9" s="697" t="str">
        <f>Index!C317</f>
        <v>Brutto - časť 1</v>
      </c>
      <c r="AH9" s="697"/>
      <c r="AI9" s="697"/>
      <c r="AJ9" s="697"/>
      <c r="AK9" s="697"/>
      <c r="AL9" s="697"/>
      <c r="AM9" s="697"/>
      <c r="AN9" s="697"/>
      <c r="AO9" s="697"/>
      <c r="AP9" s="697"/>
      <c r="AQ9" s="697"/>
      <c r="AR9" s="697"/>
      <c r="AS9" s="697"/>
      <c r="AT9" s="697"/>
      <c r="AU9" s="697"/>
      <c r="AV9" s="697"/>
      <c r="AW9" s="697"/>
      <c r="AX9" s="697"/>
      <c r="AY9" s="697"/>
      <c r="AZ9" s="697"/>
      <c r="BA9" s="697" t="str">
        <f>Index!C318</f>
        <v>Netto 2</v>
      </c>
      <c r="BB9" s="697"/>
      <c r="BC9" s="697"/>
      <c r="BD9" s="697"/>
      <c r="BE9" s="697"/>
      <c r="BF9" s="697"/>
      <c r="BG9" s="697"/>
      <c r="BH9" s="697"/>
      <c r="BI9" s="697"/>
      <c r="BJ9" s="697"/>
      <c r="BK9" s="697"/>
      <c r="BL9" s="697"/>
      <c r="BM9" s="697"/>
      <c r="BN9" s="697"/>
      <c r="BO9" s="697"/>
      <c r="BP9" s="697"/>
      <c r="BQ9" s="697"/>
      <c r="BR9" s="689"/>
      <c r="BS9" s="689"/>
      <c r="BT9" s="689"/>
      <c r="BU9" s="689"/>
      <c r="BV9" s="689"/>
      <c r="BW9" s="689"/>
      <c r="BX9" s="689"/>
      <c r="BY9" s="689"/>
      <c r="BZ9" s="689"/>
      <c r="CA9" s="689"/>
      <c r="CB9" s="689"/>
      <c r="CC9" s="689"/>
      <c r="CD9" s="689"/>
      <c r="CE9" s="689"/>
      <c r="CF9" s="689"/>
      <c r="CG9" s="689"/>
      <c r="CH9" s="666"/>
      <c r="CI9" s="139"/>
    </row>
    <row r="10" spans="1:88" s="171" customFormat="1" ht="6.95" customHeight="1">
      <c r="A10" s="139"/>
      <c r="B10" s="692"/>
      <c r="C10" s="692"/>
      <c r="D10" s="666"/>
      <c r="E10" s="759"/>
      <c r="F10" s="678"/>
      <c r="G10" s="172"/>
      <c r="H10" s="149"/>
      <c r="I10" s="149"/>
      <c r="J10" s="149"/>
      <c r="K10" s="149"/>
      <c r="L10" s="149"/>
      <c r="M10" s="149"/>
      <c r="N10" s="149"/>
      <c r="O10" s="149"/>
      <c r="P10" s="149"/>
      <c r="Q10" s="149"/>
      <c r="R10" s="149"/>
      <c r="S10" s="149"/>
      <c r="T10" s="149"/>
      <c r="U10" s="149"/>
      <c r="V10" s="149"/>
      <c r="W10" s="149"/>
      <c r="X10" s="149"/>
      <c r="Y10" s="149"/>
      <c r="Z10" s="173"/>
      <c r="AA10" s="761" t="str">
        <f>Index!C314</f>
        <v xml:space="preserve"> riadku</v>
      </c>
      <c r="AB10" s="761"/>
      <c r="AC10" s="761"/>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89"/>
      <c r="BS10" s="689"/>
      <c r="BT10" s="689"/>
      <c r="BU10" s="689"/>
      <c r="BV10" s="689"/>
      <c r="BW10" s="689"/>
      <c r="BX10" s="689"/>
      <c r="BY10" s="689"/>
      <c r="BZ10" s="689"/>
      <c r="CA10" s="689"/>
      <c r="CB10" s="689"/>
      <c r="CC10" s="689"/>
      <c r="CD10" s="689"/>
      <c r="CE10" s="689"/>
      <c r="CF10" s="689"/>
      <c r="CG10" s="689"/>
      <c r="CH10" s="666"/>
      <c r="CI10" s="139"/>
    </row>
    <row r="11" spans="1:88" s="174" customFormat="1" ht="15" customHeight="1">
      <c r="A11" s="139"/>
      <c r="B11" s="692"/>
      <c r="C11" s="692"/>
      <c r="D11" s="666"/>
      <c r="E11" s="700"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703" t="str">
        <f>Index!C320</f>
        <v>Netto   3</v>
      </c>
      <c r="BS11" s="703"/>
      <c r="BT11" s="703"/>
      <c r="BU11" s="703"/>
      <c r="BV11" s="703"/>
      <c r="BW11" s="703"/>
      <c r="BX11" s="703"/>
      <c r="BY11" s="703"/>
      <c r="BZ11" s="703"/>
      <c r="CA11" s="703"/>
      <c r="CB11" s="703"/>
      <c r="CC11" s="703"/>
      <c r="CD11" s="703"/>
      <c r="CE11" s="703"/>
      <c r="CF11" s="703"/>
      <c r="CG11" s="703"/>
      <c r="CH11" s="666"/>
      <c r="CI11" s="220"/>
    </row>
    <row r="12" spans="1:88" s="174" customFormat="1" ht="3" customHeight="1">
      <c r="A12" s="139"/>
      <c r="B12" s="692"/>
      <c r="C12" s="692"/>
      <c r="D12" s="666"/>
      <c r="E12" s="776" t="s">
        <v>125</v>
      </c>
      <c r="F12" s="776"/>
      <c r="G12" s="707"/>
      <c r="H12" s="716" t="str">
        <f>Index!C108</f>
        <v>Ostatné pohľadávky z obchodného styku (311A, 312A, 313A, 314A, 315A, 31XA) - /391A/</v>
      </c>
      <c r="I12" s="716"/>
      <c r="J12" s="716"/>
      <c r="K12" s="716"/>
      <c r="L12" s="716"/>
      <c r="M12" s="716"/>
      <c r="N12" s="716"/>
      <c r="O12" s="716"/>
      <c r="P12" s="716"/>
      <c r="Q12" s="716"/>
      <c r="R12" s="716"/>
      <c r="S12" s="716"/>
      <c r="T12" s="716"/>
      <c r="U12" s="716"/>
      <c r="V12" s="716"/>
      <c r="W12" s="716"/>
      <c r="X12" s="716"/>
      <c r="Y12" s="716"/>
      <c r="Z12" s="716"/>
      <c r="AA12" s="717" t="s">
        <v>141</v>
      </c>
      <c r="AB12" s="717"/>
      <c r="AC12" s="717"/>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175"/>
      <c r="BS12" s="175"/>
      <c r="BT12" s="175"/>
      <c r="BU12" s="175"/>
      <c r="BV12" s="175"/>
      <c r="BW12" s="176"/>
      <c r="BX12" s="175"/>
      <c r="BY12" s="175"/>
      <c r="BZ12" s="175"/>
      <c r="CA12" s="175"/>
      <c r="CB12" s="175"/>
      <c r="CC12" s="175"/>
      <c r="CD12" s="175"/>
      <c r="CE12" s="175"/>
      <c r="CF12" s="175"/>
      <c r="CG12" s="216"/>
      <c r="CH12" s="666"/>
      <c r="CI12" s="220"/>
    </row>
    <row r="13" spans="1:88" s="174" customFormat="1" ht="3" customHeight="1">
      <c r="A13" s="139"/>
      <c r="B13" s="692"/>
      <c r="C13" s="692"/>
      <c r="D13" s="666"/>
      <c r="E13" s="776"/>
      <c r="F13" s="776"/>
      <c r="G13" s="707"/>
      <c r="H13" s="716"/>
      <c r="I13" s="716"/>
      <c r="J13" s="716"/>
      <c r="K13" s="716"/>
      <c r="L13" s="716"/>
      <c r="M13" s="716"/>
      <c r="N13" s="716"/>
      <c r="O13" s="716"/>
      <c r="P13" s="716"/>
      <c r="Q13" s="716"/>
      <c r="R13" s="716"/>
      <c r="S13" s="716"/>
      <c r="T13" s="716"/>
      <c r="U13" s="716"/>
      <c r="V13" s="716"/>
      <c r="W13" s="716"/>
      <c r="X13" s="716"/>
      <c r="Y13" s="716"/>
      <c r="Z13" s="716"/>
      <c r="AA13" s="717"/>
      <c r="AB13" s="717"/>
      <c r="AC13" s="717"/>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68"/>
      <c r="BM13" s="668"/>
      <c r="BN13" s="668"/>
      <c r="BO13" s="668"/>
      <c r="BP13" s="668"/>
      <c r="BQ13" s="667"/>
      <c r="BR13" s="668"/>
      <c r="BS13" s="668"/>
      <c r="BT13" s="668"/>
      <c r="BU13" s="668"/>
      <c r="BV13" s="668"/>
      <c r="BW13" s="178"/>
      <c r="BX13" s="179"/>
      <c r="BY13" s="179"/>
      <c r="BZ13" s="179"/>
      <c r="CA13" s="179"/>
      <c r="CB13" s="179"/>
      <c r="CC13" s="179"/>
      <c r="CD13" s="179"/>
      <c r="CE13" s="179"/>
      <c r="CF13" s="179"/>
      <c r="CG13" s="217"/>
      <c r="CH13" s="666"/>
      <c r="CI13" s="220"/>
    </row>
    <row r="14" spans="1:88" ht="15" customHeight="1">
      <c r="A14" s="139"/>
      <c r="B14" s="692"/>
      <c r="C14" s="692"/>
      <c r="D14" s="666"/>
      <c r="E14" s="776"/>
      <c r="F14" s="776"/>
      <c r="G14" s="707"/>
      <c r="H14" s="716"/>
      <c r="I14" s="716"/>
      <c r="J14" s="716"/>
      <c r="K14" s="716"/>
      <c r="L14" s="716"/>
      <c r="M14" s="716"/>
      <c r="N14" s="716"/>
      <c r="O14" s="716"/>
      <c r="P14" s="716"/>
      <c r="Q14" s="716"/>
      <c r="R14" s="716"/>
      <c r="S14" s="716"/>
      <c r="T14" s="716"/>
      <c r="U14" s="716"/>
      <c r="V14" s="716"/>
      <c r="W14" s="716"/>
      <c r="X14" s="716"/>
      <c r="Y14" s="716"/>
      <c r="Z14" s="716"/>
      <c r="AA14" s="717"/>
      <c r="AB14" s="717"/>
      <c r="AC14" s="717"/>
      <c r="AD14" s="671"/>
      <c r="AE14" s="474" t="str">
        <f>IF(LEN(VLOOKUP(AA12,suvaha!$D$8:$H$158,2,FALSE))&lt;11,"",LEFT(RIGHT(VLOOKUP(AA12,suvaha!$D$8:$H$158,2,FALSE),11),1))</f>
        <v/>
      </c>
      <c r="AF14" s="181"/>
      <c r="AG14" s="474" t="str">
        <f>IF(LEN(VLOOKUP(AA12,suvaha!$D$8:$H$158,2,FALSE))&lt;10,"",LEFT(RIGHT(VLOOKUP(AA12,suvaha!$D$8:$H$158,2,FALSE),10),1))</f>
        <v/>
      </c>
      <c r="AH14" s="476"/>
      <c r="AI14" s="474" t="str">
        <f>IF(LEN(VLOOKUP(AA12,suvaha!$D$8:$H$158,2,FALSE))&lt;9,"",LEFT(RIGHT(VLOOKUP(AA12,suvaha!$D$8:$H$158,2,FALSE),9),1))</f>
        <v/>
      </c>
      <c r="AJ14" s="181"/>
      <c r="AK14" s="474" t="str">
        <f>IF(LEN(VLOOKUP(AA12,suvaha!$D$8:$H$158,2,FALSE))&lt;8,"",LEFT(RIGHT(VLOOKUP(AA12,suvaha!$D$8:$H$158,2,FALSE),8),1))</f>
        <v/>
      </c>
      <c r="AL14" s="476"/>
      <c r="AM14" s="474" t="str">
        <f>IF(LEN(VLOOKUP(AA12,suvaha!$D$8:$H$158,2,FALSE))&lt;7,"",LEFT(RIGHT(VLOOKUP(AA12,suvaha!$D$8:$H$158,2,FALSE),7),1))</f>
        <v/>
      </c>
      <c r="AN14" s="674"/>
      <c r="AO14" s="474" t="str">
        <f>IF(LEN(VLOOKUP(AA12,suvaha!$D$8:$H$158,2,FALSE))&lt;6,"",LEFT(RIGHT(VLOOKUP(AA12,suvaha!$D$8:$H$158,2,FALSE),6),1))</f>
        <v>2</v>
      </c>
      <c r="AP14" s="476"/>
      <c r="AQ14" s="474" t="str">
        <f>IF(LEN(VLOOKUP(AA12,suvaha!$D$8:$H$158,2,FALSE))&lt;5,"",LEFT(RIGHT(VLOOKUP(AA12,suvaha!$D$8:$H$158,2,FALSE),5),1))</f>
        <v>9</v>
      </c>
      <c r="AR14" s="476"/>
      <c r="AS14" s="474" t="str">
        <f>IF(LEN(VLOOKUP(AA12,suvaha!$D$8:$H$158,2,FALSE))&lt;4,"",LEFT(RIGHT(VLOOKUP(AA12,suvaha!$D$8:$H$158,2,FALSE),4),1))</f>
        <v>9</v>
      </c>
      <c r="AT14" s="674"/>
      <c r="AU14" s="474" t="str">
        <f>IF(LEN(VLOOKUP(AA12,suvaha!$D$8:$H$158,2,FALSE))&lt;3,"",LEFT(RIGHT(VLOOKUP(AA12,suvaha!$D$8:$H$158,2,FALSE),3),1))</f>
        <v>0</v>
      </c>
      <c r="AV14" s="476"/>
      <c r="AW14" s="474" t="str">
        <f>IF(LEN(VLOOKUP(AA12,suvaha!$D$8:$H$158,2,FALSE))&lt;2,"",LEFT(RIGHT(VLOOKUP(AA12,suvaha!$D$8:$H$158,2,FALSE),2),1))</f>
        <v>9</v>
      </c>
      <c r="AX14" s="476"/>
      <c r="AY14" s="474" t="str">
        <f>IF(VLOOKUP(AA12,suvaha!$D$8:$H$85,2,FALSE)=0,"",IF(LEN(VLOOKUP(AA12,suvaha!$D$8:$H$158,2,FALSE))&lt;1,"",LEFT(RIGHT(VLOOKUP(AA12,suvaha!$D$8:$H$158,2,FALSE),1),1)))</f>
        <v>4</v>
      </c>
      <c r="AZ14" s="711"/>
      <c r="BA14" s="671"/>
      <c r="BB14" s="474" t="str">
        <f>IF(LEN(VLOOKUP(AA12,suvaha!$D$8:$H$158,4,FALSE))&lt;11,"",LEFT(RIGHT(VLOOKUP(AA12,suvaha!$D$8:$H$158,4,FALSE),11),1))</f>
        <v/>
      </c>
      <c r="BC14" s="181"/>
      <c r="BD14" s="474" t="str">
        <f>IF(LEN(VLOOKUP(AA12,suvaha!$D$8:$H$158,4,FALSE))&lt;10,"",LEFT(RIGHT(VLOOKUP(AA12,suvaha!$D$8:$H$158,4,FALSE),10),1))</f>
        <v/>
      </c>
      <c r="BE14" s="476"/>
      <c r="BF14" s="474" t="str">
        <f>IF(LEN(VLOOKUP(AA12,suvaha!$D$8:$H$158,4,FALSE))&lt;9,"",LEFT(RIGHT(VLOOKUP(AA12,suvaha!$D$8:$H$158,4,FALSE),9),1))</f>
        <v/>
      </c>
      <c r="BG14" s="181"/>
      <c r="BH14" s="474" t="str">
        <f>IF(LEN(VLOOKUP(AA12,suvaha!$D$8:$H$158,4,FALSE))&lt;8,"",LEFT(RIGHT(VLOOKUP(AA12,suvaha!$D$8:$H$158,4,FALSE),8),1))</f>
        <v/>
      </c>
      <c r="BI14" s="476"/>
      <c r="BJ14" s="474" t="str">
        <f>IF(LEN(VLOOKUP(AA12,suvaha!$D$8:$H$158,4,FALSE))&lt;7,"",LEFT(RIGHT(VLOOKUP(AA12,suvaha!$D$8:$H$158,4,FALSE),7),1))</f>
        <v/>
      </c>
      <c r="BK14" s="674"/>
      <c r="BL14" s="474" t="str">
        <f>IF(LEN(VLOOKUP(AA12,suvaha!$D$8:$H$158,4,FALSE))&lt;6,"",LEFT(RIGHT(VLOOKUP(AA12,suvaha!$D$8:$H$158,4,FALSE),6),1))</f>
        <v>2</v>
      </c>
      <c r="BM14" s="476"/>
      <c r="BN14" s="474" t="str">
        <f>IF(LEN(VLOOKUP(AA12,suvaha!$D$8:$H$158,4,FALSE))&lt;5,"",LEFT(RIGHT(VLOOKUP(AA12,suvaha!$D$8:$H$158,4,FALSE),5),1))</f>
        <v>9</v>
      </c>
      <c r="BO14" s="476"/>
      <c r="BP14" s="474" t="str">
        <f>IF(LEN(VLOOKUP(AA12,suvaha!$D$8:$H$158,4,FALSE))&lt;4,"",LEFT(RIGHT(VLOOKUP(AA12,suvaha!$D$8:$H$158,4,FALSE),4),1))</f>
        <v>9</v>
      </c>
      <c r="BQ14" s="667"/>
      <c r="BR14" s="474" t="str">
        <f>IF(LEN(VLOOKUP(AA12,suvaha!$D$8:$H$158,4,FALSE))&lt;3,"",LEFT(RIGHT(VLOOKUP(AA12,suvaha!$D$8:$H$158,4,FALSE),3),1))</f>
        <v>0</v>
      </c>
      <c r="BS14" s="476"/>
      <c r="BT14" s="474" t="str">
        <f>IF(LEN(VLOOKUP(AA12,suvaha!$D$8:$H$158,4,FALSE))&lt;2,"",LEFT(RIGHT(VLOOKUP(AA12,suvaha!$D$8:$H$158,4,FALSE),2),1))</f>
        <v>9</v>
      </c>
      <c r="BU14" s="476"/>
      <c r="BV14" s="474" t="str">
        <f>IF(VLOOKUP(AA12,suvaha!$D$8:$H$85,4,FALSE)=0,"",IF(LEN(VLOOKUP(AA12,suvaha!$D$8:$H$158,4,FALSE))&lt;1,"",LEFT(RIGHT(VLOOKUP(AA12,suvaha!$D$8:$H$158,4,FALSE),1),1)))</f>
        <v>4</v>
      </c>
      <c r="BW14" s="178"/>
      <c r="BX14" s="179"/>
      <c r="BY14" s="179"/>
      <c r="BZ14" s="179"/>
      <c r="CA14" s="179"/>
      <c r="CB14" s="179"/>
      <c r="CC14" s="179"/>
      <c r="CD14" s="179"/>
      <c r="CE14" s="179"/>
      <c r="CF14" s="179"/>
      <c r="CG14" s="217"/>
      <c r="CH14" s="666"/>
      <c r="CI14" s="154"/>
    </row>
    <row r="15" spans="1:88" ht="3" customHeight="1">
      <c r="A15" s="139"/>
      <c r="B15" s="692"/>
      <c r="C15" s="692"/>
      <c r="D15" s="666"/>
      <c r="E15" s="776"/>
      <c r="F15" s="776"/>
      <c r="G15" s="707"/>
      <c r="H15" s="716"/>
      <c r="I15" s="716"/>
      <c r="J15" s="716"/>
      <c r="K15" s="716"/>
      <c r="L15" s="716"/>
      <c r="M15" s="716"/>
      <c r="N15" s="716"/>
      <c r="O15" s="716"/>
      <c r="P15" s="716"/>
      <c r="Q15" s="716"/>
      <c r="R15" s="716"/>
      <c r="S15" s="716"/>
      <c r="T15" s="716"/>
      <c r="U15" s="716"/>
      <c r="V15" s="716"/>
      <c r="W15" s="716"/>
      <c r="X15" s="716"/>
      <c r="Y15" s="716"/>
      <c r="Z15" s="716"/>
      <c r="AA15" s="717"/>
      <c r="AB15" s="717"/>
      <c r="AC15" s="717"/>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182"/>
      <c r="BS15" s="182"/>
      <c r="BT15" s="182"/>
      <c r="BU15" s="182"/>
      <c r="BV15" s="182"/>
      <c r="BW15" s="183"/>
      <c r="BX15" s="182"/>
      <c r="BY15" s="182"/>
      <c r="BZ15" s="182"/>
      <c r="CA15" s="182"/>
      <c r="CB15" s="182"/>
      <c r="CC15" s="182"/>
      <c r="CD15" s="182"/>
      <c r="CE15" s="182"/>
      <c r="CF15" s="182"/>
      <c r="CG15" s="218"/>
      <c r="CH15" s="666"/>
      <c r="CI15" s="154"/>
    </row>
    <row r="16" spans="1:88" ht="3" customHeight="1">
      <c r="A16" s="139"/>
      <c r="B16" s="692"/>
      <c r="C16" s="692"/>
      <c r="D16" s="666"/>
      <c r="E16" s="776"/>
      <c r="F16" s="776"/>
      <c r="G16" s="707"/>
      <c r="H16" s="716"/>
      <c r="I16" s="716"/>
      <c r="J16" s="716"/>
      <c r="K16" s="716"/>
      <c r="L16" s="716"/>
      <c r="M16" s="716"/>
      <c r="N16" s="716"/>
      <c r="O16" s="716"/>
      <c r="P16" s="716"/>
      <c r="Q16" s="716"/>
      <c r="R16" s="716"/>
      <c r="S16" s="716"/>
      <c r="T16" s="716"/>
      <c r="U16" s="716"/>
      <c r="V16" s="716"/>
      <c r="W16" s="716"/>
      <c r="X16" s="716"/>
      <c r="Y16" s="716"/>
      <c r="Z16" s="716"/>
      <c r="AA16" s="717"/>
      <c r="AB16" s="717"/>
      <c r="AC16" s="717"/>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717"/>
      <c r="BB16" s="717"/>
      <c r="BC16" s="717"/>
      <c r="BD16" s="717"/>
      <c r="BE16" s="717"/>
      <c r="BF16" s="717"/>
      <c r="BG16" s="717"/>
      <c r="BH16" s="717"/>
      <c r="BI16" s="717"/>
      <c r="BJ16" s="717"/>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216"/>
      <c r="CH16" s="666"/>
      <c r="CI16" s="154"/>
    </row>
    <row r="17" spans="1:87" ht="3" customHeight="1">
      <c r="A17" s="139"/>
      <c r="B17" s="692"/>
      <c r="C17" s="692"/>
      <c r="D17" s="666"/>
      <c r="E17" s="776"/>
      <c r="F17" s="776"/>
      <c r="G17" s="707"/>
      <c r="H17" s="716"/>
      <c r="I17" s="716"/>
      <c r="J17" s="716"/>
      <c r="K17" s="716"/>
      <c r="L17" s="716"/>
      <c r="M17" s="716"/>
      <c r="N17" s="716"/>
      <c r="O17" s="716"/>
      <c r="P17" s="716"/>
      <c r="Q17" s="716"/>
      <c r="R17" s="716"/>
      <c r="S17" s="716"/>
      <c r="T17" s="716"/>
      <c r="U17" s="716"/>
      <c r="V17" s="716"/>
      <c r="W17" s="716"/>
      <c r="X17" s="716"/>
      <c r="Y17" s="716"/>
      <c r="Z17" s="716"/>
      <c r="AA17" s="717"/>
      <c r="AB17" s="717"/>
      <c r="AC17" s="717"/>
      <c r="AD17" s="671"/>
      <c r="AE17" s="672"/>
      <c r="AF17" s="672"/>
      <c r="AG17" s="672"/>
      <c r="AH17" s="471"/>
      <c r="AI17" s="673"/>
      <c r="AJ17" s="673"/>
      <c r="AK17" s="673"/>
      <c r="AL17" s="673"/>
      <c r="AM17" s="673"/>
      <c r="AN17" s="674" t="s">
        <v>37</v>
      </c>
      <c r="AO17" s="668"/>
      <c r="AP17" s="668"/>
      <c r="AQ17" s="668"/>
      <c r="AR17" s="668"/>
      <c r="AS17" s="668"/>
      <c r="AT17" s="674" t="s">
        <v>37</v>
      </c>
      <c r="AU17" s="668"/>
      <c r="AV17" s="668"/>
      <c r="AW17" s="668"/>
      <c r="AX17" s="668"/>
      <c r="AY17" s="668"/>
      <c r="AZ17" s="711"/>
      <c r="BA17" s="717"/>
      <c r="BB17" s="717"/>
      <c r="BC17" s="717"/>
      <c r="BD17" s="717"/>
      <c r="BE17" s="717"/>
      <c r="BF17" s="717"/>
      <c r="BG17" s="717"/>
      <c r="BH17" s="717"/>
      <c r="BI17" s="717"/>
      <c r="BJ17" s="717"/>
      <c r="BK17" s="179"/>
      <c r="BL17" s="672"/>
      <c r="BM17" s="672"/>
      <c r="BN17" s="672"/>
      <c r="BO17" s="179"/>
      <c r="BP17" s="190"/>
      <c r="BQ17" s="190"/>
      <c r="BR17" s="190"/>
      <c r="BS17" s="190"/>
      <c r="BT17" s="190"/>
      <c r="BU17" s="179"/>
      <c r="BV17" s="190"/>
      <c r="BW17" s="190"/>
      <c r="BX17" s="190"/>
      <c r="BY17" s="190"/>
      <c r="BZ17" s="190"/>
      <c r="CA17" s="191"/>
      <c r="CB17" s="190"/>
      <c r="CC17" s="190"/>
      <c r="CD17" s="190"/>
      <c r="CE17" s="190"/>
      <c r="CF17" s="190"/>
      <c r="CG17" s="219"/>
      <c r="CH17" s="666"/>
      <c r="CI17" s="154"/>
    </row>
    <row r="18" spans="1:87" ht="15" customHeight="1">
      <c r="A18" s="139"/>
      <c r="B18" s="692"/>
      <c r="C18" s="692"/>
      <c r="D18" s="666"/>
      <c r="E18" s="776"/>
      <c r="F18" s="776"/>
      <c r="G18" s="707"/>
      <c r="H18" s="716"/>
      <c r="I18" s="716"/>
      <c r="J18" s="716"/>
      <c r="K18" s="716"/>
      <c r="L18" s="716"/>
      <c r="M18" s="716"/>
      <c r="N18" s="716"/>
      <c r="O18" s="716"/>
      <c r="P18" s="716"/>
      <c r="Q18" s="716"/>
      <c r="R18" s="716"/>
      <c r="S18" s="716"/>
      <c r="T18" s="716"/>
      <c r="U18" s="716"/>
      <c r="V18" s="716"/>
      <c r="W18" s="716"/>
      <c r="X18" s="716"/>
      <c r="Y18" s="716"/>
      <c r="Z18" s="716"/>
      <c r="AA18" s="717"/>
      <c r="AB18" s="717"/>
      <c r="AC18" s="717"/>
      <c r="AD18" s="671"/>
      <c r="AE18" s="474" t="str">
        <f>IF(LEN(VLOOKUP(AA12,suvaha!$D$8:$H$158,3,FALSE))&lt;11,"",LEFT(RIGHT(VLOOKUP(AA12,suvaha!$D$8:$H$158,3,FALSE),11),1))</f>
        <v/>
      </c>
      <c r="AF18" s="181" t="s">
        <v>37</v>
      </c>
      <c r="AG18" s="474" t="str">
        <f>IF(LEN(VLOOKUP(AA12,suvaha!$D$8:$H$158,3,FALSE))&lt;10,"",LEFT(RIGHT(VLOOKUP(AA12,suvaha!$D$8:$H$158,3,FALSE),10),1))</f>
        <v/>
      </c>
      <c r="AH18" s="476" t="s">
        <v>37</v>
      </c>
      <c r="AI18" s="474" t="str">
        <f>IF(LEN(VLOOKUP(AA12,suvaha!$D$8:$H$158,3,FALSE))&lt;9,"",LEFT(RIGHT(VLOOKUP(AA12,suvaha!$D$8:$H$158,3,FALSE),9),1))</f>
        <v/>
      </c>
      <c r="AJ18" s="181" t="s">
        <v>37</v>
      </c>
      <c r="AK18" s="474" t="str">
        <f>IF(LEN(VLOOKUP(AA12,suvaha!$D$8:$H$158,3,FALSE))&lt;8,"",LEFT(RIGHT(VLOOKUP(AA12,suvaha!$D$8:$H$158,3,FALSE),8),1))</f>
        <v/>
      </c>
      <c r="AL18" s="476" t="s">
        <v>37</v>
      </c>
      <c r="AM18" s="474" t="str">
        <f>IF(LEN(VLOOKUP(AA12,suvaha!$D$8:$H$158,3,FALSE))&lt;7,"",LEFT(RIGHT(VLOOKUP(AA12,suvaha!$D$8:$H$158,3,FALSE),7),1))</f>
        <v/>
      </c>
      <c r="AN18" s="674"/>
      <c r="AO18" s="474" t="str">
        <f>IF(LEN(VLOOKUP(AA12,suvaha!$D$8:$H$158,3,FALSE))&lt;6,"",LEFT(RIGHT(VLOOKUP(AA12,suvaha!$D$8:$H$158,3,FALSE),6),1))</f>
        <v/>
      </c>
      <c r="AP18" s="476" t="s">
        <v>37</v>
      </c>
      <c r="AQ18" s="474" t="str">
        <f>IF(LEN(VLOOKUP(AA12,suvaha!$D$8:$H$158,3,FALSE))&lt;5,"",LEFT(RIGHT(VLOOKUP(AA12,suvaha!$D$8:$H$158,3,FALSE),5),1))</f>
        <v/>
      </c>
      <c r="AR18" s="476" t="s">
        <v>37</v>
      </c>
      <c r="AS18" s="474" t="str">
        <f>IF(LEN(VLOOKUP(AA12,suvaha!$D$8:$H$158,3,FALSE))&lt;4,"",LEFT(RIGHT(VLOOKUP(AA12,suvaha!$D$8:$H$158,3,FALSE),4),1))</f>
        <v/>
      </c>
      <c r="AT18" s="674"/>
      <c r="AU18" s="474" t="str">
        <f>IF(LEN(VLOOKUP(AA12,suvaha!$D$8:$H$158,3,FALSE))&lt;3,"",LEFT(RIGHT(VLOOKUP(AA12,suvaha!$D$8:$H$158,3,FALSE),3),1))</f>
        <v/>
      </c>
      <c r="AV18" s="476" t="s">
        <v>37</v>
      </c>
      <c r="AW18" s="474" t="str">
        <f>IF(LEN(VLOOKUP(AA12,suvaha!$D$8:$H$158,3,FALSE))&lt;2,"",LEFT(RIGHT(VLOOKUP(AA12,suvaha!$D$8:$H$158,3,FALSE),2),1))</f>
        <v/>
      </c>
      <c r="AX18" s="476" t="s">
        <v>37</v>
      </c>
      <c r="AY18" s="474" t="str">
        <f>IF(VLOOKUP(AA12,suvaha!$D$8:$H$85,3,FALSE)=0,"",IF(LEN(VLOOKUP(AA12,suvaha!$D$8:$H$158,3,FALSE))&lt;1,"",LEFT(RIGHT(VLOOKUP(AA12,suvaha!$D$8:$H$158,3,FALSE),1),1)))</f>
        <v/>
      </c>
      <c r="AZ18" s="711"/>
      <c r="BA18" s="717"/>
      <c r="BB18" s="717"/>
      <c r="BC18" s="717"/>
      <c r="BD18" s="717"/>
      <c r="BE18" s="717"/>
      <c r="BF18" s="717"/>
      <c r="BG18" s="717"/>
      <c r="BH18" s="717"/>
      <c r="BI18" s="717"/>
      <c r="BJ18" s="717"/>
      <c r="BK18" s="179"/>
      <c r="BL18" s="474" t="str">
        <f>IF(LEN(VLOOKUP(AA12,suvaha!$D$8:$H$158,5,FALSE))&lt;11,"",LEFT(RIGHT(VLOOKUP(AA12,suvaha!$D$8:$H$158,5,FALSE),11),1))</f>
        <v/>
      </c>
      <c r="BM18" s="181" t="s">
        <v>37</v>
      </c>
      <c r="BN18" s="474" t="str">
        <f>IF(LEN(VLOOKUP(AA12,suvaha!$D$8:$H$158,5,FALSE))&lt;10,"",LEFT(RIGHT(VLOOKUP(AA12,suvaha!$D$8:$H$158,5,FALSE),10),1))</f>
        <v/>
      </c>
      <c r="BO18" s="179" t="s">
        <v>37</v>
      </c>
      <c r="BP18" s="474" t="str">
        <f>IF(LEN(VLOOKUP(AA12,suvaha!$D$8:$H$158,5,FALSE))&lt;9,"",LEFT(RIGHT(VLOOKUP(AA12,suvaha!$D$8:$H$158,5,FALSE),9),1))</f>
        <v/>
      </c>
      <c r="BQ18" s="476" t="s">
        <v>37</v>
      </c>
      <c r="BR18" s="474" t="str">
        <f>IF(LEN(VLOOKUP(AA12,suvaha!$D$8:$H$158,5,FALSE))&lt;8,"",LEFT(RIGHT(VLOOKUP(AA12,suvaha!$D$8:$H$158,5,FALSE),8),1))</f>
        <v/>
      </c>
      <c r="BS18" s="476" t="s">
        <v>37</v>
      </c>
      <c r="BT18" s="474" t="str">
        <f>IF(LEN(VLOOKUP(AA12,suvaha!$D$8:$H$158,5,FALSE))&lt;7,"",LEFT(RIGHT(VLOOKUP(AA12,suvaha!$D$8:$H$158,5,FALSE),7),1))</f>
        <v/>
      </c>
      <c r="BU18" s="179" t="s">
        <v>37</v>
      </c>
      <c r="BV18" s="474" t="str">
        <f>IF(LEN(VLOOKUP(AA12,suvaha!$D$8:$H$158,5,FALSE))&lt;6,"",LEFT(RIGHT(VLOOKUP(AA12,suvaha!$D$8:$H$158,5,FALSE),6),1))</f>
        <v>3</v>
      </c>
      <c r="BW18" s="476" t="s">
        <v>37</v>
      </c>
      <c r="BX18" s="474" t="str">
        <f>IF(LEN(VLOOKUP(AA12,suvaha!$D$8:$H$158,5,FALSE))&lt;5,"",LEFT(RIGHT(VLOOKUP(AA12,suvaha!$D$8:$H$158,5,FALSE),5),1))</f>
        <v>0</v>
      </c>
      <c r="BY18" s="476" t="s">
        <v>37</v>
      </c>
      <c r="BZ18" s="474" t="str">
        <f>IF(LEN(VLOOKUP(AA12,suvaha!$D$8:$H$158,5,FALSE))&lt;4,"",LEFT(RIGHT(VLOOKUP(AA12,suvaha!$D$8:$H$158,5,FALSE),4),1))</f>
        <v>9</v>
      </c>
      <c r="CA18" s="191" t="s">
        <v>37</v>
      </c>
      <c r="CB18" s="474" t="str">
        <f>IF(LEN(VLOOKUP(AA12,suvaha!$D$8:$H$158,5,FALSE))&lt;3,"",LEFT(RIGHT(VLOOKUP(AA12,suvaha!$D$8:$H$158,5,FALSE),3),1))</f>
        <v>1</v>
      </c>
      <c r="CC18" s="476" t="s">
        <v>37</v>
      </c>
      <c r="CD18" s="474" t="str">
        <f>IF(LEN(VLOOKUP(AA12,suvaha!$D$8:$H$158,5,FALSE))&lt;2,"",LEFT(RIGHT(VLOOKUP(AA12,suvaha!$D$8:$H$158,5,FALSE),2),1))</f>
        <v>6</v>
      </c>
      <c r="CE18" s="476" t="s">
        <v>53</v>
      </c>
      <c r="CF18" s="474" t="str">
        <f>IF(VLOOKUP(AA12,suvaha!$D$8:$H$85,5,FALSE)=0,"",IF(LEN(VLOOKUP(AA12,suvaha!$D$8:$H$158,5,FALSE))&lt;1,"",LEFT(RIGHT(VLOOKUP(AA12,suvaha!$D$8:$H$158,5,FALSE),1),1)))</f>
        <v>7</v>
      </c>
      <c r="CG18" s="219"/>
      <c r="CH18" s="666"/>
      <c r="CI18" s="154"/>
    </row>
    <row r="19" spans="1:87" s="174" customFormat="1" ht="3" customHeight="1">
      <c r="A19" s="139"/>
      <c r="B19" s="692"/>
      <c r="C19" s="692"/>
      <c r="D19" s="666"/>
      <c r="E19" s="776"/>
      <c r="F19" s="776"/>
      <c r="G19" s="707"/>
      <c r="H19" s="716"/>
      <c r="I19" s="716"/>
      <c r="J19" s="716"/>
      <c r="K19" s="716"/>
      <c r="L19" s="716"/>
      <c r="M19" s="716"/>
      <c r="N19" s="716"/>
      <c r="O19" s="716"/>
      <c r="P19" s="716"/>
      <c r="Q19" s="716"/>
      <c r="R19" s="716"/>
      <c r="S19" s="716"/>
      <c r="T19" s="716"/>
      <c r="U19" s="716"/>
      <c r="V19" s="716"/>
      <c r="W19" s="716"/>
      <c r="X19" s="716"/>
      <c r="Y19" s="716"/>
      <c r="Z19" s="716"/>
      <c r="AA19" s="717"/>
      <c r="AB19" s="717"/>
      <c r="AC19" s="717"/>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7"/>
      <c r="BB19" s="717"/>
      <c r="BC19" s="717"/>
      <c r="BD19" s="717"/>
      <c r="BE19" s="717"/>
      <c r="BF19" s="717"/>
      <c r="BG19" s="717"/>
      <c r="BH19" s="717"/>
      <c r="BI19" s="717"/>
      <c r="BJ19" s="717"/>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218"/>
      <c r="CH19" s="666"/>
      <c r="CI19" s="220"/>
    </row>
    <row r="20" spans="1:87" s="174" customFormat="1" ht="3" customHeight="1">
      <c r="A20" s="139"/>
      <c r="B20" s="692"/>
      <c r="C20" s="692"/>
      <c r="D20" s="666"/>
      <c r="E20" s="776" t="s">
        <v>59</v>
      </c>
      <c r="F20" s="776"/>
      <c r="G20" s="707"/>
      <c r="H20" s="716" t="str">
        <f>Index!C109</f>
        <v>Čistá hodnota zákazky (316A)</v>
      </c>
      <c r="I20" s="716"/>
      <c r="J20" s="716"/>
      <c r="K20" s="716"/>
      <c r="L20" s="716"/>
      <c r="M20" s="716"/>
      <c r="N20" s="716"/>
      <c r="O20" s="716"/>
      <c r="P20" s="716"/>
      <c r="Q20" s="716"/>
      <c r="R20" s="716"/>
      <c r="S20" s="716"/>
      <c r="T20" s="716"/>
      <c r="U20" s="716"/>
      <c r="V20" s="716"/>
      <c r="W20" s="716"/>
      <c r="X20" s="716"/>
      <c r="Y20" s="716"/>
      <c r="Z20" s="716"/>
      <c r="AA20" s="717" t="s">
        <v>142</v>
      </c>
      <c r="AB20" s="717"/>
      <c r="AC20" s="717"/>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175"/>
      <c r="BS20" s="175"/>
      <c r="BT20" s="175"/>
      <c r="BU20" s="175"/>
      <c r="BV20" s="175"/>
      <c r="BW20" s="176"/>
      <c r="BX20" s="175"/>
      <c r="BY20" s="175"/>
      <c r="BZ20" s="175"/>
      <c r="CA20" s="175"/>
      <c r="CB20" s="175"/>
      <c r="CC20" s="175"/>
      <c r="CD20" s="175"/>
      <c r="CE20" s="175"/>
      <c r="CF20" s="175"/>
      <c r="CG20" s="216"/>
      <c r="CH20" s="666"/>
      <c r="CI20" s="220"/>
    </row>
    <row r="21" spans="1:87" s="174" customFormat="1" ht="3" customHeight="1">
      <c r="A21" s="139"/>
      <c r="B21" s="692"/>
      <c r="C21" s="692"/>
      <c r="D21" s="666"/>
      <c r="E21" s="776"/>
      <c r="F21" s="776"/>
      <c r="G21" s="707"/>
      <c r="H21" s="716"/>
      <c r="I21" s="716"/>
      <c r="J21" s="716"/>
      <c r="K21" s="716"/>
      <c r="L21" s="716"/>
      <c r="M21" s="716"/>
      <c r="N21" s="716"/>
      <c r="O21" s="716"/>
      <c r="P21" s="716"/>
      <c r="Q21" s="716"/>
      <c r="R21" s="716"/>
      <c r="S21" s="716"/>
      <c r="T21" s="716"/>
      <c r="U21" s="716"/>
      <c r="V21" s="716"/>
      <c r="W21" s="716"/>
      <c r="X21" s="716"/>
      <c r="Y21" s="716"/>
      <c r="Z21" s="716"/>
      <c r="AA21" s="717"/>
      <c r="AB21" s="717"/>
      <c r="AC21" s="717"/>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68"/>
      <c r="BM21" s="668"/>
      <c r="BN21" s="668"/>
      <c r="BO21" s="668"/>
      <c r="BP21" s="668"/>
      <c r="BQ21" s="667"/>
      <c r="BR21" s="668"/>
      <c r="BS21" s="668"/>
      <c r="BT21" s="668"/>
      <c r="BU21" s="668"/>
      <c r="BV21" s="668"/>
      <c r="BW21" s="178"/>
      <c r="BX21" s="179"/>
      <c r="BY21" s="179"/>
      <c r="BZ21" s="179"/>
      <c r="CA21" s="179"/>
      <c r="CB21" s="179"/>
      <c r="CC21" s="179"/>
      <c r="CD21" s="179"/>
      <c r="CE21" s="179"/>
      <c r="CF21" s="179"/>
      <c r="CG21" s="217"/>
      <c r="CH21" s="666"/>
      <c r="CI21" s="220"/>
    </row>
    <row r="22" spans="1:87" ht="15" customHeight="1">
      <c r="A22" s="139"/>
      <c r="B22" s="692"/>
      <c r="C22" s="692"/>
      <c r="D22" s="666"/>
      <c r="E22" s="776"/>
      <c r="F22" s="776"/>
      <c r="G22" s="707"/>
      <c r="H22" s="716"/>
      <c r="I22" s="716"/>
      <c r="J22" s="716"/>
      <c r="K22" s="716"/>
      <c r="L22" s="716"/>
      <c r="M22" s="716"/>
      <c r="N22" s="716"/>
      <c r="O22" s="716"/>
      <c r="P22" s="716"/>
      <c r="Q22" s="716"/>
      <c r="R22" s="716"/>
      <c r="S22" s="716"/>
      <c r="T22" s="716"/>
      <c r="U22" s="716"/>
      <c r="V22" s="716"/>
      <c r="W22" s="716"/>
      <c r="X22" s="716"/>
      <c r="Y22" s="716"/>
      <c r="Z22" s="716"/>
      <c r="AA22" s="717"/>
      <c r="AB22" s="717"/>
      <c r="AC22" s="717"/>
      <c r="AD22" s="671"/>
      <c r="AE22" s="474" t="str">
        <f>IF(LEN(VLOOKUP(AA20,suvaha!$D$8:$H$158,2,FALSE))&lt;11,"",LEFT(RIGHT(VLOOKUP(AA20,suvaha!$D$8:$H$158,2,FALSE),11),1))</f>
        <v/>
      </c>
      <c r="AF22" s="181"/>
      <c r="AG22" s="474" t="str">
        <f>IF(LEN(VLOOKUP(AA20,suvaha!$D$8:$H$158,2,FALSE))&lt;10,"",LEFT(RIGHT(VLOOKUP(AA20,suvaha!$D$8:$H$158,2,FALSE),10),1))</f>
        <v/>
      </c>
      <c r="AH22" s="476"/>
      <c r="AI22" s="474" t="str">
        <f>IF(LEN(VLOOKUP(AA20,suvaha!$D$8:$H$158,2,FALSE))&lt;9,"",LEFT(RIGHT(VLOOKUP(AA20,suvaha!$D$8:$H$158,2,FALSE),9),1))</f>
        <v/>
      </c>
      <c r="AJ22" s="181"/>
      <c r="AK22" s="474" t="str">
        <f>IF(LEN(VLOOKUP(AA20,suvaha!$D$8:$H$158,2,FALSE))&lt;8,"",LEFT(RIGHT(VLOOKUP(AA20,suvaha!$D$8:$H$158,2,FALSE),8),1))</f>
        <v/>
      </c>
      <c r="AL22" s="476"/>
      <c r="AM22" s="474" t="str">
        <f>IF(LEN(VLOOKUP(AA20,suvaha!$D$8:$H$158,2,FALSE))&lt;7,"",LEFT(RIGHT(VLOOKUP(AA20,suvaha!$D$8:$H$158,2,FALSE),7),1))</f>
        <v/>
      </c>
      <c r="AN22" s="674"/>
      <c r="AO22" s="474" t="str">
        <f>IF(LEN(VLOOKUP(AA20,suvaha!$D$8:$H$158,2,FALSE))&lt;6,"",LEFT(RIGHT(VLOOKUP(AA20,suvaha!$D$8:$H$158,2,FALSE),6),1))</f>
        <v/>
      </c>
      <c r="AP22" s="476"/>
      <c r="AQ22" s="474" t="str">
        <f>IF(LEN(VLOOKUP(AA20,suvaha!$D$8:$H$158,2,FALSE))&lt;5,"",LEFT(RIGHT(VLOOKUP(AA20,suvaha!$D$8:$H$158,2,FALSE),5),1))</f>
        <v/>
      </c>
      <c r="AR22" s="476"/>
      <c r="AS22" s="474" t="str">
        <f>IF(LEN(VLOOKUP(AA20,suvaha!$D$8:$H$158,2,FALSE))&lt;4,"",LEFT(RIGHT(VLOOKUP(AA20,suvaha!$D$8:$H$158,2,FALSE),4),1))</f>
        <v/>
      </c>
      <c r="AT22" s="674"/>
      <c r="AU22" s="474" t="str">
        <f>IF(LEN(VLOOKUP(AA20,suvaha!$D$8:$H$158,2,FALSE))&lt;3,"",LEFT(RIGHT(VLOOKUP(AA20,suvaha!$D$8:$H$158,2,FALSE),3),1))</f>
        <v/>
      </c>
      <c r="AV22" s="476"/>
      <c r="AW22" s="474" t="str">
        <f>IF(LEN(VLOOKUP(AA20,suvaha!$D$8:$H$158,2,FALSE))&lt;2,"",LEFT(RIGHT(VLOOKUP(AA20,suvaha!$D$8:$H$158,2,FALSE),2),1))</f>
        <v/>
      </c>
      <c r="AX22" s="476"/>
      <c r="AY22" s="474" t="str">
        <f>IF(VLOOKUP(AA20,suvaha!$D$8:$H$85,2,FALSE)=0,"",IF(LEN(VLOOKUP(AA20,suvaha!$D$8:$H$158,2,FALSE))&lt;1,"",LEFT(RIGHT(VLOOKUP(AA20,suvaha!$D$8:$H$158,2,FALSE),1),1)))</f>
        <v/>
      </c>
      <c r="AZ22" s="711"/>
      <c r="BA22" s="671"/>
      <c r="BB22" s="474" t="str">
        <f>IF(LEN(VLOOKUP(AA20,suvaha!$D$8:$H$158,4,FALSE))&lt;11,"",LEFT(RIGHT(VLOOKUP(AA20,suvaha!$D$8:$H$158,4,FALSE),11),1))</f>
        <v/>
      </c>
      <c r="BC22" s="181"/>
      <c r="BD22" s="474" t="str">
        <f>IF(LEN(VLOOKUP(AA20,suvaha!$D$8:$H$158,4,FALSE))&lt;10,"",LEFT(RIGHT(VLOOKUP(AA20,suvaha!$D$8:$H$158,4,FALSE),10),1))</f>
        <v/>
      </c>
      <c r="BE22" s="476"/>
      <c r="BF22" s="474" t="str">
        <f>IF(LEN(VLOOKUP(AA20,suvaha!$D$8:$H$158,4,FALSE))&lt;9,"",LEFT(RIGHT(VLOOKUP(AA20,suvaha!$D$8:$H$158,4,FALSE),9),1))</f>
        <v/>
      </c>
      <c r="BG22" s="181"/>
      <c r="BH22" s="474" t="str">
        <f>IF(LEN(VLOOKUP(AA20,suvaha!$D$8:$H$158,4,FALSE))&lt;8,"",LEFT(RIGHT(VLOOKUP(AA20,suvaha!$D$8:$H$158,4,FALSE),8),1))</f>
        <v/>
      </c>
      <c r="BI22" s="476"/>
      <c r="BJ22" s="474" t="str">
        <f>IF(LEN(VLOOKUP(AA20,suvaha!$D$8:$H$158,4,FALSE))&lt;7,"",LEFT(RIGHT(VLOOKUP(AA20,suvaha!$D$8:$H$158,4,FALSE),7),1))</f>
        <v/>
      </c>
      <c r="BK22" s="674"/>
      <c r="BL22" s="474" t="str">
        <f>IF(LEN(VLOOKUP(AA20,suvaha!$D$8:$H$158,4,FALSE))&lt;6,"",LEFT(RIGHT(VLOOKUP(AA20,suvaha!$D$8:$H$158,4,FALSE),6),1))</f>
        <v/>
      </c>
      <c r="BM22" s="476"/>
      <c r="BN22" s="474" t="str">
        <f>IF(LEN(VLOOKUP(AA20,suvaha!$D$8:$H$158,4,FALSE))&lt;5,"",LEFT(RIGHT(VLOOKUP(AA20,suvaha!$D$8:$H$158,4,FALSE),5),1))</f>
        <v/>
      </c>
      <c r="BO22" s="476"/>
      <c r="BP22" s="474" t="str">
        <f>IF(LEN(VLOOKUP(AA20,suvaha!$D$8:$H$158,4,FALSE))&lt;4,"",LEFT(RIGHT(VLOOKUP(AA20,suvaha!$D$8:$H$158,4,FALSE),4),1))</f>
        <v/>
      </c>
      <c r="BQ22" s="667"/>
      <c r="BR22" s="474" t="str">
        <f>IF(LEN(VLOOKUP(AA20,suvaha!$D$8:$H$158,4,FALSE))&lt;3,"",LEFT(RIGHT(VLOOKUP(AA20,suvaha!$D$8:$H$158,4,FALSE),3),1))</f>
        <v/>
      </c>
      <c r="BS22" s="476"/>
      <c r="BT22" s="474" t="str">
        <f>IF(LEN(VLOOKUP(AA20,suvaha!$D$8:$H$158,4,FALSE))&lt;2,"",LEFT(RIGHT(VLOOKUP(AA20,suvaha!$D$8:$H$158,4,FALSE),2),1))</f>
        <v/>
      </c>
      <c r="BU22" s="476"/>
      <c r="BV22" s="474" t="str">
        <f>IF(VLOOKUP(AA20,suvaha!$D$8:$H$85,4,FALSE)=0,"",IF(LEN(VLOOKUP(AA20,suvaha!$D$8:$H$158,4,FALSE))&lt;1,"",LEFT(RIGHT(VLOOKUP(AA20,suvaha!$D$8:$H$158,4,FALSE),1),1)))</f>
        <v/>
      </c>
      <c r="BW22" s="178"/>
      <c r="BX22" s="179"/>
      <c r="BY22" s="179"/>
      <c r="BZ22" s="179"/>
      <c r="CA22" s="179"/>
      <c r="CB22" s="179"/>
      <c r="CC22" s="179"/>
      <c r="CD22" s="179"/>
      <c r="CE22" s="179"/>
      <c r="CF22" s="179"/>
      <c r="CG22" s="217"/>
      <c r="CH22" s="666"/>
      <c r="CI22" s="154"/>
    </row>
    <row r="23" spans="1:87" ht="3" customHeight="1">
      <c r="A23" s="139"/>
      <c r="B23" s="692"/>
      <c r="C23" s="692"/>
      <c r="D23" s="666"/>
      <c r="E23" s="776"/>
      <c r="F23" s="776"/>
      <c r="G23" s="707"/>
      <c r="H23" s="716"/>
      <c r="I23" s="716"/>
      <c r="J23" s="716"/>
      <c r="K23" s="716"/>
      <c r="L23" s="716"/>
      <c r="M23" s="716"/>
      <c r="N23" s="716"/>
      <c r="O23" s="716"/>
      <c r="P23" s="716"/>
      <c r="Q23" s="716"/>
      <c r="R23" s="716"/>
      <c r="S23" s="716"/>
      <c r="T23" s="716"/>
      <c r="U23" s="716"/>
      <c r="V23" s="716"/>
      <c r="W23" s="716"/>
      <c r="X23" s="716"/>
      <c r="Y23" s="716"/>
      <c r="Z23" s="716"/>
      <c r="AA23" s="717"/>
      <c r="AB23" s="717"/>
      <c r="AC23" s="717"/>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182"/>
      <c r="BS23" s="182"/>
      <c r="BT23" s="182"/>
      <c r="BU23" s="182"/>
      <c r="BV23" s="182"/>
      <c r="BW23" s="183"/>
      <c r="BX23" s="182"/>
      <c r="BY23" s="182"/>
      <c r="BZ23" s="182"/>
      <c r="CA23" s="182"/>
      <c r="CB23" s="182"/>
      <c r="CC23" s="182"/>
      <c r="CD23" s="182"/>
      <c r="CE23" s="182"/>
      <c r="CF23" s="182"/>
      <c r="CG23" s="218"/>
      <c r="CH23" s="666"/>
      <c r="CI23" s="154"/>
    </row>
    <row r="24" spans="1:87" ht="3" customHeight="1">
      <c r="A24" s="139"/>
      <c r="B24" s="692"/>
      <c r="C24" s="692"/>
      <c r="D24" s="666"/>
      <c r="E24" s="776"/>
      <c r="F24" s="776"/>
      <c r="G24" s="707"/>
      <c r="H24" s="716"/>
      <c r="I24" s="716"/>
      <c r="J24" s="716"/>
      <c r="K24" s="716"/>
      <c r="L24" s="716"/>
      <c r="M24" s="716"/>
      <c r="N24" s="716"/>
      <c r="O24" s="716"/>
      <c r="P24" s="716"/>
      <c r="Q24" s="716"/>
      <c r="R24" s="716"/>
      <c r="S24" s="716"/>
      <c r="T24" s="716"/>
      <c r="U24" s="716"/>
      <c r="V24" s="716"/>
      <c r="W24" s="716"/>
      <c r="X24" s="716"/>
      <c r="Y24" s="716"/>
      <c r="Z24" s="716"/>
      <c r="AA24" s="717"/>
      <c r="AB24" s="717"/>
      <c r="AC24" s="717"/>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717"/>
      <c r="BB24" s="717"/>
      <c r="BC24" s="717"/>
      <c r="BD24" s="717"/>
      <c r="BE24" s="717"/>
      <c r="BF24" s="717"/>
      <c r="BG24" s="717"/>
      <c r="BH24" s="717"/>
      <c r="BI24" s="717"/>
      <c r="BJ24" s="717"/>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216"/>
      <c r="CH24" s="666"/>
      <c r="CI24" s="154"/>
    </row>
    <row r="25" spans="1:87" ht="3" customHeight="1">
      <c r="A25" s="139"/>
      <c r="B25" s="692"/>
      <c r="C25" s="692"/>
      <c r="D25" s="666"/>
      <c r="E25" s="776"/>
      <c r="F25" s="776"/>
      <c r="G25" s="707"/>
      <c r="H25" s="716"/>
      <c r="I25" s="716"/>
      <c r="J25" s="716"/>
      <c r="K25" s="716"/>
      <c r="L25" s="716"/>
      <c r="M25" s="716"/>
      <c r="N25" s="716"/>
      <c r="O25" s="716"/>
      <c r="P25" s="716"/>
      <c r="Q25" s="716"/>
      <c r="R25" s="716"/>
      <c r="S25" s="716"/>
      <c r="T25" s="716"/>
      <c r="U25" s="716"/>
      <c r="V25" s="716"/>
      <c r="W25" s="716"/>
      <c r="X25" s="716"/>
      <c r="Y25" s="716"/>
      <c r="Z25" s="716"/>
      <c r="AA25" s="717"/>
      <c r="AB25" s="717"/>
      <c r="AC25" s="717"/>
      <c r="AD25" s="671"/>
      <c r="AE25" s="672"/>
      <c r="AF25" s="672"/>
      <c r="AG25" s="672"/>
      <c r="AH25" s="471"/>
      <c r="AI25" s="673"/>
      <c r="AJ25" s="673"/>
      <c r="AK25" s="673"/>
      <c r="AL25" s="673"/>
      <c r="AM25" s="673"/>
      <c r="AN25" s="674" t="s">
        <v>37</v>
      </c>
      <c r="AO25" s="668"/>
      <c r="AP25" s="668"/>
      <c r="AQ25" s="668"/>
      <c r="AR25" s="668"/>
      <c r="AS25" s="668"/>
      <c r="AT25" s="674" t="s">
        <v>37</v>
      </c>
      <c r="AU25" s="668"/>
      <c r="AV25" s="668"/>
      <c r="AW25" s="668"/>
      <c r="AX25" s="668"/>
      <c r="AY25" s="668"/>
      <c r="AZ25" s="711"/>
      <c r="BA25" s="717"/>
      <c r="BB25" s="717"/>
      <c r="BC25" s="717"/>
      <c r="BD25" s="717"/>
      <c r="BE25" s="717"/>
      <c r="BF25" s="717"/>
      <c r="BG25" s="717"/>
      <c r="BH25" s="717"/>
      <c r="BI25" s="717"/>
      <c r="BJ25" s="717"/>
      <c r="BK25" s="179"/>
      <c r="BL25" s="672"/>
      <c r="BM25" s="672"/>
      <c r="BN25" s="672"/>
      <c r="BO25" s="179"/>
      <c r="BP25" s="190"/>
      <c r="BQ25" s="190"/>
      <c r="BR25" s="190"/>
      <c r="BS25" s="190"/>
      <c r="BT25" s="190"/>
      <c r="BU25" s="179"/>
      <c r="BV25" s="190"/>
      <c r="BW25" s="190"/>
      <c r="BX25" s="190"/>
      <c r="BY25" s="190"/>
      <c r="BZ25" s="190"/>
      <c r="CA25" s="191"/>
      <c r="CB25" s="190"/>
      <c r="CC25" s="190"/>
      <c r="CD25" s="190"/>
      <c r="CE25" s="190"/>
      <c r="CF25" s="190"/>
      <c r="CG25" s="219"/>
      <c r="CH25" s="666"/>
      <c r="CI25" s="154"/>
    </row>
    <row r="26" spans="1:87" ht="15" customHeight="1">
      <c r="A26" s="139"/>
      <c r="B26" s="692"/>
      <c r="C26" s="692"/>
      <c r="D26" s="666"/>
      <c r="E26" s="776"/>
      <c r="F26" s="776"/>
      <c r="G26" s="707"/>
      <c r="H26" s="716"/>
      <c r="I26" s="716"/>
      <c r="J26" s="716"/>
      <c r="K26" s="716"/>
      <c r="L26" s="716"/>
      <c r="M26" s="716"/>
      <c r="N26" s="716"/>
      <c r="O26" s="716"/>
      <c r="P26" s="716"/>
      <c r="Q26" s="716"/>
      <c r="R26" s="716"/>
      <c r="S26" s="716"/>
      <c r="T26" s="716"/>
      <c r="U26" s="716"/>
      <c r="V26" s="716"/>
      <c r="W26" s="716"/>
      <c r="X26" s="716"/>
      <c r="Y26" s="716"/>
      <c r="Z26" s="716"/>
      <c r="AA26" s="717"/>
      <c r="AB26" s="717"/>
      <c r="AC26" s="717"/>
      <c r="AD26" s="671"/>
      <c r="AE26" s="474" t="str">
        <f>IF(LEN(VLOOKUP(AA20,suvaha!$D$8:$H$158,3,FALSE))&lt;11,"",LEFT(RIGHT(VLOOKUP(AA20,suvaha!$D$8:$H$158,3,FALSE),11),1))</f>
        <v/>
      </c>
      <c r="AF26" s="181" t="s">
        <v>37</v>
      </c>
      <c r="AG26" s="474" t="str">
        <f>IF(LEN(VLOOKUP(AA20,suvaha!$D$8:$H$158,3,FALSE))&lt;10,"",LEFT(RIGHT(VLOOKUP(AA20,suvaha!$D$8:$H$158,3,FALSE),10),1))</f>
        <v/>
      </c>
      <c r="AH26" s="476" t="s">
        <v>37</v>
      </c>
      <c r="AI26" s="474" t="str">
        <f>IF(LEN(VLOOKUP(AA20,suvaha!$D$8:$H$158,3,FALSE))&lt;9,"",LEFT(RIGHT(VLOOKUP(AA20,suvaha!$D$8:$H$158,3,FALSE),9),1))</f>
        <v/>
      </c>
      <c r="AJ26" s="181" t="s">
        <v>37</v>
      </c>
      <c r="AK26" s="474" t="str">
        <f>IF(LEN(VLOOKUP(AA20,suvaha!$D$8:$H$158,3,FALSE))&lt;8,"",LEFT(RIGHT(VLOOKUP(AA20,suvaha!$D$8:$H$158,3,FALSE),8),1))</f>
        <v/>
      </c>
      <c r="AL26" s="476" t="s">
        <v>37</v>
      </c>
      <c r="AM26" s="474" t="str">
        <f>IF(LEN(VLOOKUP(AA20,suvaha!$D$8:$H$158,3,FALSE))&lt;7,"",LEFT(RIGHT(VLOOKUP(AA20,suvaha!$D$8:$H$158,3,FALSE),7),1))</f>
        <v/>
      </c>
      <c r="AN26" s="674"/>
      <c r="AO26" s="474" t="str">
        <f>IF(LEN(VLOOKUP(AA20,suvaha!$D$8:$H$158,3,FALSE))&lt;6,"",LEFT(RIGHT(VLOOKUP(AA20,suvaha!$D$8:$H$158,3,FALSE),6),1))</f>
        <v/>
      </c>
      <c r="AP26" s="476" t="s">
        <v>37</v>
      </c>
      <c r="AQ26" s="474" t="str">
        <f>IF(LEN(VLOOKUP(AA20,suvaha!$D$8:$H$158,3,FALSE))&lt;5,"",LEFT(RIGHT(VLOOKUP(AA20,suvaha!$D$8:$H$158,3,FALSE),5),1))</f>
        <v/>
      </c>
      <c r="AR26" s="476" t="s">
        <v>37</v>
      </c>
      <c r="AS26" s="474" t="str">
        <f>IF(LEN(VLOOKUP(AA20,suvaha!$D$8:$H$158,3,FALSE))&lt;4,"",LEFT(RIGHT(VLOOKUP(AA20,suvaha!$D$8:$H$158,3,FALSE),4),1))</f>
        <v/>
      </c>
      <c r="AT26" s="674"/>
      <c r="AU26" s="474" t="str">
        <f>IF(LEN(VLOOKUP(AA20,suvaha!$D$8:$H$158,3,FALSE))&lt;3,"",LEFT(RIGHT(VLOOKUP(AA20,suvaha!$D$8:$H$158,3,FALSE),3),1))</f>
        <v/>
      </c>
      <c r="AV26" s="476" t="s">
        <v>37</v>
      </c>
      <c r="AW26" s="474" t="str">
        <f>IF(LEN(VLOOKUP(AA20,suvaha!$D$8:$H$158,3,FALSE))&lt;2,"",LEFT(RIGHT(VLOOKUP(AA20,suvaha!$D$8:$H$158,3,FALSE),2),1))</f>
        <v/>
      </c>
      <c r="AX26" s="476" t="s">
        <v>37</v>
      </c>
      <c r="AY26" s="474" t="str">
        <f>IF(VLOOKUP(AA20,suvaha!$D$8:$H$85,3,FALSE)=0,"",IF(LEN(VLOOKUP(AA20,suvaha!$D$8:$H$158,3,FALSE))&lt;1,"",LEFT(RIGHT(VLOOKUP(AA20,suvaha!$D$8:$H$158,3,FALSE),1),1)))</f>
        <v/>
      </c>
      <c r="AZ26" s="711"/>
      <c r="BA26" s="717"/>
      <c r="BB26" s="717"/>
      <c r="BC26" s="717"/>
      <c r="BD26" s="717"/>
      <c r="BE26" s="717"/>
      <c r="BF26" s="717"/>
      <c r="BG26" s="717"/>
      <c r="BH26" s="717"/>
      <c r="BI26" s="717"/>
      <c r="BJ26" s="717"/>
      <c r="BK26" s="179"/>
      <c r="BL26" s="474" t="str">
        <f>IF(LEN(VLOOKUP(AA20,suvaha!$D$8:$H$158,5,FALSE))&lt;11,"",LEFT(RIGHT(VLOOKUP(AA20,suvaha!$D$8:$H$158,5,FALSE),11),1))</f>
        <v/>
      </c>
      <c r="BM26" s="181" t="s">
        <v>37</v>
      </c>
      <c r="BN26" s="474" t="str">
        <f>IF(LEN(VLOOKUP(AA20,suvaha!$D$8:$H$158,5,FALSE))&lt;10,"",LEFT(RIGHT(VLOOKUP(AA20,suvaha!$D$8:$H$158,5,FALSE),10),1))</f>
        <v/>
      </c>
      <c r="BO26" s="179" t="s">
        <v>37</v>
      </c>
      <c r="BP26" s="474" t="str">
        <f>IF(LEN(VLOOKUP(AA20,suvaha!$D$8:$H$158,5,FALSE))&lt;9,"",LEFT(RIGHT(VLOOKUP(AA20,suvaha!$D$8:$H$158,5,FALSE),9),1))</f>
        <v/>
      </c>
      <c r="BQ26" s="476" t="s">
        <v>37</v>
      </c>
      <c r="BR26" s="474" t="str">
        <f>IF(LEN(VLOOKUP(AA20,suvaha!$D$8:$H$158,5,FALSE))&lt;8,"",LEFT(RIGHT(VLOOKUP(AA20,suvaha!$D$8:$H$158,5,FALSE),8),1))</f>
        <v/>
      </c>
      <c r="BS26" s="476" t="s">
        <v>37</v>
      </c>
      <c r="BT26" s="474" t="str">
        <f>IF(LEN(VLOOKUP(AA20,suvaha!$D$8:$H$158,5,FALSE))&lt;7,"",LEFT(RIGHT(VLOOKUP(AA20,suvaha!$D$8:$H$158,5,FALSE),7),1))</f>
        <v/>
      </c>
      <c r="BU26" s="179" t="s">
        <v>37</v>
      </c>
      <c r="BV26" s="474" t="str">
        <f>IF(LEN(VLOOKUP(AA20,suvaha!$D$8:$H$158,5,FALSE))&lt;6,"",LEFT(RIGHT(VLOOKUP(AA20,suvaha!$D$8:$H$158,5,FALSE),6),1))</f>
        <v/>
      </c>
      <c r="BW26" s="476" t="s">
        <v>37</v>
      </c>
      <c r="BX26" s="474" t="str">
        <f>IF(LEN(VLOOKUP(AA20,suvaha!$D$8:$H$158,5,FALSE))&lt;5,"",LEFT(RIGHT(VLOOKUP(AA20,suvaha!$D$8:$H$158,5,FALSE),5),1))</f>
        <v/>
      </c>
      <c r="BY26" s="476" t="s">
        <v>37</v>
      </c>
      <c r="BZ26" s="474" t="str">
        <f>IF(LEN(VLOOKUP(AA20,suvaha!$D$8:$H$158,5,FALSE))&lt;4,"",LEFT(RIGHT(VLOOKUP(AA20,suvaha!$D$8:$H$158,5,FALSE),4),1))</f>
        <v/>
      </c>
      <c r="CA26" s="191" t="s">
        <v>37</v>
      </c>
      <c r="CB26" s="474" t="str">
        <f>IF(LEN(VLOOKUP(AA20,suvaha!$D$8:$H$158,5,FALSE))&lt;3,"",LEFT(RIGHT(VLOOKUP(AA20,suvaha!$D$8:$H$158,5,FALSE),3),1))</f>
        <v/>
      </c>
      <c r="CC26" s="476" t="s">
        <v>37</v>
      </c>
      <c r="CD26" s="474" t="str">
        <f>IF(LEN(VLOOKUP(AA20,suvaha!$D$8:$H$158,5,FALSE))&lt;2,"",LEFT(RIGHT(VLOOKUP(AA20,suvaha!$D$8:$H$158,5,FALSE),2),1))</f>
        <v/>
      </c>
      <c r="CE26" s="476" t="s">
        <v>53</v>
      </c>
      <c r="CF26" s="474" t="str">
        <f>IF(VLOOKUP(AA20,suvaha!$D$8:$H$85,5,FALSE)=0,"",IF(LEN(VLOOKUP(AA20,suvaha!$D$8:$H$158,5,FALSE))&lt;1,"",LEFT(RIGHT(VLOOKUP(AA20,suvaha!$D$8:$H$158,5,FALSE),1),1)))</f>
        <v/>
      </c>
      <c r="CG26" s="219"/>
      <c r="CH26" s="666"/>
      <c r="CI26" s="154"/>
    </row>
    <row r="27" spans="1:87" s="174" customFormat="1" ht="3" customHeight="1">
      <c r="A27" s="139"/>
      <c r="B27" s="692"/>
      <c r="C27" s="692"/>
      <c r="D27" s="666"/>
      <c r="E27" s="776"/>
      <c r="F27" s="776"/>
      <c r="G27" s="707"/>
      <c r="H27" s="716"/>
      <c r="I27" s="716"/>
      <c r="J27" s="716"/>
      <c r="K27" s="716"/>
      <c r="L27" s="716"/>
      <c r="M27" s="716"/>
      <c r="N27" s="716"/>
      <c r="O27" s="716"/>
      <c r="P27" s="716"/>
      <c r="Q27" s="716"/>
      <c r="R27" s="716"/>
      <c r="S27" s="716"/>
      <c r="T27" s="716"/>
      <c r="U27" s="716"/>
      <c r="V27" s="716"/>
      <c r="W27" s="716"/>
      <c r="X27" s="716"/>
      <c r="Y27" s="716"/>
      <c r="Z27" s="716"/>
      <c r="AA27" s="717"/>
      <c r="AB27" s="717"/>
      <c r="AC27" s="717"/>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7"/>
      <c r="BB27" s="717"/>
      <c r="BC27" s="717"/>
      <c r="BD27" s="717"/>
      <c r="BE27" s="717"/>
      <c r="BF27" s="717"/>
      <c r="BG27" s="717"/>
      <c r="BH27" s="717"/>
      <c r="BI27" s="717"/>
      <c r="BJ27" s="717"/>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218"/>
      <c r="CH27" s="666"/>
      <c r="CI27" s="220"/>
    </row>
    <row r="28" spans="1:87" s="174" customFormat="1" ht="3" customHeight="1">
      <c r="A28" s="139"/>
      <c r="B28" s="692"/>
      <c r="C28" s="692"/>
      <c r="D28" s="666"/>
      <c r="E28" s="719" t="s">
        <v>61</v>
      </c>
      <c r="F28" s="719"/>
      <c r="G28" s="707"/>
      <c r="H28" s="716" t="str">
        <f>Index!C110</f>
        <v>Ostatné pohľadávky voči prepojeným účtovným jednotkám (351A) - /391A/</v>
      </c>
      <c r="I28" s="716"/>
      <c r="J28" s="716"/>
      <c r="K28" s="716"/>
      <c r="L28" s="716"/>
      <c r="M28" s="716"/>
      <c r="N28" s="716"/>
      <c r="O28" s="716"/>
      <c r="P28" s="716"/>
      <c r="Q28" s="716"/>
      <c r="R28" s="716"/>
      <c r="S28" s="716"/>
      <c r="T28" s="716"/>
      <c r="U28" s="716"/>
      <c r="V28" s="716"/>
      <c r="W28" s="716"/>
      <c r="X28" s="716"/>
      <c r="Y28" s="716"/>
      <c r="Z28" s="716"/>
      <c r="AA28" s="717" t="s">
        <v>143</v>
      </c>
      <c r="AB28" s="717"/>
      <c r="AC28" s="717"/>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175"/>
      <c r="BS28" s="175"/>
      <c r="BT28" s="175"/>
      <c r="BU28" s="175"/>
      <c r="BV28" s="175"/>
      <c r="BW28" s="176"/>
      <c r="BX28" s="175"/>
      <c r="BY28" s="175"/>
      <c r="BZ28" s="175"/>
      <c r="CA28" s="175"/>
      <c r="CB28" s="175"/>
      <c r="CC28" s="175"/>
      <c r="CD28" s="175"/>
      <c r="CE28" s="175"/>
      <c r="CF28" s="175"/>
      <c r="CG28" s="216"/>
      <c r="CH28" s="666"/>
      <c r="CI28" s="220"/>
    </row>
    <row r="29" spans="1:87" s="174" customFormat="1" ht="3" customHeight="1">
      <c r="A29" s="139"/>
      <c r="B29" s="692"/>
      <c r="C29" s="692"/>
      <c r="D29" s="666"/>
      <c r="E29" s="719"/>
      <c r="F29" s="719"/>
      <c r="G29" s="707"/>
      <c r="H29" s="716"/>
      <c r="I29" s="716"/>
      <c r="J29" s="716"/>
      <c r="K29" s="716"/>
      <c r="L29" s="716"/>
      <c r="M29" s="716"/>
      <c r="N29" s="716"/>
      <c r="O29" s="716"/>
      <c r="P29" s="716"/>
      <c r="Q29" s="716"/>
      <c r="R29" s="716"/>
      <c r="S29" s="716"/>
      <c r="T29" s="716"/>
      <c r="U29" s="716"/>
      <c r="V29" s="716"/>
      <c r="W29" s="716"/>
      <c r="X29" s="716"/>
      <c r="Y29" s="716"/>
      <c r="Z29" s="716"/>
      <c r="AA29" s="717"/>
      <c r="AB29" s="717"/>
      <c r="AC29" s="717"/>
      <c r="AD29" s="671"/>
      <c r="AE29" s="672"/>
      <c r="AF29" s="672"/>
      <c r="AG29" s="672"/>
      <c r="AH29" s="471"/>
      <c r="AI29" s="673"/>
      <c r="AJ29" s="673"/>
      <c r="AK29" s="673"/>
      <c r="AL29" s="673"/>
      <c r="AM29" s="673"/>
      <c r="AN29" s="674"/>
      <c r="AO29" s="668"/>
      <c r="AP29" s="668"/>
      <c r="AQ29" s="668"/>
      <c r="AR29" s="668"/>
      <c r="AS29" s="668"/>
      <c r="AT29" s="674"/>
      <c r="AU29" s="668"/>
      <c r="AV29" s="668"/>
      <c r="AW29" s="668"/>
      <c r="AX29" s="668"/>
      <c r="AY29" s="668"/>
      <c r="AZ29" s="711"/>
      <c r="BA29" s="671"/>
      <c r="BB29" s="672"/>
      <c r="BC29" s="672"/>
      <c r="BD29" s="672"/>
      <c r="BE29" s="471"/>
      <c r="BF29" s="673"/>
      <c r="BG29" s="673"/>
      <c r="BH29" s="673"/>
      <c r="BI29" s="673"/>
      <c r="BJ29" s="673"/>
      <c r="BK29" s="674"/>
      <c r="BL29" s="668"/>
      <c r="BM29" s="668"/>
      <c r="BN29" s="668"/>
      <c r="BO29" s="668"/>
      <c r="BP29" s="668"/>
      <c r="BQ29" s="667"/>
      <c r="BR29" s="668"/>
      <c r="BS29" s="668"/>
      <c r="BT29" s="668"/>
      <c r="BU29" s="668"/>
      <c r="BV29" s="668"/>
      <c r="BW29" s="178"/>
      <c r="BX29" s="179"/>
      <c r="BY29" s="179"/>
      <c r="BZ29" s="179"/>
      <c r="CA29" s="179"/>
      <c r="CB29" s="179"/>
      <c r="CC29" s="179"/>
      <c r="CD29" s="179"/>
      <c r="CE29" s="179"/>
      <c r="CF29" s="179"/>
      <c r="CG29" s="217"/>
      <c r="CH29" s="666"/>
      <c r="CI29" s="220"/>
    </row>
    <row r="30" spans="1:87" ht="15" customHeight="1">
      <c r="A30" s="139"/>
      <c r="B30" s="692"/>
      <c r="C30" s="692"/>
      <c r="D30" s="666"/>
      <c r="E30" s="719"/>
      <c r="F30" s="719"/>
      <c r="G30" s="707"/>
      <c r="H30" s="716"/>
      <c r="I30" s="716"/>
      <c r="J30" s="716"/>
      <c r="K30" s="716"/>
      <c r="L30" s="716"/>
      <c r="M30" s="716"/>
      <c r="N30" s="716"/>
      <c r="O30" s="716"/>
      <c r="P30" s="716"/>
      <c r="Q30" s="716"/>
      <c r="R30" s="716"/>
      <c r="S30" s="716"/>
      <c r="T30" s="716"/>
      <c r="U30" s="716"/>
      <c r="V30" s="716"/>
      <c r="W30" s="716"/>
      <c r="X30" s="716"/>
      <c r="Y30" s="716"/>
      <c r="Z30" s="716"/>
      <c r="AA30" s="717"/>
      <c r="AB30" s="717"/>
      <c r="AC30" s="717"/>
      <c r="AD30" s="671"/>
      <c r="AE30" s="474" t="str">
        <f>IF(LEN(VLOOKUP(AA28,suvaha!$D$8:$H$158,2,FALSE))&lt;11,"",LEFT(RIGHT(VLOOKUP(AA28,suvaha!$D$8:$H$158,2,FALSE),11),1))</f>
        <v/>
      </c>
      <c r="AF30" s="181"/>
      <c r="AG30" s="474" t="str">
        <f>IF(LEN(VLOOKUP(AA28,suvaha!$D$8:$H$158,2,FALSE))&lt;10,"",LEFT(RIGHT(VLOOKUP(AA28,suvaha!$D$8:$H$158,2,FALSE),10),1))</f>
        <v/>
      </c>
      <c r="AH30" s="476"/>
      <c r="AI30" s="474" t="str">
        <f>IF(LEN(VLOOKUP(AA28,suvaha!$D$8:$H$158,2,FALSE))&lt;9,"",LEFT(RIGHT(VLOOKUP(AA28,suvaha!$D$8:$H$158,2,FALSE),9),1))</f>
        <v/>
      </c>
      <c r="AJ30" s="181"/>
      <c r="AK30" s="474" t="str">
        <f>IF(LEN(VLOOKUP(AA28,suvaha!$D$8:$H$158,2,FALSE))&lt;8,"",LEFT(RIGHT(VLOOKUP(AA28,suvaha!$D$8:$H$158,2,FALSE),8),1))</f>
        <v/>
      </c>
      <c r="AL30" s="476"/>
      <c r="AM30" s="474" t="str">
        <f>IF(LEN(VLOOKUP(AA28,suvaha!$D$8:$H$158,2,FALSE))&lt;7,"",LEFT(RIGHT(VLOOKUP(AA28,suvaha!$D$8:$H$158,2,FALSE),7),1))</f>
        <v/>
      </c>
      <c r="AN30" s="674"/>
      <c r="AO30" s="474" t="str">
        <f>IF(LEN(VLOOKUP(AA28,suvaha!$D$8:$H$158,2,FALSE))&lt;6,"",LEFT(RIGHT(VLOOKUP(AA28,suvaha!$D$8:$H$158,2,FALSE),6),1))</f>
        <v/>
      </c>
      <c r="AP30" s="476"/>
      <c r="AQ30" s="474" t="str">
        <f>IF(LEN(VLOOKUP(AA28,suvaha!$D$8:$H$158,2,FALSE))&lt;5,"",LEFT(RIGHT(VLOOKUP(AA28,suvaha!$D$8:$H$158,2,FALSE),5),1))</f>
        <v/>
      </c>
      <c r="AR30" s="476"/>
      <c r="AS30" s="474" t="str">
        <f>IF(LEN(VLOOKUP(AA28,suvaha!$D$8:$H$158,2,FALSE))&lt;4,"",LEFT(RIGHT(VLOOKUP(AA28,suvaha!$D$8:$H$158,2,FALSE),4),1))</f>
        <v/>
      </c>
      <c r="AT30" s="674"/>
      <c r="AU30" s="474" t="str">
        <f>IF(LEN(VLOOKUP(AA28,suvaha!$D$8:$H$158,2,FALSE))&lt;3,"",LEFT(RIGHT(VLOOKUP(AA28,suvaha!$D$8:$H$158,2,FALSE),3),1))</f>
        <v/>
      </c>
      <c r="AV30" s="476"/>
      <c r="AW30" s="474" t="str">
        <f>IF(LEN(VLOOKUP(AA28,suvaha!$D$8:$H$158,2,FALSE))&lt;2,"",LEFT(RIGHT(VLOOKUP(AA28,suvaha!$D$8:$H$158,2,FALSE),2),1))</f>
        <v/>
      </c>
      <c r="AX30" s="476"/>
      <c r="AY30" s="474" t="str">
        <f>IF(VLOOKUP(AA28,suvaha!$D$8:$H$85,2,FALSE)=0,"",IF(LEN(VLOOKUP(AA28,suvaha!$D$8:$H$158,2,FALSE))&lt;1,"",LEFT(RIGHT(VLOOKUP(AA28,suvaha!$D$8:$H$158,2,FALSE),1),1)))</f>
        <v/>
      </c>
      <c r="AZ30" s="711"/>
      <c r="BA30" s="671"/>
      <c r="BB30" s="474" t="str">
        <f>IF(LEN(VLOOKUP(AA28,suvaha!$D$8:$H$158,4,FALSE))&lt;11,"",LEFT(RIGHT(VLOOKUP(AA28,suvaha!$D$8:$H$158,4,FALSE),11),1))</f>
        <v/>
      </c>
      <c r="BC30" s="181"/>
      <c r="BD30" s="474" t="str">
        <f>IF(LEN(VLOOKUP(AA28,suvaha!$D$8:$H$158,4,FALSE))&lt;10,"",LEFT(RIGHT(VLOOKUP(AA28,suvaha!$D$8:$H$158,4,FALSE),10),1))</f>
        <v/>
      </c>
      <c r="BE30" s="476"/>
      <c r="BF30" s="474" t="str">
        <f>IF(LEN(VLOOKUP(AA28,suvaha!$D$8:$H$158,4,FALSE))&lt;9,"",LEFT(RIGHT(VLOOKUP(AA28,suvaha!$D$8:$H$158,4,FALSE),9),1))</f>
        <v/>
      </c>
      <c r="BG30" s="181"/>
      <c r="BH30" s="474" t="str">
        <f>IF(LEN(VLOOKUP(AA28,suvaha!$D$8:$H$158,4,FALSE))&lt;8,"",LEFT(RIGHT(VLOOKUP(AA28,suvaha!$D$8:$H$158,4,FALSE),8),1))</f>
        <v/>
      </c>
      <c r="BI30" s="476"/>
      <c r="BJ30" s="474" t="str">
        <f>IF(LEN(VLOOKUP(AA28,suvaha!$D$8:$H$158,4,FALSE))&lt;7,"",LEFT(RIGHT(VLOOKUP(AA28,suvaha!$D$8:$H$158,4,FALSE),7),1))</f>
        <v/>
      </c>
      <c r="BK30" s="674"/>
      <c r="BL30" s="474" t="str">
        <f>IF(LEN(VLOOKUP(AA28,suvaha!$D$8:$H$158,4,FALSE))&lt;6,"",LEFT(RIGHT(VLOOKUP(AA28,suvaha!$D$8:$H$158,4,FALSE),6),1))</f>
        <v/>
      </c>
      <c r="BM30" s="476"/>
      <c r="BN30" s="474" t="str">
        <f>IF(LEN(VLOOKUP(AA28,suvaha!$D$8:$H$158,4,FALSE))&lt;5,"",LEFT(RIGHT(VLOOKUP(AA28,suvaha!$D$8:$H$158,4,FALSE),5),1))</f>
        <v/>
      </c>
      <c r="BO30" s="476"/>
      <c r="BP30" s="474" t="str">
        <f>IF(LEN(VLOOKUP(AA28,suvaha!$D$8:$H$158,4,FALSE))&lt;4,"",LEFT(RIGHT(VLOOKUP(AA28,suvaha!$D$8:$H$158,4,FALSE),4),1))</f>
        <v/>
      </c>
      <c r="BQ30" s="667"/>
      <c r="BR30" s="474" t="str">
        <f>IF(LEN(VLOOKUP(AA28,suvaha!$D$8:$H$158,4,FALSE))&lt;3,"",LEFT(RIGHT(VLOOKUP(AA28,suvaha!$D$8:$H$158,4,FALSE),3),1))</f>
        <v/>
      </c>
      <c r="BS30" s="476"/>
      <c r="BT30" s="474" t="str">
        <f>IF(LEN(VLOOKUP(AA28,suvaha!$D$8:$H$158,4,FALSE))&lt;2,"",LEFT(RIGHT(VLOOKUP(AA28,suvaha!$D$8:$H$158,4,FALSE),2),1))</f>
        <v/>
      </c>
      <c r="BU30" s="476"/>
      <c r="BV30" s="474" t="str">
        <f>IF(VLOOKUP(AA28,suvaha!$D$8:$H$85,4,FALSE)=0,"",IF(LEN(VLOOKUP(AA28,suvaha!$D$8:$H$158,4,FALSE))&lt;1,"",LEFT(RIGHT(VLOOKUP(AA28,suvaha!$D$8:$H$158,4,FALSE),1),1)))</f>
        <v/>
      </c>
      <c r="BW30" s="178"/>
      <c r="BX30" s="179"/>
      <c r="BY30" s="179"/>
      <c r="BZ30" s="179"/>
      <c r="CA30" s="179"/>
      <c r="CB30" s="179"/>
      <c r="CC30" s="179"/>
      <c r="CD30" s="179"/>
      <c r="CE30" s="179"/>
      <c r="CF30" s="179"/>
      <c r="CG30" s="217"/>
      <c r="CH30" s="666"/>
      <c r="CI30" s="154"/>
    </row>
    <row r="31" spans="1:87" ht="3" customHeight="1">
      <c r="A31" s="139"/>
      <c r="B31" s="692"/>
      <c r="C31" s="692"/>
      <c r="D31" s="666"/>
      <c r="E31" s="719"/>
      <c r="F31" s="719"/>
      <c r="G31" s="707"/>
      <c r="H31" s="716"/>
      <c r="I31" s="716"/>
      <c r="J31" s="716"/>
      <c r="K31" s="716"/>
      <c r="L31" s="716"/>
      <c r="M31" s="716"/>
      <c r="N31" s="716"/>
      <c r="O31" s="716"/>
      <c r="P31" s="716"/>
      <c r="Q31" s="716"/>
      <c r="R31" s="716"/>
      <c r="S31" s="716"/>
      <c r="T31" s="716"/>
      <c r="U31" s="716"/>
      <c r="V31" s="716"/>
      <c r="W31" s="716"/>
      <c r="X31" s="716"/>
      <c r="Y31" s="716"/>
      <c r="Z31" s="716"/>
      <c r="AA31" s="717"/>
      <c r="AB31" s="717"/>
      <c r="AC31" s="717"/>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182"/>
      <c r="BS31" s="182"/>
      <c r="BT31" s="182"/>
      <c r="BU31" s="182"/>
      <c r="BV31" s="182"/>
      <c r="BW31" s="183"/>
      <c r="BX31" s="182"/>
      <c r="BY31" s="182"/>
      <c r="BZ31" s="182"/>
      <c r="CA31" s="182"/>
      <c r="CB31" s="182"/>
      <c r="CC31" s="182"/>
      <c r="CD31" s="182"/>
      <c r="CE31" s="182"/>
      <c r="CF31" s="182"/>
      <c r="CG31" s="218"/>
      <c r="CH31" s="666"/>
      <c r="CI31" s="154"/>
    </row>
    <row r="32" spans="1:87" ht="3" customHeight="1">
      <c r="A32" s="139"/>
      <c r="B32" s="692"/>
      <c r="C32" s="692"/>
      <c r="D32" s="666"/>
      <c r="E32" s="719"/>
      <c r="F32" s="719"/>
      <c r="G32" s="707"/>
      <c r="H32" s="716"/>
      <c r="I32" s="716"/>
      <c r="J32" s="716"/>
      <c r="K32" s="716"/>
      <c r="L32" s="716"/>
      <c r="M32" s="716"/>
      <c r="N32" s="716"/>
      <c r="O32" s="716"/>
      <c r="P32" s="716"/>
      <c r="Q32" s="716"/>
      <c r="R32" s="716"/>
      <c r="S32" s="716"/>
      <c r="T32" s="716"/>
      <c r="U32" s="716"/>
      <c r="V32" s="716"/>
      <c r="W32" s="716"/>
      <c r="X32" s="716"/>
      <c r="Y32" s="716"/>
      <c r="Z32" s="716"/>
      <c r="AA32" s="717"/>
      <c r="AB32" s="717"/>
      <c r="AC32" s="717"/>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717"/>
      <c r="BB32" s="717"/>
      <c r="BC32" s="717"/>
      <c r="BD32" s="717"/>
      <c r="BE32" s="717"/>
      <c r="BF32" s="717"/>
      <c r="BG32" s="717"/>
      <c r="BH32" s="717"/>
      <c r="BI32" s="717"/>
      <c r="BJ32" s="717"/>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216"/>
      <c r="CH32" s="666"/>
      <c r="CI32" s="154"/>
    </row>
    <row r="33" spans="1:87" ht="3" customHeight="1">
      <c r="A33" s="139"/>
      <c r="B33" s="692"/>
      <c r="C33" s="692"/>
      <c r="D33" s="666"/>
      <c r="E33" s="719"/>
      <c r="F33" s="719"/>
      <c r="G33" s="707"/>
      <c r="H33" s="716"/>
      <c r="I33" s="716"/>
      <c r="J33" s="716"/>
      <c r="K33" s="716"/>
      <c r="L33" s="716"/>
      <c r="M33" s="716"/>
      <c r="N33" s="716"/>
      <c r="O33" s="716"/>
      <c r="P33" s="716"/>
      <c r="Q33" s="716"/>
      <c r="R33" s="716"/>
      <c r="S33" s="716"/>
      <c r="T33" s="716"/>
      <c r="U33" s="716"/>
      <c r="V33" s="716"/>
      <c r="W33" s="716"/>
      <c r="X33" s="716"/>
      <c r="Y33" s="716"/>
      <c r="Z33" s="716"/>
      <c r="AA33" s="717"/>
      <c r="AB33" s="717"/>
      <c r="AC33" s="717"/>
      <c r="AD33" s="671"/>
      <c r="AE33" s="672"/>
      <c r="AF33" s="672"/>
      <c r="AG33" s="672"/>
      <c r="AH33" s="471"/>
      <c r="AI33" s="673"/>
      <c r="AJ33" s="673"/>
      <c r="AK33" s="673"/>
      <c r="AL33" s="673"/>
      <c r="AM33" s="673"/>
      <c r="AN33" s="674" t="s">
        <v>37</v>
      </c>
      <c r="AO33" s="668"/>
      <c r="AP33" s="668"/>
      <c r="AQ33" s="668"/>
      <c r="AR33" s="668"/>
      <c r="AS33" s="668"/>
      <c r="AT33" s="674" t="s">
        <v>37</v>
      </c>
      <c r="AU33" s="668"/>
      <c r="AV33" s="668"/>
      <c r="AW33" s="668"/>
      <c r="AX33" s="668"/>
      <c r="AY33" s="668"/>
      <c r="AZ33" s="711"/>
      <c r="BA33" s="717"/>
      <c r="BB33" s="717"/>
      <c r="BC33" s="717"/>
      <c r="BD33" s="717"/>
      <c r="BE33" s="717"/>
      <c r="BF33" s="717"/>
      <c r="BG33" s="717"/>
      <c r="BH33" s="717"/>
      <c r="BI33" s="717"/>
      <c r="BJ33" s="717"/>
      <c r="BK33" s="179"/>
      <c r="BL33" s="672"/>
      <c r="BM33" s="672"/>
      <c r="BN33" s="672"/>
      <c r="BO33" s="179"/>
      <c r="BP33" s="190"/>
      <c r="BQ33" s="190"/>
      <c r="BR33" s="190"/>
      <c r="BS33" s="190"/>
      <c r="BT33" s="190"/>
      <c r="BU33" s="179"/>
      <c r="BV33" s="190"/>
      <c r="BW33" s="190"/>
      <c r="BX33" s="190"/>
      <c r="BY33" s="190"/>
      <c r="BZ33" s="190"/>
      <c r="CA33" s="191"/>
      <c r="CB33" s="190"/>
      <c r="CC33" s="190"/>
      <c r="CD33" s="190"/>
      <c r="CE33" s="190"/>
      <c r="CF33" s="190"/>
      <c r="CG33" s="219"/>
      <c r="CH33" s="666"/>
      <c r="CI33" s="154"/>
    </row>
    <row r="34" spans="1:87" ht="15" customHeight="1">
      <c r="A34" s="139"/>
      <c r="B34" s="692"/>
      <c r="C34" s="692"/>
      <c r="D34" s="666"/>
      <c r="E34" s="719"/>
      <c r="F34" s="719"/>
      <c r="G34" s="707"/>
      <c r="H34" s="716"/>
      <c r="I34" s="716"/>
      <c r="J34" s="716"/>
      <c r="K34" s="716"/>
      <c r="L34" s="716"/>
      <c r="M34" s="716"/>
      <c r="N34" s="716"/>
      <c r="O34" s="716"/>
      <c r="P34" s="716"/>
      <c r="Q34" s="716"/>
      <c r="R34" s="716"/>
      <c r="S34" s="716"/>
      <c r="T34" s="716"/>
      <c r="U34" s="716"/>
      <c r="V34" s="716"/>
      <c r="W34" s="716"/>
      <c r="X34" s="716"/>
      <c r="Y34" s="716"/>
      <c r="Z34" s="716"/>
      <c r="AA34" s="717"/>
      <c r="AB34" s="717"/>
      <c r="AC34" s="717"/>
      <c r="AD34" s="671"/>
      <c r="AE34" s="474" t="str">
        <f>IF(LEN(VLOOKUP(AA28,suvaha!$D$8:$H$158,3,FALSE))&lt;11,"",LEFT(RIGHT(VLOOKUP(AA28,suvaha!$D$8:$H$158,3,FALSE),11),1))</f>
        <v/>
      </c>
      <c r="AF34" s="181" t="s">
        <v>37</v>
      </c>
      <c r="AG34" s="474" t="str">
        <f>IF(LEN(VLOOKUP(AA28,suvaha!$D$8:$H$158,3,FALSE))&lt;10,"",LEFT(RIGHT(VLOOKUP(AA28,suvaha!$D$8:$H$158,3,FALSE),10),1))</f>
        <v/>
      </c>
      <c r="AH34" s="476" t="s">
        <v>37</v>
      </c>
      <c r="AI34" s="474" t="str">
        <f>IF(LEN(VLOOKUP(AA28,suvaha!$D$8:$H$158,3,FALSE))&lt;9,"",LEFT(RIGHT(VLOOKUP(AA28,suvaha!$D$8:$H$158,3,FALSE),9),1))</f>
        <v/>
      </c>
      <c r="AJ34" s="181" t="s">
        <v>37</v>
      </c>
      <c r="AK34" s="474" t="str">
        <f>IF(LEN(VLOOKUP(AA28,suvaha!$D$8:$H$158,3,FALSE))&lt;8,"",LEFT(RIGHT(VLOOKUP(AA28,suvaha!$D$8:$H$158,3,FALSE),8),1))</f>
        <v/>
      </c>
      <c r="AL34" s="476" t="s">
        <v>37</v>
      </c>
      <c r="AM34" s="474" t="str">
        <f>IF(LEN(VLOOKUP(AA28,suvaha!$D$8:$H$158,3,FALSE))&lt;7,"",LEFT(RIGHT(VLOOKUP(AA28,suvaha!$D$8:$H$158,3,FALSE),7),1))</f>
        <v/>
      </c>
      <c r="AN34" s="674"/>
      <c r="AO34" s="474" t="str">
        <f>IF(LEN(VLOOKUP(AA28,suvaha!$D$8:$H$158,3,FALSE))&lt;6,"",LEFT(RIGHT(VLOOKUP(AA28,suvaha!$D$8:$H$158,3,FALSE),6),1))</f>
        <v/>
      </c>
      <c r="AP34" s="476" t="s">
        <v>37</v>
      </c>
      <c r="AQ34" s="474" t="str">
        <f>IF(LEN(VLOOKUP(AA28,suvaha!$D$8:$H$158,3,FALSE))&lt;5,"",LEFT(RIGHT(VLOOKUP(AA28,suvaha!$D$8:$H$158,3,FALSE),5),1))</f>
        <v/>
      </c>
      <c r="AR34" s="476" t="s">
        <v>37</v>
      </c>
      <c r="AS34" s="474" t="str">
        <f>IF(LEN(VLOOKUP(AA28,suvaha!$D$8:$H$158,3,FALSE))&lt;4,"",LEFT(RIGHT(VLOOKUP(AA28,suvaha!$D$8:$H$158,3,FALSE),4),1))</f>
        <v/>
      </c>
      <c r="AT34" s="674"/>
      <c r="AU34" s="474" t="str">
        <f>IF(LEN(VLOOKUP(AA28,suvaha!$D$8:$H$158,3,FALSE))&lt;3,"",LEFT(RIGHT(VLOOKUP(AA28,suvaha!$D$8:$H$158,3,FALSE),3),1))</f>
        <v/>
      </c>
      <c r="AV34" s="476" t="s">
        <v>37</v>
      </c>
      <c r="AW34" s="474" t="str">
        <f>IF(LEN(VLOOKUP(AA28,suvaha!$D$8:$H$158,3,FALSE))&lt;2,"",LEFT(RIGHT(VLOOKUP(AA28,suvaha!$D$8:$H$158,3,FALSE),2),1))</f>
        <v/>
      </c>
      <c r="AX34" s="476" t="s">
        <v>37</v>
      </c>
      <c r="AY34" s="474" t="str">
        <f>IF(VLOOKUP(AA28,suvaha!$D$8:$H$85,3,FALSE)=0,"",IF(LEN(VLOOKUP(AA28,suvaha!$D$8:$H$158,3,FALSE))&lt;1,"",LEFT(RIGHT(VLOOKUP(AA28,suvaha!$D$8:$H$158,3,FALSE),1),1)))</f>
        <v/>
      </c>
      <c r="AZ34" s="711"/>
      <c r="BA34" s="717"/>
      <c r="BB34" s="717"/>
      <c r="BC34" s="717"/>
      <c r="BD34" s="717"/>
      <c r="BE34" s="717"/>
      <c r="BF34" s="717"/>
      <c r="BG34" s="717"/>
      <c r="BH34" s="717"/>
      <c r="BI34" s="717"/>
      <c r="BJ34" s="717"/>
      <c r="BK34" s="179"/>
      <c r="BL34" s="474" t="str">
        <f>IF(LEN(VLOOKUP(AA28,suvaha!$D$8:$H$158,5,FALSE))&lt;11,"",LEFT(RIGHT(VLOOKUP(AA28,suvaha!$D$8:$H$158,5,FALSE),11),1))</f>
        <v/>
      </c>
      <c r="BM34" s="181" t="s">
        <v>37</v>
      </c>
      <c r="BN34" s="474" t="str">
        <f>IF(LEN(VLOOKUP(AA28,suvaha!$D$8:$H$158,5,FALSE))&lt;10,"",LEFT(RIGHT(VLOOKUP(AA28,suvaha!$D$8:$H$158,5,FALSE),10),1))</f>
        <v/>
      </c>
      <c r="BO34" s="179" t="s">
        <v>37</v>
      </c>
      <c r="BP34" s="474" t="str">
        <f>IF(LEN(VLOOKUP(AA28,suvaha!$D$8:$H$158,5,FALSE))&lt;9,"",LEFT(RIGHT(VLOOKUP(AA28,suvaha!$D$8:$H$158,5,FALSE),9),1))</f>
        <v/>
      </c>
      <c r="BQ34" s="476" t="s">
        <v>37</v>
      </c>
      <c r="BR34" s="474" t="str">
        <f>IF(LEN(VLOOKUP(AA28,suvaha!$D$8:$H$158,5,FALSE))&lt;8,"",LEFT(RIGHT(VLOOKUP(AA28,suvaha!$D$8:$H$158,5,FALSE),8),1))</f>
        <v/>
      </c>
      <c r="BS34" s="476" t="s">
        <v>37</v>
      </c>
      <c r="BT34" s="474" t="str">
        <f>IF(LEN(VLOOKUP(AA28,suvaha!$D$8:$H$158,5,FALSE))&lt;7,"",LEFT(RIGHT(VLOOKUP(AA28,suvaha!$D$8:$H$158,5,FALSE),7),1))</f>
        <v/>
      </c>
      <c r="BU34" s="179" t="s">
        <v>37</v>
      </c>
      <c r="BV34" s="474" t="str">
        <f>IF(LEN(VLOOKUP(AA28,suvaha!$D$8:$H$158,5,FALSE))&lt;6,"",LEFT(RIGHT(VLOOKUP(AA28,suvaha!$D$8:$H$158,5,FALSE),6),1))</f>
        <v/>
      </c>
      <c r="BW34" s="476" t="s">
        <v>37</v>
      </c>
      <c r="BX34" s="474" t="str">
        <f>IF(LEN(VLOOKUP(AA28,suvaha!$D$8:$H$158,5,FALSE))&lt;5,"",LEFT(RIGHT(VLOOKUP(AA28,suvaha!$D$8:$H$158,5,FALSE),5),1))</f>
        <v/>
      </c>
      <c r="BY34" s="476" t="s">
        <v>37</v>
      </c>
      <c r="BZ34" s="474" t="str">
        <f>IF(LEN(VLOOKUP(AA28,suvaha!$D$8:$H$158,5,FALSE))&lt;4,"",LEFT(RIGHT(VLOOKUP(AA28,suvaha!$D$8:$H$158,5,FALSE),4),1))</f>
        <v/>
      </c>
      <c r="CA34" s="191" t="s">
        <v>37</v>
      </c>
      <c r="CB34" s="474" t="str">
        <f>IF(LEN(VLOOKUP(AA28,suvaha!$D$8:$H$158,5,FALSE))&lt;3,"",LEFT(RIGHT(VLOOKUP(AA28,suvaha!$D$8:$H$158,5,FALSE),3),1))</f>
        <v/>
      </c>
      <c r="CC34" s="476" t="s">
        <v>37</v>
      </c>
      <c r="CD34" s="474" t="str">
        <f>IF(LEN(VLOOKUP(AA28,suvaha!$D$8:$H$158,5,FALSE))&lt;2,"",LEFT(RIGHT(VLOOKUP(AA28,suvaha!$D$8:$H$158,5,FALSE),2),1))</f>
        <v/>
      </c>
      <c r="CE34" s="476" t="s">
        <v>53</v>
      </c>
      <c r="CF34" s="474" t="str">
        <f>IF(VLOOKUP(AA28,suvaha!$D$8:$H$85,5,FALSE)=0,"",IF(LEN(VLOOKUP(AA28,suvaha!$D$8:$H$158,5,FALSE))&lt;1,"",LEFT(RIGHT(VLOOKUP(AA28,suvaha!$D$8:$H$158,5,FALSE),1),1)))</f>
        <v/>
      </c>
      <c r="CG34" s="219"/>
      <c r="CH34" s="666"/>
      <c r="CI34" s="154"/>
    </row>
    <row r="35" spans="1:87" ht="3" customHeight="1">
      <c r="A35" s="139"/>
      <c r="B35" s="692"/>
      <c r="C35" s="692"/>
      <c r="D35" s="666"/>
      <c r="E35" s="719"/>
      <c r="F35" s="719"/>
      <c r="G35" s="707"/>
      <c r="H35" s="716"/>
      <c r="I35" s="716"/>
      <c r="J35" s="716"/>
      <c r="K35" s="716"/>
      <c r="L35" s="716"/>
      <c r="M35" s="716"/>
      <c r="N35" s="716"/>
      <c r="O35" s="716"/>
      <c r="P35" s="716"/>
      <c r="Q35" s="716"/>
      <c r="R35" s="716"/>
      <c r="S35" s="716"/>
      <c r="T35" s="716"/>
      <c r="U35" s="716"/>
      <c r="V35" s="716"/>
      <c r="W35" s="716"/>
      <c r="X35" s="716"/>
      <c r="Y35" s="716"/>
      <c r="Z35" s="716"/>
      <c r="AA35" s="717"/>
      <c r="AB35" s="717"/>
      <c r="AC35" s="717"/>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717"/>
      <c r="BB35" s="717"/>
      <c r="BC35" s="717"/>
      <c r="BD35" s="717"/>
      <c r="BE35" s="717"/>
      <c r="BF35" s="717"/>
      <c r="BG35" s="717"/>
      <c r="BH35" s="717"/>
      <c r="BI35" s="717"/>
      <c r="BJ35" s="717"/>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218"/>
      <c r="CH35" s="666"/>
      <c r="CI35" s="154"/>
    </row>
    <row r="36" spans="1:87" s="174" customFormat="1" ht="3" customHeight="1">
      <c r="A36" s="139"/>
      <c r="B36" s="692"/>
      <c r="C36" s="692"/>
      <c r="D36" s="666"/>
      <c r="E36" s="719" t="s">
        <v>63</v>
      </c>
      <c r="F36" s="719"/>
      <c r="G36" s="707"/>
      <c r="H36" s="763" t="str">
        <f>Index!C111</f>
        <v>Ostatné pohľadávky v rámci podielovej účasti okrem pohľadávok voči prepojeným účtovným jednotkám (351A) - /391A/</v>
      </c>
      <c r="I36" s="763"/>
      <c r="J36" s="763"/>
      <c r="K36" s="763"/>
      <c r="L36" s="763"/>
      <c r="M36" s="763"/>
      <c r="N36" s="763"/>
      <c r="O36" s="763"/>
      <c r="P36" s="763"/>
      <c r="Q36" s="763"/>
      <c r="R36" s="763"/>
      <c r="S36" s="763"/>
      <c r="T36" s="763"/>
      <c r="U36" s="763"/>
      <c r="V36" s="763"/>
      <c r="W36" s="763"/>
      <c r="X36" s="763"/>
      <c r="Y36" s="763"/>
      <c r="Z36" s="763"/>
      <c r="AA36" s="717" t="s">
        <v>144</v>
      </c>
      <c r="AB36" s="717"/>
      <c r="AC36" s="717"/>
      <c r="AD36" s="670"/>
      <c r="AE36" s="670"/>
      <c r="AF36" s="670"/>
      <c r="AG36" s="670"/>
      <c r="AH36" s="670"/>
      <c r="AI36" s="670"/>
      <c r="AJ36" s="670"/>
      <c r="AK36" s="670"/>
      <c r="AL36" s="670"/>
      <c r="AM36" s="670"/>
      <c r="AN36" s="670"/>
      <c r="AO36" s="670"/>
      <c r="AP36" s="670"/>
      <c r="AQ36" s="670"/>
      <c r="AR36" s="670"/>
      <c r="AS36" s="670"/>
      <c r="AT36" s="670"/>
      <c r="AU36" s="670"/>
      <c r="AV36" s="670"/>
      <c r="AW36" s="670"/>
      <c r="AX36" s="670"/>
      <c r="AY36" s="670"/>
      <c r="AZ36" s="670"/>
      <c r="BA36" s="710"/>
      <c r="BB36" s="710"/>
      <c r="BC36" s="710"/>
      <c r="BD36" s="710"/>
      <c r="BE36" s="710"/>
      <c r="BF36" s="710"/>
      <c r="BG36" s="710"/>
      <c r="BH36" s="710"/>
      <c r="BI36" s="710"/>
      <c r="BJ36" s="710"/>
      <c r="BK36" s="710"/>
      <c r="BL36" s="710"/>
      <c r="BM36" s="710"/>
      <c r="BN36" s="710"/>
      <c r="BO36" s="710"/>
      <c r="BP36" s="710"/>
      <c r="BQ36" s="710"/>
      <c r="BR36" s="175"/>
      <c r="BS36" s="175"/>
      <c r="BT36" s="175"/>
      <c r="BU36" s="175"/>
      <c r="BV36" s="175"/>
      <c r="BW36" s="176"/>
      <c r="BX36" s="175"/>
      <c r="BY36" s="175"/>
      <c r="BZ36" s="175"/>
      <c r="CA36" s="175"/>
      <c r="CB36" s="175"/>
      <c r="CC36" s="175"/>
      <c r="CD36" s="175"/>
      <c r="CE36" s="175"/>
      <c r="CF36" s="175"/>
      <c r="CG36" s="216"/>
      <c r="CH36" s="666"/>
      <c r="CI36" s="220"/>
    </row>
    <row r="37" spans="1:87" s="174" customFormat="1" ht="3" customHeight="1">
      <c r="A37" s="139"/>
      <c r="B37" s="692"/>
      <c r="C37" s="692"/>
      <c r="D37" s="666"/>
      <c r="E37" s="719"/>
      <c r="F37" s="719"/>
      <c r="G37" s="707"/>
      <c r="H37" s="763"/>
      <c r="I37" s="763"/>
      <c r="J37" s="763"/>
      <c r="K37" s="763"/>
      <c r="L37" s="763"/>
      <c r="M37" s="763"/>
      <c r="N37" s="763"/>
      <c r="O37" s="763"/>
      <c r="P37" s="763"/>
      <c r="Q37" s="763"/>
      <c r="R37" s="763"/>
      <c r="S37" s="763"/>
      <c r="T37" s="763"/>
      <c r="U37" s="763"/>
      <c r="V37" s="763"/>
      <c r="W37" s="763"/>
      <c r="X37" s="763"/>
      <c r="Y37" s="763"/>
      <c r="Z37" s="763"/>
      <c r="AA37" s="717"/>
      <c r="AB37" s="717"/>
      <c r="AC37" s="717"/>
      <c r="AD37" s="671"/>
      <c r="AE37" s="672"/>
      <c r="AF37" s="672"/>
      <c r="AG37" s="672"/>
      <c r="AH37" s="471"/>
      <c r="AI37" s="673"/>
      <c r="AJ37" s="673"/>
      <c r="AK37" s="673"/>
      <c r="AL37" s="673"/>
      <c r="AM37" s="673"/>
      <c r="AN37" s="674"/>
      <c r="AO37" s="668"/>
      <c r="AP37" s="668"/>
      <c r="AQ37" s="668"/>
      <c r="AR37" s="668"/>
      <c r="AS37" s="668"/>
      <c r="AT37" s="674"/>
      <c r="AU37" s="668"/>
      <c r="AV37" s="668"/>
      <c r="AW37" s="668"/>
      <c r="AX37" s="668"/>
      <c r="AY37" s="668"/>
      <c r="AZ37" s="711"/>
      <c r="BA37" s="671"/>
      <c r="BB37" s="672"/>
      <c r="BC37" s="672"/>
      <c r="BD37" s="672"/>
      <c r="BE37" s="471"/>
      <c r="BF37" s="673"/>
      <c r="BG37" s="673"/>
      <c r="BH37" s="673"/>
      <c r="BI37" s="673"/>
      <c r="BJ37" s="673"/>
      <c r="BK37" s="674"/>
      <c r="BL37" s="668"/>
      <c r="BM37" s="668"/>
      <c r="BN37" s="668"/>
      <c r="BO37" s="668"/>
      <c r="BP37" s="668"/>
      <c r="BQ37" s="667"/>
      <c r="BR37" s="668"/>
      <c r="BS37" s="668"/>
      <c r="BT37" s="668"/>
      <c r="BU37" s="668"/>
      <c r="BV37" s="668"/>
      <c r="BW37" s="178"/>
      <c r="BX37" s="179"/>
      <c r="BY37" s="179"/>
      <c r="BZ37" s="179"/>
      <c r="CA37" s="179"/>
      <c r="CB37" s="179"/>
      <c r="CC37" s="179"/>
      <c r="CD37" s="179"/>
      <c r="CE37" s="179"/>
      <c r="CF37" s="179"/>
      <c r="CG37" s="217"/>
      <c r="CH37" s="666"/>
      <c r="CI37" s="220"/>
    </row>
    <row r="38" spans="1:87" ht="15" customHeight="1">
      <c r="A38" s="139"/>
      <c r="B38" s="715"/>
      <c r="C38" s="715"/>
      <c r="D38" s="715"/>
      <c r="E38" s="719"/>
      <c r="F38" s="719"/>
      <c r="G38" s="707"/>
      <c r="H38" s="763"/>
      <c r="I38" s="763"/>
      <c r="J38" s="763"/>
      <c r="K38" s="763"/>
      <c r="L38" s="763"/>
      <c r="M38" s="763"/>
      <c r="N38" s="763"/>
      <c r="O38" s="763"/>
      <c r="P38" s="763"/>
      <c r="Q38" s="763"/>
      <c r="R38" s="763"/>
      <c r="S38" s="763"/>
      <c r="T38" s="763"/>
      <c r="U38" s="763"/>
      <c r="V38" s="763"/>
      <c r="W38" s="763"/>
      <c r="X38" s="763"/>
      <c r="Y38" s="763"/>
      <c r="Z38" s="763"/>
      <c r="AA38" s="717"/>
      <c r="AB38" s="717"/>
      <c r="AC38" s="717"/>
      <c r="AD38" s="671"/>
      <c r="AE38" s="474" t="str">
        <f>IF(LEN(VLOOKUP(AA36,suvaha!$D$8:$H$158,2,FALSE))&lt;11,"",LEFT(RIGHT(VLOOKUP(AA36,suvaha!$D$8:$H$158,2,FALSE),11),1))</f>
        <v/>
      </c>
      <c r="AF38" s="181"/>
      <c r="AG38" s="474" t="str">
        <f>IF(LEN(VLOOKUP(AA36,suvaha!$D$8:$H$158,2,FALSE))&lt;10,"",LEFT(RIGHT(VLOOKUP(AA36,suvaha!$D$8:$H$158,2,FALSE),10),1))</f>
        <v/>
      </c>
      <c r="AH38" s="476"/>
      <c r="AI38" s="474" t="str">
        <f>IF(LEN(VLOOKUP(AA36,suvaha!$D$8:$H$158,2,FALSE))&lt;9,"",LEFT(RIGHT(VLOOKUP(AA36,suvaha!$D$8:$H$158,2,FALSE),9),1))</f>
        <v/>
      </c>
      <c r="AJ38" s="181"/>
      <c r="AK38" s="474" t="str">
        <f>IF(LEN(VLOOKUP(AA36,suvaha!$D$8:$H$158,2,FALSE))&lt;8,"",LEFT(RIGHT(VLOOKUP(AA36,suvaha!$D$8:$H$158,2,FALSE),8),1))</f>
        <v/>
      </c>
      <c r="AL38" s="476"/>
      <c r="AM38" s="474" t="str">
        <f>IF(LEN(VLOOKUP(AA36,suvaha!$D$8:$H$158,2,FALSE))&lt;7,"",LEFT(RIGHT(VLOOKUP(AA36,suvaha!$D$8:$H$158,2,FALSE),7),1))</f>
        <v/>
      </c>
      <c r="AN38" s="674"/>
      <c r="AO38" s="474" t="str">
        <f>IF(LEN(VLOOKUP(AA36,suvaha!$D$8:$H$158,2,FALSE))&lt;6,"",LEFT(RIGHT(VLOOKUP(AA36,suvaha!$D$8:$H$158,2,FALSE),6),1))</f>
        <v/>
      </c>
      <c r="AP38" s="476"/>
      <c r="AQ38" s="474" t="str">
        <f>IF(LEN(VLOOKUP(AA36,suvaha!$D$8:$H$158,2,FALSE))&lt;5,"",LEFT(RIGHT(VLOOKUP(AA36,suvaha!$D$8:$H$158,2,FALSE),5),1))</f>
        <v/>
      </c>
      <c r="AR38" s="476"/>
      <c r="AS38" s="474" t="str">
        <f>IF(LEN(VLOOKUP(AA36,suvaha!$D$8:$H$158,2,FALSE))&lt;4,"",LEFT(RIGHT(VLOOKUP(AA36,suvaha!$D$8:$H$158,2,FALSE),4),1))</f>
        <v/>
      </c>
      <c r="AT38" s="674"/>
      <c r="AU38" s="474" t="str">
        <f>IF(LEN(VLOOKUP(AA36,suvaha!$D$8:$H$158,2,FALSE))&lt;3,"",LEFT(RIGHT(VLOOKUP(AA36,suvaha!$D$8:$H$158,2,FALSE),3),1))</f>
        <v/>
      </c>
      <c r="AV38" s="476"/>
      <c r="AW38" s="474" t="str">
        <f>IF(LEN(VLOOKUP(AA36,suvaha!$D$8:$H$158,2,FALSE))&lt;2,"",LEFT(RIGHT(VLOOKUP(AA36,suvaha!$D$8:$H$158,2,FALSE),2),1))</f>
        <v/>
      </c>
      <c r="AX38" s="476"/>
      <c r="AY38" s="474" t="str">
        <f>IF(VLOOKUP(AA36,suvaha!$D$8:$H$85,2,FALSE)=0,"",IF(LEN(VLOOKUP(AA36,suvaha!$D$8:$H$158,2,FALSE))&lt;1,"",LEFT(RIGHT(VLOOKUP(AA36,suvaha!$D$8:$H$158,2,FALSE),1),1)))</f>
        <v/>
      </c>
      <c r="AZ38" s="711"/>
      <c r="BA38" s="671"/>
      <c r="BB38" s="474" t="str">
        <f>IF(LEN(VLOOKUP(AA36,suvaha!$D$8:$H$158,4,FALSE))&lt;11,"",LEFT(RIGHT(VLOOKUP(AA36,suvaha!$D$8:$H$158,4,FALSE),11),1))</f>
        <v/>
      </c>
      <c r="BC38" s="181"/>
      <c r="BD38" s="474" t="str">
        <f>IF(LEN(VLOOKUP(AA36,suvaha!$D$8:$H$158,4,FALSE))&lt;10,"",LEFT(RIGHT(VLOOKUP(AA36,suvaha!$D$8:$H$158,4,FALSE),10),1))</f>
        <v/>
      </c>
      <c r="BE38" s="476"/>
      <c r="BF38" s="474" t="str">
        <f>IF(LEN(VLOOKUP(AA36,suvaha!$D$8:$H$158,4,FALSE))&lt;9,"",LEFT(RIGHT(VLOOKUP(AA36,suvaha!$D$8:$H$158,4,FALSE),9),1))</f>
        <v/>
      </c>
      <c r="BG38" s="181"/>
      <c r="BH38" s="474" t="str">
        <f>IF(LEN(VLOOKUP(AA36,suvaha!$D$8:$H$158,4,FALSE))&lt;8,"",LEFT(RIGHT(VLOOKUP(AA36,suvaha!$D$8:$H$158,4,FALSE),8),1))</f>
        <v/>
      </c>
      <c r="BI38" s="476"/>
      <c r="BJ38" s="474" t="str">
        <f>IF(LEN(VLOOKUP(AA36,suvaha!$D$8:$H$158,4,FALSE))&lt;7,"",LEFT(RIGHT(VLOOKUP(AA36,suvaha!$D$8:$H$158,4,FALSE),7),1))</f>
        <v/>
      </c>
      <c r="BK38" s="674"/>
      <c r="BL38" s="474" t="str">
        <f>IF(LEN(VLOOKUP(AA36,suvaha!$D$8:$H$158,4,FALSE))&lt;6,"",LEFT(RIGHT(VLOOKUP(AA36,suvaha!$D$8:$H$158,4,FALSE),6),1))</f>
        <v/>
      </c>
      <c r="BM38" s="476"/>
      <c r="BN38" s="474" t="str">
        <f>IF(LEN(VLOOKUP(AA36,suvaha!$D$8:$H$158,4,FALSE))&lt;5,"",LEFT(RIGHT(VLOOKUP(AA36,suvaha!$D$8:$H$158,4,FALSE),5),1))</f>
        <v/>
      </c>
      <c r="BO38" s="476"/>
      <c r="BP38" s="474" t="str">
        <f>IF(LEN(VLOOKUP(AA36,suvaha!$D$8:$H$158,4,FALSE))&lt;4,"",LEFT(RIGHT(VLOOKUP(AA36,suvaha!$D$8:$H$158,4,FALSE),4),1))</f>
        <v/>
      </c>
      <c r="BQ38" s="667"/>
      <c r="BR38" s="474" t="str">
        <f>IF(LEN(VLOOKUP(AA36,suvaha!$D$8:$H$158,4,FALSE))&lt;3,"",LEFT(RIGHT(VLOOKUP(AA36,suvaha!$D$8:$H$158,4,FALSE),3),1))</f>
        <v/>
      </c>
      <c r="BS38" s="476"/>
      <c r="BT38" s="474" t="str">
        <f>IF(LEN(VLOOKUP(AA36,suvaha!$D$8:$H$158,4,FALSE))&lt;2,"",LEFT(RIGHT(VLOOKUP(AA36,suvaha!$D$8:$H$158,4,FALSE),2),1))</f>
        <v/>
      </c>
      <c r="BU38" s="476"/>
      <c r="BV38" s="474" t="str">
        <f>IF(VLOOKUP(AA36,suvaha!$D$8:$H$85,4,FALSE)=0,"",IF(LEN(VLOOKUP(AA36,suvaha!$D$8:$H$158,4,FALSE))&lt;1,"",LEFT(RIGHT(VLOOKUP(AA36,suvaha!$D$8:$H$158,4,FALSE),1),1)))</f>
        <v/>
      </c>
      <c r="BW38" s="178"/>
      <c r="BX38" s="179"/>
      <c r="BY38" s="179"/>
      <c r="BZ38" s="179"/>
      <c r="CA38" s="179"/>
      <c r="CB38" s="179"/>
      <c r="CC38" s="179"/>
      <c r="CD38" s="179"/>
      <c r="CE38" s="179"/>
      <c r="CF38" s="179"/>
      <c r="CG38" s="217"/>
      <c r="CH38" s="666"/>
      <c r="CI38" s="154"/>
    </row>
    <row r="39" spans="1:87" ht="3" customHeight="1">
      <c r="A39" s="139"/>
      <c r="B39" s="715"/>
      <c r="C39" s="715"/>
      <c r="D39" s="715"/>
      <c r="E39" s="719"/>
      <c r="F39" s="719"/>
      <c r="G39" s="707"/>
      <c r="H39" s="763"/>
      <c r="I39" s="763"/>
      <c r="J39" s="763"/>
      <c r="K39" s="763"/>
      <c r="L39" s="763"/>
      <c r="M39" s="763"/>
      <c r="N39" s="763"/>
      <c r="O39" s="763"/>
      <c r="P39" s="763"/>
      <c r="Q39" s="763"/>
      <c r="R39" s="763"/>
      <c r="S39" s="763"/>
      <c r="T39" s="763"/>
      <c r="U39" s="763"/>
      <c r="V39" s="763"/>
      <c r="W39" s="763"/>
      <c r="X39" s="763"/>
      <c r="Y39" s="763"/>
      <c r="Z39" s="763"/>
      <c r="AA39" s="717"/>
      <c r="AB39" s="717"/>
      <c r="AC39" s="717"/>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182"/>
      <c r="BS39" s="182"/>
      <c r="BT39" s="182"/>
      <c r="BU39" s="182"/>
      <c r="BV39" s="182"/>
      <c r="BW39" s="183"/>
      <c r="BX39" s="182"/>
      <c r="BY39" s="182"/>
      <c r="BZ39" s="182"/>
      <c r="CA39" s="182"/>
      <c r="CB39" s="182"/>
      <c r="CC39" s="182"/>
      <c r="CD39" s="182"/>
      <c r="CE39" s="182"/>
      <c r="CF39" s="182"/>
      <c r="CG39" s="218"/>
      <c r="CH39" s="666"/>
      <c r="CI39" s="154"/>
    </row>
    <row r="40" spans="1:87" ht="3" customHeight="1">
      <c r="A40" s="139"/>
      <c r="B40" s="715"/>
      <c r="C40" s="715"/>
      <c r="D40" s="715"/>
      <c r="E40" s="719"/>
      <c r="F40" s="719"/>
      <c r="G40" s="707"/>
      <c r="H40" s="763"/>
      <c r="I40" s="763"/>
      <c r="J40" s="763"/>
      <c r="K40" s="763"/>
      <c r="L40" s="763"/>
      <c r="M40" s="763"/>
      <c r="N40" s="763"/>
      <c r="O40" s="763"/>
      <c r="P40" s="763"/>
      <c r="Q40" s="763"/>
      <c r="R40" s="763"/>
      <c r="S40" s="763"/>
      <c r="T40" s="763"/>
      <c r="U40" s="763"/>
      <c r="V40" s="763"/>
      <c r="W40" s="763"/>
      <c r="X40" s="763"/>
      <c r="Y40" s="763"/>
      <c r="Z40" s="763"/>
      <c r="AA40" s="717"/>
      <c r="AB40" s="717"/>
      <c r="AC40" s="717"/>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717"/>
      <c r="BB40" s="717"/>
      <c r="BC40" s="717"/>
      <c r="BD40" s="717"/>
      <c r="BE40" s="717"/>
      <c r="BF40" s="717"/>
      <c r="BG40" s="717"/>
      <c r="BH40" s="717"/>
      <c r="BI40" s="717"/>
      <c r="BJ40" s="717"/>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216"/>
      <c r="CH40" s="666"/>
      <c r="CI40" s="154"/>
    </row>
    <row r="41" spans="1:87" ht="3" customHeight="1">
      <c r="A41" s="139"/>
      <c r="B41" s="715"/>
      <c r="C41" s="715"/>
      <c r="D41" s="715"/>
      <c r="E41" s="719"/>
      <c r="F41" s="719"/>
      <c r="G41" s="707"/>
      <c r="H41" s="763"/>
      <c r="I41" s="763"/>
      <c r="J41" s="763"/>
      <c r="K41" s="763"/>
      <c r="L41" s="763"/>
      <c r="M41" s="763"/>
      <c r="N41" s="763"/>
      <c r="O41" s="763"/>
      <c r="P41" s="763"/>
      <c r="Q41" s="763"/>
      <c r="R41" s="763"/>
      <c r="S41" s="763"/>
      <c r="T41" s="763"/>
      <c r="U41" s="763"/>
      <c r="V41" s="763"/>
      <c r="W41" s="763"/>
      <c r="X41" s="763"/>
      <c r="Y41" s="763"/>
      <c r="Z41" s="763"/>
      <c r="AA41" s="717"/>
      <c r="AB41" s="717"/>
      <c r="AC41" s="717"/>
      <c r="AD41" s="671"/>
      <c r="AE41" s="672"/>
      <c r="AF41" s="672"/>
      <c r="AG41" s="672"/>
      <c r="AH41" s="471"/>
      <c r="AI41" s="673"/>
      <c r="AJ41" s="673"/>
      <c r="AK41" s="673"/>
      <c r="AL41" s="673"/>
      <c r="AM41" s="673"/>
      <c r="AN41" s="674" t="s">
        <v>37</v>
      </c>
      <c r="AO41" s="668"/>
      <c r="AP41" s="668"/>
      <c r="AQ41" s="668"/>
      <c r="AR41" s="668"/>
      <c r="AS41" s="668"/>
      <c r="AT41" s="674" t="s">
        <v>37</v>
      </c>
      <c r="AU41" s="668"/>
      <c r="AV41" s="668"/>
      <c r="AW41" s="668"/>
      <c r="AX41" s="668"/>
      <c r="AY41" s="668"/>
      <c r="AZ41" s="711"/>
      <c r="BA41" s="717"/>
      <c r="BB41" s="717"/>
      <c r="BC41" s="717"/>
      <c r="BD41" s="717"/>
      <c r="BE41" s="717"/>
      <c r="BF41" s="717"/>
      <c r="BG41" s="717"/>
      <c r="BH41" s="717"/>
      <c r="BI41" s="717"/>
      <c r="BJ41" s="717"/>
      <c r="BK41" s="179"/>
      <c r="BL41" s="672"/>
      <c r="BM41" s="672"/>
      <c r="BN41" s="672"/>
      <c r="BO41" s="179"/>
      <c r="BP41" s="190"/>
      <c r="BQ41" s="190"/>
      <c r="BR41" s="190"/>
      <c r="BS41" s="190"/>
      <c r="BT41" s="190"/>
      <c r="BU41" s="179"/>
      <c r="BV41" s="190"/>
      <c r="BW41" s="190"/>
      <c r="BX41" s="190"/>
      <c r="BY41" s="190"/>
      <c r="BZ41" s="190"/>
      <c r="CA41" s="191"/>
      <c r="CB41" s="190"/>
      <c r="CC41" s="190"/>
      <c r="CD41" s="190"/>
      <c r="CE41" s="190"/>
      <c r="CF41" s="190"/>
      <c r="CG41" s="219"/>
      <c r="CH41" s="666"/>
      <c r="CI41" s="154"/>
    </row>
    <row r="42" spans="1:87" ht="15" customHeight="1">
      <c r="A42" s="139"/>
      <c r="B42" s="715"/>
      <c r="C42" s="715"/>
      <c r="D42" s="715"/>
      <c r="E42" s="719"/>
      <c r="F42" s="719"/>
      <c r="G42" s="707"/>
      <c r="H42" s="763"/>
      <c r="I42" s="763"/>
      <c r="J42" s="763"/>
      <c r="K42" s="763"/>
      <c r="L42" s="763"/>
      <c r="M42" s="763"/>
      <c r="N42" s="763"/>
      <c r="O42" s="763"/>
      <c r="P42" s="763"/>
      <c r="Q42" s="763"/>
      <c r="R42" s="763"/>
      <c r="S42" s="763"/>
      <c r="T42" s="763"/>
      <c r="U42" s="763"/>
      <c r="V42" s="763"/>
      <c r="W42" s="763"/>
      <c r="X42" s="763"/>
      <c r="Y42" s="763"/>
      <c r="Z42" s="763"/>
      <c r="AA42" s="717"/>
      <c r="AB42" s="717"/>
      <c r="AC42" s="717"/>
      <c r="AD42" s="671"/>
      <c r="AE42" s="474" t="str">
        <f>IF(LEN(VLOOKUP(AA36,suvaha!$D$8:$H$158,3,FALSE))&lt;11,"",LEFT(RIGHT(VLOOKUP(AA36,suvaha!$D$8:$H$158,3,FALSE),11),1))</f>
        <v/>
      </c>
      <c r="AF42" s="181" t="s">
        <v>37</v>
      </c>
      <c r="AG42" s="474" t="str">
        <f>IF(LEN(VLOOKUP(AA36,suvaha!$D$8:$H$158,3,FALSE))&lt;10,"",LEFT(RIGHT(VLOOKUP(AA36,suvaha!$D$8:$H$158,3,FALSE),10),1))</f>
        <v/>
      </c>
      <c r="AH42" s="476" t="s">
        <v>37</v>
      </c>
      <c r="AI42" s="474" t="str">
        <f>IF(LEN(VLOOKUP(AA36,suvaha!$D$8:$H$158,3,FALSE))&lt;9,"",LEFT(RIGHT(VLOOKUP(AA36,suvaha!$D$8:$H$158,3,FALSE),9),1))</f>
        <v/>
      </c>
      <c r="AJ42" s="181" t="s">
        <v>37</v>
      </c>
      <c r="AK42" s="474" t="str">
        <f>IF(LEN(VLOOKUP(AA36,suvaha!$D$8:$H$158,3,FALSE))&lt;8,"",LEFT(RIGHT(VLOOKUP(AA36,suvaha!$D$8:$H$158,3,FALSE),8),1))</f>
        <v/>
      </c>
      <c r="AL42" s="476" t="s">
        <v>37</v>
      </c>
      <c r="AM42" s="474" t="str">
        <f>IF(LEN(VLOOKUP(AA36,suvaha!$D$8:$H$158,3,FALSE))&lt;7,"",LEFT(RIGHT(VLOOKUP(AA36,suvaha!$D$8:$H$158,3,FALSE),7),1))</f>
        <v/>
      </c>
      <c r="AN42" s="674"/>
      <c r="AO42" s="474" t="str">
        <f>IF(LEN(VLOOKUP(AA36,suvaha!$D$8:$H$158,3,FALSE))&lt;6,"",LEFT(RIGHT(VLOOKUP(AA36,suvaha!$D$8:$H$158,3,FALSE),6),1))</f>
        <v/>
      </c>
      <c r="AP42" s="476" t="s">
        <v>37</v>
      </c>
      <c r="AQ42" s="474" t="str">
        <f>IF(LEN(VLOOKUP(AA36,suvaha!$D$8:$H$158,3,FALSE))&lt;5,"",LEFT(RIGHT(VLOOKUP(AA36,suvaha!$D$8:$H$158,3,FALSE),5),1))</f>
        <v/>
      </c>
      <c r="AR42" s="476" t="s">
        <v>37</v>
      </c>
      <c r="AS42" s="474" t="str">
        <f>IF(LEN(VLOOKUP(AA36,suvaha!$D$8:$H$158,3,FALSE))&lt;4,"",LEFT(RIGHT(VLOOKUP(AA36,suvaha!$D$8:$H$158,3,FALSE),4),1))</f>
        <v/>
      </c>
      <c r="AT42" s="674"/>
      <c r="AU42" s="474" t="str">
        <f>IF(LEN(VLOOKUP(AA36,suvaha!$D$8:$H$158,3,FALSE))&lt;3,"",LEFT(RIGHT(VLOOKUP(AA36,suvaha!$D$8:$H$158,3,FALSE),3),1))</f>
        <v/>
      </c>
      <c r="AV42" s="476" t="s">
        <v>37</v>
      </c>
      <c r="AW42" s="474" t="str">
        <f>IF(LEN(VLOOKUP(AA36,suvaha!$D$8:$H$158,3,FALSE))&lt;2,"",LEFT(RIGHT(VLOOKUP(AA36,suvaha!$D$8:$H$158,3,FALSE),2),1))</f>
        <v/>
      </c>
      <c r="AX42" s="476" t="s">
        <v>37</v>
      </c>
      <c r="AY42" s="474" t="str">
        <f>IF(VLOOKUP(AA36,suvaha!$D$8:$H$85,3,FALSE)=0,"",IF(LEN(VLOOKUP(AA36,suvaha!$D$8:$H$158,3,FALSE))&lt;1,"",LEFT(RIGHT(VLOOKUP(AA36,suvaha!$D$8:$H$158,3,FALSE),1),1)))</f>
        <v/>
      </c>
      <c r="AZ42" s="711"/>
      <c r="BA42" s="717"/>
      <c r="BB42" s="717"/>
      <c r="BC42" s="717"/>
      <c r="BD42" s="717"/>
      <c r="BE42" s="717"/>
      <c r="BF42" s="717"/>
      <c r="BG42" s="717"/>
      <c r="BH42" s="717"/>
      <c r="BI42" s="717"/>
      <c r="BJ42" s="717"/>
      <c r="BK42" s="179"/>
      <c r="BL42" s="474" t="str">
        <f>IF(LEN(VLOOKUP(AA36,suvaha!$D$8:$H$158,5,FALSE))&lt;11,"",LEFT(RIGHT(VLOOKUP(AA36,suvaha!$D$8:$H$158,5,FALSE),11),1))</f>
        <v/>
      </c>
      <c r="BM42" s="181" t="s">
        <v>37</v>
      </c>
      <c r="BN42" s="474" t="str">
        <f>IF(LEN(VLOOKUP(AA36,suvaha!$D$8:$H$158,5,FALSE))&lt;10,"",LEFT(RIGHT(VLOOKUP(AA36,suvaha!$D$8:$H$158,5,FALSE),10),1))</f>
        <v/>
      </c>
      <c r="BO42" s="179" t="s">
        <v>37</v>
      </c>
      <c r="BP42" s="474" t="str">
        <f>IF(LEN(VLOOKUP(AA36,suvaha!$D$8:$H$158,5,FALSE))&lt;9,"",LEFT(RIGHT(VLOOKUP(AA36,suvaha!$D$8:$H$158,5,FALSE),9),1))</f>
        <v/>
      </c>
      <c r="BQ42" s="476" t="s">
        <v>37</v>
      </c>
      <c r="BR42" s="474" t="str">
        <f>IF(LEN(VLOOKUP(AA36,suvaha!$D$8:$H$158,5,FALSE))&lt;8,"",LEFT(RIGHT(VLOOKUP(AA36,suvaha!$D$8:$H$158,5,FALSE),8),1))</f>
        <v/>
      </c>
      <c r="BS42" s="476" t="s">
        <v>37</v>
      </c>
      <c r="BT42" s="474" t="str">
        <f>IF(LEN(VLOOKUP(AA36,suvaha!$D$8:$H$158,5,FALSE))&lt;7,"",LEFT(RIGHT(VLOOKUP(AA36,suvaha!$D$8:$H$158,5,FALSE),7),1))</f>
        <v/>
      </c>
      <c r="BU42" s="179" t="s">
        <v>37</v>
      </c>
      <c r="BV42" s="474" t="str">
        <f>IF(LEN(VLOOKUP(AA36,suvaha!$D$8:$H$158,5,FALSE))&lt;6,"",LEFT(RIGHT(VLOOKUP(AA36,suvaha!$D$8:$H$158,5,FALSE),6),1))</f>
        <v/>
      </c>
      <c r="BW42" s="476" t="s">
        <v>37</v>
      </c>
      <c r="BX42" s="474" t="str">
        <f>IF(LEN(VLOOKUP(AA36,suvaha!$D$8:$H$158,5,FALSE))&lt;5,"",LEFT(RIGHT(VLOOKUP(AA36,suvaha!$D$8:$H$158,5,FALSE),5),1))</f>
        <v/>
      </c>
      <c r="BY42" s="476" t="s">
        <v>37</v>
      </c>
      <c r="BZ42" s="474" t="str">
        <f>IF(LEN(VLOOKUP(AA36,suvaha!$D$8:$H$158,5,FALSE))&lt;4,"",LEFT(RIGHT(VLOOKUP(AA36,suvaha!$D$8:$H$158,5,FALSE),4),1))</f>
        <v/>
      </c>
      <c r="CA42" s="191" t="s">
        <v>37</v>
      </c>
      <c r="CB42" s="474" t="str">
        <f>IF(LEN(VLOOKUP(AA36,suvaha!$D$8:$H$158,5,FALSE))&lt;3,"",LEFT(RIGHT(VLOOKUP(AA36,suvaha!$D$8:$H$158,5,FALSE),3),1))</f>
        <v/>
      </c>
      <c r="CC42" s="476" t="s">
        <v>37</v>
      </c>
      <c r="CD42" s="474" t="str">
        <f>IF(LEN(VLOOKUP(AA36,suvaha!$D$8:$H$158,5,FALSE))&lt;2,"",LEFT(RIGHT(VLOOKUP(AA36,suvaha!$D$8:$H$158,5,FALSE),2),1))</f>
        <v/>
      </c>
      <c r="CE42" s="476" t="s">
        <v>53</v>
      </c>
      <c r="CF42" s="474" t="str">
        <f>IF(VLOOKUP(AA36,suvaha!$D$8:$H$85,5,FALSE)=0,"",IF(LEN(VLOOKUP(AA36,suvaha!$D$8:$H$158,5,FALSE))&lt;1,"",LEFT(RIGHT(VLOOKUP(AA36,suvaha!$D$8:$H$158,5,FALSE),1),1)))</f>
        <v/>
      </c>
      <c r="CG42" s="219"/>
      <c r="CH42" s="666"/>
      <c r="CI42" s="154"/>
    </row>
    <row r="43" spans="1:87" ht="3" customHeight="1">
      <c r="A43" s="139"/>
      <c r="B43" s="715"/>
      <c r="C43" s="715"/>
      <c r="D43" s="715"/>
      <c r="E43" s="719"/>
      <c r="F43" s="719"/>
      <c r="G43" s="707"/>
      <c r="H43" s="763"/>
      <c r="I43" s="763"/>
      <c r="J43" s="763"/>
      <c r="K43" s="763"/>
      <c r="L43" s="763"/>
      <c r="M43" s="763"/>
      <c r="N43" s="763"/>
      <c r="O43" s="763"/>
      <c r="P43" s="763"/>
      <c r="Q43" s="763"/>
      <c r="R43" s="763"/>
      <c r="S43" s="763"/>
      <c r="T43" s="763"/>
      <c r="U43" s="763"/>
      <c r="V43" s="763"/>
      <c r="W43" s="763"/>
      <c r="X43" s="763"/>
      <c r="Y43" s="763"/>
      <c r="Z43" s="763"/>
      <c r="AA43" s="717"/>
      <c r="AB43" s="717"/>
      <c r="AC43" s="717"/>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7"/>
      <c r="BB43" s="717"/>
      <c r="BC43" s="717"/>
      <c r="BD43" s="717"/>
      <c r="BE43" s="717"/>
      <c r="BF43" s="717"/>
      <c r="BG43" s="717"/>
      <c r="BH43" s="717"/>
      <c r="BI43" s="717"/>
      <c r="BJ43" s="717"/>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218"/>
      <c r="CH43" s="666"/>
      <c r="CI43" s="154"/>
    </row>
    <row r="44" spans="1:87" s="174" customFormat="1" ht="3" customHeight="1">
      <c r="A44" s="139"/>
      <c r="B44" s="715"/>
      <c r="C44" s="715"/>
      <c r="D44" s="715"/>
      <c r="E44" s="719" t="s">
        <v>65</v>
      </c>
      <c r="F44" s="719"/>
      <c r="G44" s="707"/>
      <c r="H44" s="716" t="str">
        <f>Index!C112</f>
        <v>Pohľadávky voči spoločníkom, členom a združeniu (354A, 355A, 358A, 35XA, 398A) - /391A/</v>
      </c>
      <c r="I44" s="716"/>
      <c r="J44" s="716"/>
      <c r="K44" s="716"/>
      <c r="L44" s="716"/>
      <c r="M44" s="716"/>
      <c r="N44" s="716"/>
      <c r="O44" s="716"/>
      <c r="P44" s="716"/>
      <c r="Q44" s="716"/>
      <c r="R44" s="716"/>
      <c r="S44" s="716"/>
      <c r="T44" s="716"/>
      <c r="U44" s="716"/>
      <c r="V44" s="716"/>
      <c r="W44" s="716"/>
      <c r="X44" s="716"/>
      <c r="Y44" s="716"/>
      <c r="Z44" s="716"/>
      <c r="AA44" s="717" t="s">
        <v>145</v>
      </c>
      <c r="AB44" s="717"/>
      <c r="AC44" s="717"/>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175"/>
      <c r="BS44" s="175"/>
      <c r="BT44" s="175"/>
      <c r="BU44" s="175"/>
      <c r="BV44" s="175"/>
      <c r="BW44" s="176"/>
      <c r="BX44" s="175"/>
      <c r="BY44" s="175"/>
      <c r="BZ44" s="175"/>
      <c r="CA44" s="175"/>
      <c r="CB44" s="175"/>
      <c r="CC44" s="175"/>
      <c r="CD44" s="175"/>
      <c r="CE44" s="175"/>
      <c r="CF44" s="175"/>
      <c r="CG44" s="216"/>
      <c r="CH44" s="666"/>
      <c r="CI44" s="220"/>
    </row>
    <row r="45" spans="1:87" s="174" customFormat="1" ht="3" customHeight="1">
      <c r="A45" s="139"/>
      <c r="B45" s="715"/>
      <c r="C45" s="715"/>
      <c r="D45" s="715"/>
      <c r="E45" s="719"/>
      <c r="F45" s="719"/>
      <c r="G45" s="707"/>
      <c r="H45" s="716"/>
      <c r="I45" s="716"/>
      <c r="J45" s="716"/>
      <c r="K45" s="716"/>
      <c r="L45" s="716"/>
      <c r="M45" s="716"/>
      <c r="N45" s="716"/>
      <c r="O45" s="716"/>
      <c r="P45" s="716"/>
      <c r="Q45" s="716"/>
      <c r="R45" s="716"/>
      <c r="S45" s="716"/>
      <c r="T45" s="716"/>
      <c r="U45" s="716"/>
      <c r="V45" s="716"/>
      <c r="W45" s="716"/>
      <c r="X45" s="716"/>
      <c r="Y45" s="716"/>
      <c r="Z45" s="716"/>
      <c r="AA45" s="717"/>
      <c r="AB45" s="717"/>
      <c r="AC45" s="717"/>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68"/>
      <c r="BM45" s="668"/>
      <c r="BN45" s="668"/>
      <c r="BO45" s="668"/>
      <c r="BP45" s="668"/>
      <c r="BQ45" s="667"/>
      <c r="BR45" s="668"/>
      <c r="BS45" s="668"/>
      <c r="BT45" s="668"/>
      <c r="BU45" s="668"/>
      <c r="BV45" s="668"/>
      <c r="BW45" s="178"/>
      <c r="BX45" s="179"/>
      <c r="BY45" s="179"/>
      <c r="BZ45" s="179"/>
      <c r="CA45" s="179"/>
      <c r="CB45" s="179"/>
      <c r="CC45" s="179"/>
      <c r="CD45" s="179"/>
      <c r="CE45" s="179"/>
      <c r="CF45" s="179"/>
      <c r="CG45" s="217"/>
      <c r="CH45" s="666"/>
      <c r="CI45" s="220"/>
    </row>
    <row r="46" spans="1:87" ht="15" customHeight="1">
      <c r="A46" s="139"/>
      <c r="B46" s="715"/>
      <c r="C46" s="715"/>
      <c r="D46" s="715"/>
      <c r="E46" s="719"/>
      <c r="F46" s="719"/>
      <c r="G46" s="707"/>
      <c r="H46" s="716"/>
      <c r="I46" s="716"/>
      <c r="J46" s="716"/>
      <c r="K46" s="716"/>
      <c r="L46" s="716"/>
      <c r="M46" s="716"/>
      <c r="N46" s="716"/>
      <c r="O46" s="716"/>
      <c r="P46" s="716"/>
      <c r="Q46" s="716"/>
      <c r="R46" s="716"/>
      <c r="S46" s="716"/>
      <c r="T46" s="716"/>
      <c r="U46" s="716"/>
      <c r="V46" s="716"/>
      <c r="W46" s="716"/>
      <c r="X46" s="716"/>
      <c r="Y46" s="716"/>
      <c r="Z46" s="716"/>
      <c r="AA46" s="717"/>
      <c r="AB46" s="717"/>
      <c r="AC46" s="717"/>
      <c r="AD46" s="671"/>
      <c r="AE46" s="474" t="str">
        <f>IF(LEN(VLOOKUP(AA44,suvaha!$D$8:$H$158,2,FALSE))&lt;11,"",LEFT(RIGHT(VLOOKUP(AA44,suvaha!$D$8:$H$158,2,FALSE),11),1))</f>
        <v/>
      </c>
      <c r="AF46" s="181"/>
      <c r="AG46" s="474" t="str">
        <f>IF(LEN(VLOOKUP(AA44,suvaha!$D$8:$H$158,2,FALSE))&lt;10,"",LEFT(RIGHT(VLOOKUP(AA44,suvaha!$D$8:$H$158,2,FALSE),10),1))</f>
        <v/>
      </c>
      <c r="AH46" s="476"/>
      <c r="AI46" s="474" t="str">
        <f>IF(LEN(VLOOKUP(AA44,suvaha!$D$8:$H$158,2,FALSE))&lt;9,"",LEFT(RIGHT(VLOOKUP(AA44,suvaha!$D$8:$H$158,2,FALSE),9),1))</f>
        <v/>
      </c>
      <c r="AJ46" s="181"/>
      <c r="AK46" s="474" t="str">
        <f>IF(LEN(VLOOKUP(AA44,suvaha!$D$8:$H$158,2,FALSE))&lt;8,"",LEFT(RIGHT(VLOOKUP(AA44,suvaha!$D$8:$H$158,2,FALSE),8),1))</f>
        <v/>
      </c>
      <c r="AL46" s="476"/>
      <c r="AM46" s="474" t="str">
        <f>IF(LEN(VLOOKUP(AA44,suvaha!$D$8:$H$158,2,FALSE))&lt;7,"",LEFT(RIGHT(VLOOKUP(AA44,suvaha!$D$8:$H$158,2,FALSE),7),1))</f>
        <v/>
      </c>
      <c r="AN46" s="674"/>
      <c r="AO46" s="474" t="str">
        <f>IF(LEN(VLOOKUP(AA44,suvaha!$D$8:$H$158,2,FALSE))&lt;6,"",LEFT(RIGHT(VLOOKUP(AA44,suvaha!$D$8:$H$158,2,FALSE),6),1))</f>
        <v/>
      </c>
      <c r="AP46" s="476"/>
      <c r="AQ46" s="474" t="str">
        <f>IF(LEN(VLOOKUP(AA44,suvaha!$D$8:$H$158,2,FALSE))&lt;5,"",LEFT(RIGHT(VLOOKUP(AA44,suvaha!$D$8:$H$158,2,FALSE),5),1))</f>
        <v/>
      </c>
      <c r="AR46" s="476"/>
      <c r="AS46" s="474" t="str">
        <f>IF(LEN(VLOOKUP(AA44,suvaha!$D$8:$H$158,2,FALSE))&lt;4,"",LEFT(RIGHT(VLOOKUP(AA44,suvaha!$D$8:$H$158,2,FALSE),4),1))</f>
        <v/>
      </c>
      <c r="AT46" s="674"/>
      <c r="AU46" s="474" t="str">
        <f>IF(LEN(VLOOKUP(AA44,suvaha!$D$8:$H$158,2,FALSE))&lt;3,"",LEFT(RIGHT(VLOOKUP(AA44,suvaha!$D$8:$H$158,2,FALSE),3),1))</f>
        <v/>
      </c>
      <c r="AV46" s="476"/>
      <c r="AW46" s="474" t="str">
        <f>IF(LEN(VLOOKUP(AA44,suvaha!$D$8:$H$158,2,FALSE))&lt;2,"",LEFT(RIGHT(VLOOKUP(AA44,suvaha!$D$8:$H$158,2,FALSE),2),1))</f>
        <v/>
      </c>
      <c r="AX46" s="476"/>
      <c r="AY46" s="474" t="str">
        <f>IF(VLOOKUP(AA44,suvaha!$D$8:$H$85,2,FALSE)=0,"",IF(LEN(VLOOKUP(AA44,suvaha!$D$8:$H$158,2,FALSE))&lt;1,"",LEFT(RIGHT(VLOOKUP(AA44,suvaha!$D$8:$H$158,2,FALSE),1),1)))</f>
        <v/>
      </c>
      <c r="AZ46" s="711"/>
      <c r="BA46" s="671"/>
      <c r="BB46" s="474" t="str">
        <f>IF(LEN(VLOOKUP(AA44,suvaha!$D$8:$H$158,4,FALSE))&lt;11,"",LEFT(RIGHT(VLOOKUP(AA44,suvaha!$D$8:$H$158,4,FALSE),11),1))</f>
        <v/>
      </c>
      <c r="BC46" s="181"/>
      <c r="BD46" s="474" t="str">
        <f>IF(LEN(VLOOKUP(AA44,suvaha!$D$8:$H$158,4,FALSE))&lt;10,"",LEFT(RIGHT(VLOOKUP(AA44,suvaha!$D$8:$H$158,4,FALSE),10),1))</f>
        <v/>
      </c>
      <c r="BE46" s="476"/>
      <c r="BF46" s="474" t="str">
        <f>IF(LEN(VLOOKUP(AA44,suvaha!$D$8:$H$158,4,FALSE))&lt;9,"",LEFT(RIGHT(VLOOKUP(AA44,suvaha!$D$8:$H$158,4,FALSE),9),1))</f>
        <v/>
      </c>
      <c r="BG46" s="181"/>
      <c r="BH46" s="474" t="str">
        <f>IF(LEN(VLOOKUP(AA44,suvaha!$D$8:$H$158,4,FALSE))&lt;8,"",LEFT(RIGHT(VLOOKUP(AA44,suvaha!$D$8:$H$158,4,FALSE),8),1))</f>
        <v/>
      </c>
      <c r="BI46" s="476"/>
      <c r="BJ46" s="474" t="str">
        <f>IF(LEN(VLOOKUP(AA44,suvaha!$D$8:$H$158,4,FALSE))&lt;7,"",LEFT(RIGHT(VLOOKUP(AA44,suvaha!$D$8:$H$158,4,FALSE),7),1))</f>
        <v/>
      </c>
      <c r="BK46" s="674"/>
      <c r="BL46" s="474" t="str">
        <f>IF(LEN(VLOOKUP(AA44,suvaha!$D$8:$H$158,4,FALSE))&lt;6,"",LEFT(RIGHT(VLOOKUP(AA44,suvaha!$D$8:$H$158,4,FALSE),6),1))</f>
        <v/>
      </c>
      <c r="BM46" s="476"/>
      <c r="BN46" s="474" t="str">
        <f>IF(LEN(VLOOKUP(AA44,suvaha!$D$8:$H$158,4,FALSE))&lt;5,"",LEFT(RIGHT(VLOOKUP(AA44,suvaha!$D$8:$H$158,4,FALSE),5),1))</f>
        <v/>
      </c>
      <c r="BO46" s="476"/>
      <c r="BP46" s="474" t="str">
        <f>IF(LEN(VLOOKUP(AA44,suvaha!$D$8:$H$158,4,FALSE))&lt;4,"",LEFT(RIGHT(VLOOKUP(AA44,suvaha!$D$8:$H$158,4,FALSE),4),1))</f>
        <v/>
      </c>
      <c r="BQ46" s="667"/>
      <c r="BR46" s="474" t="str">
        <f>IF(LEN(VLOOKUP(AA44,suvaha!$D$8:$H$158,4,FALSE))&lt;3,"",LEFT(RIGHT(VLOOKUP(AA44,suvaha!$D$8:$H$158,4,FALSE),3),1))</f>
        <v/>
      </c>
      <c r="BS46" s="476"/>
      <c r="BT46" s="474" t="str">
        <f>IF(LEN(VLOOKUP(AA44,suvaha!$D$8:$H$158,4,FALSE))&lt;2,"",LEFT(RIGHT(VLOOKUP(AA44,suvaha!$D$8:$H$158,4,FALSE),2),1))</f>
        <v/>
      </c>
      <c r="BU46" s="476"/>
      <c r="BV46" s="474" t="str">
        <f>IF(VLOOKUP(AA44,suvaha!$D$8:$H$85,4,FALSE)=0,"",IF(LEN(VLOOKUP(AA44,suvaha!$D$8:$H$158,4,FALSE))&lt;1,"",LEFT(RIGHT(VLOOKUP(AA44,suvaha!$D$8:$H$158,4,FALSE),1),1)))</f>
        <v/>
      </c>
      <c r="BW46" s="178"/>
      <c r="BX46" s="179"/>
      <c r="BY46" s="179"/>
      <c r="BZ46" s="179"/>
      <c r="CA46" s="179"/>
      <c r="CB46" s="179"/>
      <c r="CC46" s="179"/>
      <c r="CD46" s="179"/>
      <c r="CE46" s="179"/>
      <c r="CF46" s="179"/>
      <c r="CG46" s="217"/>
      <c r="CH46" s="666"/>
      <c r="CI46" s="154"/>
    </row>
    <row r="47" spans="1:87" ht="3" customHeight="1">
      <c r="A47" s="139"/>
      <c r="B47" s="715"/>
      <c r="C47" s="715"/>
      <c r="D47" s="715"/>
      <c r="E47" s="719"/>
      <c r="F47" s="719"/>
      <c r="G47" s="707"/>
      <c r="H47" s="716"/>
      <c r="I47" s="716"/>
      <c r="J47" s="716"/>
      <c r="K47" s="716"/>
      <c r="L47" s="716"/>
      <c r="M47" s="716"/>
      <c r="N47" s="716"/>
      <c r="O47" s="716"/>
      <c r="P47" s="716"/>
      <c r="Q47" s="716"/>
      <c r="R47" s="716"/>
      <c r="S47" s="716"/>
      <c r="T47" s="716"/>
      <c r="U47" s="716"/>
      <c r="V47" s="716"/>
      <c r="W47" s="716"/>
      <c r="X47" s="716"/>
      <c r="Y47" s="716"/>
      <c r="Z47" s="716"/>
      <c r="AA47" s="717"/>
      <c r="AB47" s="717"/>
      <c r="AC47" s="717"/>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182"/>
      <c r="BS47" s="182"/>
      <c r="BT47" s="182"/>
      <c r="BU47" s="182"/>
      <c r="BV47" s="182"/>
      <c r="BW47" s="183"/>
      <c r="BX47" s="182"/>
      <c r="BY47" s="182"/>
      <c r="BZ47" s="182"/>
      <c r="CA47" s="182"/>
      <c r="CB47" s="182"/>
      <c r="CC47" s="182"/>
      <c r="CD47" s="182"/>
      <c r="CE47" s="182"/>
      <c r="CF47" s="182"/>
      <c r="CG47" s="218"/>
      <c r="CH47" s="666"/>
      <c r="CI47" s="154"/>
    </row>
    <row r="48" spans="1:87" ht="3" customHeight="1">
      <c r="A48" s="139"/>
      <c r="B48" s="715"/>
      <c r="C48" s="715"/>
      <c r="D48" s="715"/>
      <c r="E48" s="719"/>
      <c r="F48" s="719"/>
      <c r="G48" s="707"/>
      <c r="H48" s="716"/>
      <c r="I48" s="716"/>
      <c r="J48" s="716"/>
      <c r="K48" s="716"/>
      <c r="L48" s="716"/>
      <c r="M48" s="716"/>
      <c r="N48" s="716"/>
      <c r="O48" s="716"/>
      <c r="P48" s="716"/>
      <c r="Q48" s="716"/>
      <c r="R48" s="716"/>
      <c r="S48" s="716"/>
      <c r="T48" s="716"/>
      <c r="U48" s="716"/>
      <c r="V48" s="716"/>
      <c r="W48" s="716"/>
      <c r="X48" s="716"/>
      <c r="Y48" s="716"/>
      <c r="Z48" s="716"/>
      <c r="AA48" s="717"/>
      <c r="AB48" s="717"/>
      <c r="AC48" s="717"/>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717"/>
      <c r="BB48" s="717"/>
      <c r="BC48" s="717"/>
      <c r="BD48" s="717"/>
      <c r="BE48" s="717"/>
      <c r="BF48" s="717"/>
      <c r="BG48" s="717"/>
      <c r="BH48" s="717"/>
      <c r="BI48" s="717"/>
      <c r="BJ48" s="717"/>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216"/>
      <c r="CH48" s="666"/>
      <c r="CI48" s="154"/>
    </row>
    <row r="49" spans="1:87" ht="3" customHeight="1">
      <c r="A49" s="139"/>
      <c r="B49" s="715"/>
      <c r="C49" s="715"/>
      <c r="D49" s="715"/>
      <c r="E49" s="719"/>
      <c r="F49" s="719"/>
      <c r="G49" s="707"/>
      <c r="H49" s="716"/>
      <c r="I49" s="716"/>
      <c r="J49" s="716"/>
      <c r="K49" s="716"/>
      <c r="L49" s="716"/>
      <c r="M49" s="716"/>
      <c r="N49" s="716"/>
      <c r="O49" s="716"/>
      <c r="P49" s="716"/>
      <c r="Q49" s="716"/>
      <c r="R49" s="716"/>
      <c r="S49" s="716"/>
      <c r="T49" s="716"/>
      <c r="U49" s="716"/>
      <c r="V49" s="716"/>
      <c r="W49" s="716"/>
      <c r="X49" s="716"/>
      <c r="Y49" s="716"/>
      <c r="Z49" s="716"/>
      <c r="AA49" s="717"/>
      <c r="AB49" s="717"/>
      <c r="AC49" s="717"/>
      <c r="AD49" s="671"/>
      <c r="AE49" s="672"/>
      <c r="AF49" s="672"/>
      <c r="AG49" s="672"/>
      <c r="AH49" s="471"/>
      <c r="AI49" s="673"/>
      <c r="AJ49" s="673"/>
      <c r="AK49" s="673"/>
      <c r="AL49" s="673"/>
      <c r="AM49" s="673"/>
      <c r="AN49" s="674" t="s">
        <v>37</v>
      </c>
      <c r="AO49" s="668"/>
      <c r="AP49" s="668"/>
      <c r="AQ49" s="668"/>
      <c r="AR49" s="668"/>
      <c r="AS49" s="668"/>
      <c r="AT49" s="674" t="s">
        <v>37</v>
      </c>
      <c r="AU49" s="668"/>
      <c r="AV49" s="668"/>
      <c r="AW49" s="668"/>
      <c r="AX49" s="668"/>
      <c r="AY49" s="668"/>
      <c r="AZ49" s="711"/>
      <c r="BA49" s="717"/>
      <c r="BB49" s="717"/>
      <c r="BC49" s="717"/>
      <c r="BD49" s="717"/>
      <c r="BE49" s="717"/>
      <c r="BF49" s="717"/>
      <c r="BG49" s="717"/>
      <c r="BH49" s="717"/>
      <c r="BI49" s="717"/>
      <c r="BJ49" s="717"/>
      <c r="BK49" s="179"/>
      <c r="BL49" s="672"/>
      <c r="BM49" s="672"/>
      <c r="BN49" s="672"/>
      <c r="BO49" s="179"/>
      <c r="BP49" s="190"/>
      <c r="BQ49" s="190"/>
      <c r="BR49" s="190"/>
      <c r="BS49" s="190"/>
      <c r="BT49" s="190"/>
      <c r="BU49" s="179"/>
      <c r="BV49" s="190"/>
      <c r="BW49" s="190"/>
      <c r="BX49" s="190"/>
      <c r="BY49" s="190"/>
      <c r="BZ49" s="190"/>
      <c r="CA49" s="191"/>
      <c r="CB49" s="190"/>
      <c r="CC49" s="190"/>
      <c r="CD49" s="190"/>
      <c r="CE49" s="190"/>
      <c r="CF49" s="190"/>
      <c r="CG49" s="219"/>
      <c r="CH49" s="666"/>
      <c r="CI49" s="154"/>
    </row>
    <row r="50" spans="1:87" ht="15" customHeight="1">
      <c r="A50" s="139"/>
      <c r="B50" s="715"/>
      <c r="C50" s="715"/>
      <c r="D50" s="715"/>
      <c r="E50" s="719"/>
      <c r="F50" s="719"/>
      <c r="G50" s="707"/>
      <c r="H50" s="716"/>
      <c r="I50" s="716"/>
      <c r="J50" s="716"/>
      <c r="K50" s="716"/>
      <c r="L50" s="716"/>
      <c r="M50" s="716"/>
      <c r="N50" s="716"/>
      <c r="O50" s="716"/>
      <c r="P50" s="716"/>
      <c r="Q50" s="716"/>
      <c r="R50" s="716"/>
      <c r="S50" s="716"/>
      <c r="T50" s="716"/>
      <c r="U50" s="716"/>
      <c r="V50" s="716"/>
      <c r="W50" s="716"/>
      <c r="X50" s="716"/>
      <c r="Y50" s="716"/>
      <c r="Z50" s="716"/>
      <c r="AA50" s="717"/>
      <c r="AB50" s="717"/>
      <c r="AC50" s="717"/>
      <c r="AD50" s="671"/>
      <c r="AE50" s="474" t="str">
        <f>IF(LEN(VLOOKUP(AA44,suvaha!$D$8:$H$158,3,FALSE))&lt;11,"",LEFT(RIGHT(VLOOKUP(AA44,suvaha!$D$8:$H$158,3,FALSE),11),1))</f>
        <v/>
      </c>
      <c r="AF50" s="181" t="s">
        <v>37</v>
      </c>
      <c r="AG50" s="474" t="str">
        <f>IF(LEN(VLOOKUP(AA44,suvaha!$D$8:$H$158,3,FALSE))&lt;10,"",LEFT(RIGHT(VLOOKUP(AA44,suvaha!$D$8:$H$158,3,FALSE),10),1))</f>
        <v/>
      </c>
      <c r="AH50" s="476" t="s">
        <v>37</v>
      </c>
      <c r="AI50" s="474" t="str">
        <f>IF(LEN(VLOOKUP(AA44,suvaha!$D$8:$H$158,3,FALSE))&lt;9,"",LEFT(RIGHT(VLOOKUP(AA44,suvaha!$D$8:$H$158,3,FALSE),9),1))</f>
        <v/>
      </c>
      <c r="AJ50" s="181" t="s">
        <v>37</v>
      </c>
      <c r="AK50" s="474" t="str">
        <f>IF(LEN(VLOOKUP(AA44,suvaha!$D$8:$H$158,3,FALSE))&lt;8,"",LEFT(RIGHT(VLOOKUP(AA44,suvaha!$D$8:$H$158,3,FALSE),8),1))</f>
        <v/>
      </c>
      <c r="AL50" s="476" t="s">
        <v>37</v>
      </c>
      <c r="AM50" s="474" t="str">
        <f>IF(LEN(VLOOKUP(AA44,suvaha!$D$8:$H$158,3,FALSE))&lt;7,"",LEFT(RIGHT(VLOOKUP(AA44,suvaha!$D$8:$H$158,3,FALSE),7),1))</f>
        <v/>
      </c>
      <c r="AN50" s="674"/>
      <c r="AO50" s="474" t="str">
        <f>IF(LEN(VLOOKUP(AA44,suvaha!$D$8:$H$158,3,FALSE))&lt;6,"",LEFT(RIGHT(VLOOKUP(AA44,suvaha!$D$8:$H$158,3,FALSE),6),1))</f>
        <v/>
      </c>
      <c r="AP50" s="476" t="s">
        <v>37</v>
      </c>
      <c r="AQ50" s="474" t="str">
        <f>IF(LEN(VLOOKUP(AA44,suvaha!$D$8:$H$158,3,FALSE))&lt;5,"",LEFT(RIGHT(VLOOKUP(AA44,suvaha!$D$8:$H$158,3,FALSE),5),1))</f>
        <v/>
      </c>
      <c r="AR50" s="476" t="s">
        <v>37</v>
      </c>
      <c r="AS50" s="474" t="str">
        <f>IF(LEN(VLOOKUP(AA44,suvaha!$D$8:$H$158,3,FALSE))&lt;4,"",LEFT(RIGHT(VLOOKUP(AA44,suvaha!$D$8:$H$158,3,FALSE),4),1))</f>
        <v/>
      </c>
      <c r="AT50" s="674"/>
      <c r="AU50" s="474" t="str">
        <f>IF(LEN(VLOOKUP(AA44,suvaha!$D$8:$H$158,3,FALSE))&lt;3,"",LEFT(RIGHT(VLOOKUP(AA44,suvaha!$D$8:$H$158,3,FALSE),3),1))</f>
        <v/>
      </c>
      <c r="AV50" s="476" t="s">
        <v>37</v>
      </c>
      <c r="AW50" s="474" t="str">
        <f>IF(LEN(VLOOKUP(AA44,suvaha!$D$8:$H$158,3,FALSE))&lt;2,"",LEFT(RIGHT(VLOOKUP(AA44,suvaha!$D$8:$H$158,3,FALSE),2),1))</f>
        <v/>
      </c>
      <c r="AX50" s="476" t="s">
        <v>37</v>
      </c>
      <c r="AY50" s="474" t="str">
        <f>IF(VLOOKUP(AA44,suvaha!$D$8:$H$85,3,FALSE)=0,"",IF(LEN(VLOOKUP(AA44,suvaha!$D$8:$H$158,3,FALSE))&lt;1,"",LEFT(RIGHT(VLOOKUP(AA44,suvaha!$D$8:$H$158,3,FALSE),1),1)))</f>
        <v/>
      </c>
      <c r="AZ50" s="711"/>
      <c r="BA50" s="717"/>
      <c r="BB50" s="717"/>
      <c r="BC50" s="717"/>
      <c r="BD50" s="717"/>
      <c r="BE50" s="717"/>
      <c r="BF50" s="717"/>
      <c r="BG50" s="717"/>
      <c r="BH50" s="717"/>
      <c r="BI50" s="717"/>
      <c r="BJ50" s="717"/>
      <c r="BK50" s="179"/>
      <c r="BL50" s="474" t="str">
        <f>IF(LEN(VLOOKUP(AA44,suvaha!$D$8:$H$158,5,FALSE))&lt;11,"",LEFT(RIGHT(VLOOKUP(AA44,suvaha!$D$8:$H$158,5,FALSE),11),1))</f>
        <v/>
      </c>
      <c r="BM50" s="181" t="s">
        <v>37</v>
      </c>
      <c r="BN50" s="474" t="str">
        <f>IF(LEN(VLOOKUP(AA44,suvaha!$D$8:$H$158,5,FALSE))&lt;10,"",LEFT(RIGHT(VLOOKUP(AA44,suvaha!$D$8:$H$158,5,FALSE),10),1))</f>
        <v/>
      </c>
      <c r="BO50" s="179" t="s">
        <v>37</v>
      </c>
      <c r="BP50" s="474" t="str">
        <f>IF(LEN(VLOOKUP(AA44,suvaha!$D$8:$H$158,5,FALSE))&lt;9,"",LEFT(RIGHT(VLOOKUP(AA44,suvaha!$D$8:$H$158,5,FALSE),9),1))</f>
        <v/>
      </c>
      <c r="BQ50" s="476" t="s">
        <v>37</v>
      </c>
      <c r="BR50" s="474" t="str">
        <f>IF(LEN(VLOOKUP(AA44,suvaha!$D$8:$H$158,5,FALSE))&lt;8,"",LEFT(RIGHT(VLOOKUP(AA44,suvaha!$D$8:$H$158,5,FALSE),8),1))</f>
        <v/>
      </c>
      <c r="BS50" s="476" t="s">
        <v>37</v>
      </c>
      <c r="BT50" s="474" t="str">
        <f>IF(LEN(VLOOKUP(AA44,suvaha!$D$8:$H$158,5,FALSE))&lt;7,"",LEFT(RIGHT(VLOOKUP(AA44,suvaha!$D$8:$H$158,5,FALSE),7),1))</f>
        <v/>
      </c>
      <c r="BU50" s="179" t="s">
        <v>37</v>
      </c>
      <c r="BV50" s="474" t="str">
        <f>IF(LEN(VLOOKUP(AA44,suvaha!$D$8:$H$158,5,FALSE))&lt;6,"",LEFT(RIGHT(VLOOKUP(AA44,suvaha!$D$8:$H$158,5,FALSE),6),1))</f>
        <v/>
      </c>
      <c r="BW50" s="476" t="s">
        <v>37</v>
      </c>
      <c r="BX50" s="474" t="str">
        <f>IF(LEN(VLOOKUP(AA44,suvaha!$D$8:$H$158,5,FALSE))&lt;5,"",LEFT(RIGHT(VLOOKUP(AA44,suvaha!$D$8:$H$158,5,FALSE),5),1))</f>
        <v/>
      </c>
      <c r="BY50" s="476" t="s">
        <v>37</v>
      </c>
      <c r="BZ50" s="474" t="str">
        <f>IF(LEN(VLOOKUP(AA44,suvaha!$D$8:$H$158,5,FALSE))&lt;4,"",LEFT(RIGHT(VLOOKUP(AA44,suvaha!$D$8:$H$158,5,FALSE),4),1))</f>
        <v/>
      </c>
      <c r="CA50" s="191" t="s">
        <v>37</v>
      </c>
      <c r="CB50" s="474" t="str">
        <f>IF(LEN(VLOOKUP(AA44,suvaha!$D$8:$H$158,5,FALSE))&lt;3,"",LEFT(RIGHT(VLOOKUP(AA44,suvaha!$D$8:$H$158,5,FALSE),3),1))</f>
        <v/>
      </c>
      <c r="CC50" s="476" t="s">
        <v>37</v>
      </c>
      <c r="CD50" s="474" t="str">
        <f>IF(LEN(VLOOKUP(AA44,suvaha!$D$8:$H$158,5,FALSE))&lt;2,"",LEFT(RIGHT(VLOOKUP(AA44,suvaha!$D$8:$H$158,5,FALSE),2),1))</f>
        <v/>
      </c>
      <c r="CE50" s="476" t="s">
        <v>53</v>
      </c>
      <c r="CF50" s="474" t="str">
        <f>IF(VLOOKUP(AA44,suvaha!$D$8:$H$85,5,FALSE)=0,"",IF(LEN(VLOOKUP(AA44,suvaha!$D$8:$H$158,5,FALSE))&lt;1,"",LEFT(RIGHT(VLOOKUP(AA44,suvaha!$D$8:$H$158,5,FALSE),1),1)))</f>
        <v/>
      </c>
      <c r="CG50" s="219"/>
      <c r="CH50" s="666"/>
      <c r="CI50" s="154"/>
    </row>
    <row r="51" spans="1:87" ht="3" customHeight="1">
      <c r="A51" s="139"/>
      <c r="B51" s="715"/>
      <c r="C51" s="715"/>
      <c r="D51" s="715"/>
      <c r="E51" s="719"/>
      <c r="F51" s="719"/>
      <c r="G51" s="707"/>
      <c r="H51" s="716"/>
      <c r="I51" s="716"/>
      <c r="J51" s="716"/>
      <c r="K51" s="716"/>
      <c r="L51" s="716"/>
      <c r="M51" s="716"/>
      <c r="N51" s="716"/>
      <c r="O51" s="716"/>
      <c r="P51" s="716"/>
      <c r="Q51" s="716"/>
      <c r="R51" s="716"/>
      <c r="S51" s="716"/>
      <c r="T51" s="716"/>
      <c r="U51" s="716"/>
      <c r="V51" s="716"/>
      <c r="W51" s="716"/>
      <c r="X51" s="716"/>
      <c r="Y51" s="716"/>
      <c r="Z51" s="716"/>
      <c r="AA51" s="717"/>
      <c r="AB51" s="717"/>
      <c r="AC51" s="717"/>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7"/>
      <c r="BB51" s="717"/>
      <c r="BC51" s="717"/>
      <c r="BD51" s="717"/>
      <c r="BE51" s="717"/>
      <c r="BF51" s="717"/>
      <c r="BG51" s="717"/>
      <c r="BH51" s="717"/>
      <c r="BI51" s="717"/>
      <c r="BJ51" s="717"/>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218"/>
      <c r="CH51" s="666"/>
      <c r="CI51" s="154"/>
    </row>
    <row r="52" spans="1:87" s="174" customFormat="1" ht="3" customHeight="1">
      <c r="A52" s="139"/>
      <c r="B52" s="715"/>
      <c r="C52" s="715"/>
      <c r="D52" s="715"/>
      <c r="E52" s="719" t="s">
        <v>67</v>
      </c>
      <c r="F52" s="719"/>
      <c r="G52" s="707"/>
      <c r="H52" s="716" t="str">
        <f>Index!C113</f>
        <v>Sociálne poistenie (336) - /391A/</v>
      </c>
      <c r="I52" s="716"/>
      <c r="J52" s="716"/>
      <c r="K52" s="716"/>
      <c r="L52" s="716"/>
      <c r="M52" s="716"/>
      <c r="N52" s="716"/>
      <c r="O52" s="716"/>
      <c r="P52" s="716"/>
      <c r="Q52" s="716"/>
      <c r="R52" s="716"/>
      <c r="S52" s="716"/>
      <c r="T52" s="716"/>
      <c r="U52" s="716"/>
      <c r="V52" s="716"/>
      <c r="W52" s="716"/>
      <c r="X52" s="716"/>
      <c r="Y52" s="716"/>
      <c r="Z52" s="716"/>
      <c r="AA52" s="717" t="s">
        <v>146</v>
      </c>
      <c r="AB52" s="717"/>
      <c r="AC52" s="717"/>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175"/>
      <c r="BS52" s="175"/>
      <c r="BT52" s="175"/>
      <c r="BU52" s="175"/>
      <c r="BV52" s="175"/>
      <c r="BW52" s="176"/>
      <c r="BX52" s="175"/>
      <c r="BY52" s="175"/>
      <c r="BZ52" s="175"/>
      <c r="CA52" s="175"/>
      <c r="CB52" s="175"/>
      <c r="CC52" s="175"/>
      <c r="CD52" s="175"/>
      <c r="CE52" s="175"/>
      <c r="CF52" s="175"/>
      <c r="CG52" s="216"/>
      <c r="CH52" s="666"/>
      <c r="CI52" s="220"/>
    </row>
    <row r="53" spans="1:87" s="174" customFormat="1" ht="3" customHeight="1">
      <c r="A53" s="139"/>
      <c r="B53" s="715"/>
      <c r="C53" s="715"/>
      <c r="D53" s="715"/>
      <c r="E53" s="719"/>
      <c r="F53" s="719"/>
      <c r="G53" s="707"/>
      <c r="H53" s="716"/>
      <c r="I53" s="716"/>
      <c r="J53" s="716"/>
      <c r="K53" s="716"/>
      <c r="L53" s="716"/>
      <c r="M53" s="716"/>
      <c r="N53" s="716"/>
      <c r="O53" s="716"/>
      <c r="P53" s="716"/>
      <c r="Q53" s="716"/>
      <c r="R53" s="716"/>
      <c r="S53" s="716"/>
      <c r="T53" s="716"/>
      <c r="U53" s="716"/>
      <c r="V53" s="716"/>
      <c r="W53" s="716"/>
      <c r="X53" s="716"/>
      <c r="Y53" s="716"/>
      <c r="Z53" s="716"/>
      <c r="AA53" s="717"/>
      <c r="AB53" s="717"/>
      <c r="AC53" s="717"/>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68"/>
      <c r="BM53" s="668"/>
      <c r="BN53" s="668"/>
      <c r="BO53" s="668"/>
      <c r="BP53" s="668"/>
      <c r="BQ53" s="667"/>
      <c r="BR53" s="668"/>
      <c r="BS53" s="668"/>
      <c r="BT53" s="668"/>
      <c r="BU53" s="668"/>
      <c r="BV53" s="668"/>
      <c r="BW53" s="178"/>
      <c r="BX53" s="179"/>
      <c r="BY53" s="179"/>
      <c r="BZ53" s="179"/>
      <c r="CA53" s="179"/>
      <c r="CB53" s="179"/>
      <c r="CC53" s="179"/>
      <c r="CD53" s="179"/>
      <c r="CE53" s="179"/>
      <c r="CF53" s="179"/>
      <c r="CG53" s="217"/>
      <c r="CH53" s="666"/>
      <c r="CI53" s="220"/>
    </row>
    <row r="54" spans="1:87" ht="15" customHeight="1">
      <c r="A54" s="139"/>
      <c r="B54" s="715"/>
      <c r="C54" s="715"/>
      <c r="D54" s="715"/>
      <c r="E54" s="719"/>
      <c r="F54" s="719"/>
      <c r="G54" s="707"/>
      <c r="H54" s="716"/>
      <c r="I54" s="716"/>
      <c r="J54" s="716"/>
      <c r="K54" s="716"/>
      <c r="L54" s="716"/>
      <c r="M54" s="716"/>
      <c r="N54" s="716"/>
      <c r="O54" s="716"/>
      <c r="P54" s="716"/>
      <c r="Q54" s="716"/>
      <c r="R54" s="716"/>
      <c r="S54" s="716"/>
      <c r="T54" s="716"/>
      <c r="U54" s="716"/>
      <c r="V54" s="716"/>
      <c r="W54" s="716"/>
      <c r="X54" s="716"/>
      <c r="Y54" s="716"/>
      <c r="Z54" s="716"/>
      <c r="AA54" s="717"/>
      <c r="AB54" s="717"/>
      <c r="AC54" s="717"/>
      <c r="AD54" s="671"/>
      <c r="AE54" s="474" t="str">
        <f>IF(LEN(VLOOKUP(AA52,suvaha!$D$8:$H$158,2,FALSE))&lt;11,"",LEFT(RIGHT(VLOOKUP(AA52,suvaha!$D$8:$H$158,2,FALSE),11),1))</f>
        <v/>
      </c>
      <c r="AF54" s="181"/>
      <c r="AG54" s="474" t="str">
        <f>IF(LEN(VLOOKUP(AA52,suvaha!$D$8:$H$158,2,FALSE))&lt;10,"",LEFT(RIGHT(VLOOKUP(AA52,suvaha!$D$8:$H$158,2,FALSE),10),1))</f>
        <v/>
      </c>
      <c r="AH54" s="476"/>
      <c r="AI54" s="474" t="str">
        <f>IF(LEN(VLOOKUP(AA52,suvaha!$D$8:$H$158,2,FALSE))&lt;9,"",LEFT(RIGHT(VLOOKUP(AA52,suvaha!$D$8:$H$158,2,FALSE),9),1))</f>
        <v/>
      </c>
      <c r="AJ54" s="181"/>
      <c r="AK54" s="474" t="str">
        <f>IF(LEN(VLOOKUP(AA52,suvaha!$D$8:$H$158,2,FALSE))&lt;8,"",LEFT(RIGHT(VLOOKUP(AA52,suvaha!$D$8:$H$158,2,FALSE),8),1))</f>
        <v/>
      </c>
      <c r="AL54" s="476"/>
      <c r="AM54" s="474" t="str">
        <f>IF(LEN(VLOOKUP(AA52,suvaha!$D$8:$H$158,2,FALSE))&lt;7,"",LEFT(RIGHT(VLOOKUP(AA52,suvaha!$D$8:$H$158,2,FALSE),7),1))</f>
        <v/>
      </c>
      <c r="AN54" s="674"/>
      <c r="AO54" s="474" t="str">
        <f>IF(LEN(VLOOKUP(AA52,suvaha!$D$8:$H$158,2,FALSE))&lt;6,"",LEFT(RIGHT(VLOOKUP(AA52,suvaha!$D$8:$H$158,2,FALSE),6),1))</f>
        <v/>
      </c>
      <c r="AP54" s="476"/>
      <c r="AQ54" s="474" t="str">
        <f>IF(LEN(VLOOKUP(AA52,suvaha!$D$8:$H$158,2,FALSE))&lt;5,"",LEFT(RIGHT(VLOOKUP(AA52,suvaha!$D$8:$H$158,2,FALSE),5),1))</f>
        <v/>
      </c>
      <c r="AR54" s="476"/>
      <c r="AS54" s="474" t="str">
        <f>IF(LEN(VLOOKUP(AA52,suvaha!$D$8:$H$158,2,FALSE))&lt;4,"",LEFT(RIGHT(VLOOKUP(AA52,suvaha!$D$8:$H$158,2,FALSE),4),1))</f>
        <v/>
      </c>
      <c r="AT54" s="674"/>
      <c r="AU54" s="474" t="str">
        <f>IF(LEN(VLOOKUP(AA52,suvaha!$D$8:$H$158,2,FALSE))&lt;3,"",LEFT(RIGHT(VLOOKUP(AA52,suvaha!$D$8:$H$158,2,FALSE),3),1))</f>
        <v/>
      </c>
      <c r="AV54" s="476"/>
      <c r="AW54" s="474" t="str">
        <f>IF(LEN(VLOOKUP(AA52,suvaha!$D$8:$H$158,2,FALSE))&lt;2,"",LEFT(RIGHT(VLOOKUP(AA52,suvaha!$D$8:$H$158,2,FALSE),2),1))</f>
        <v/>
      </c>
      <c r="AX54" s="476"/>
      <c r="AY54" s="474" t="str">
        <f>IF(VLOOKUP(AA52,suvaha!$D$8:$H$85,2,FALSE)=0,"",IF(LEN(VLOOKUP(AA52,suvaha!$D$8:$H$158,2,FALSE))&lt;1,"",LEFT(RIGHT(VLOOKUP(AA52,suvaha!$D$8:$H$158,2,FALSE),1),1)))</f>
        <v/>
      </c>
      <c r="AZ54" s="711"/>
      <c r="BA54" s="671"/>
      <c r="BB54" s="474" t="str">
        <f>IF(LEN(VLOOKUP(AA52,suvaha!$D$8:$H$158,4,FALSE))&lt;11,"",LEFT(RIGHT(VLOOKUP(AA52,suvaha!$D$8:$H$158,4,FALSE),11),1))</f>
        <v/>
      </c>
      <c r="BC54" s="181"/>
      <c r="BD54" s="474" t="str">
        <f>IF(LEN(VLOOKUP(AA52,suvaha!$D$8:$H$158,4,FALSE))&lt;10,"",LEFT(RIGHT(VLOOKUP(AA52,suvaha!$D$8:$H$158,4,FALSE),10),1))</f>
        <v/>
      </c>
      <c r="BE54" s="476"/>
      <c r="BF54" s="474" t="str">
        <f>IF(LEN(VLOOKUP(AA52,suvaha!$D$8:$H$158,4,FALSE))&lt;9,"",LEFT(RIGHT(VLOOKUP(AA52,suvaha!$D$8:$H$158,4,FALSE),9),1))</f>
        <v/>
      </c>
      <c r="BG54" s="181"/>
      <c r="BH54" s="474" t="str">
        <f>IF(LEN(VLOOKUP(AA52,suvaha!$D$8:$H$158,4,FALSE))&lt;8,"",LEFT(RIGHT(VLOOKUP(AA52,suvaha!$D$8:$H$158,4,FALSE),8),1))</f>
        <v/>
      </c>
      <c r="BI54" s="476"/>
      <c r="BJ54" s="474" t="str">
        <f>IF(LEN(VLOOKUP(AA52,suvaha!$D$8:$H$158,4,FALSE))&lt;7,"",LEFT(RIGHT(VLOOKUP(AA52,suvaha!$D$8:$H$158,4,FALSE),7),1))</f>
        <v/>
      </c>
      <c r="BK54" s="674"/>
      <c r="BL54" s="474" t="str">
        <f>IF(LEN(VLOOKUP(AA52,suvaha!$D$8:$H$158,4,FALSE))&lt;6,"",LEFT(RIGHT(VLOOKUP(AA52,suvaha!$D$8:$H$158,4,FALSE),6),1))</f>
        <v/>
      </c>
      <c r="BM54" s="476"/>
      <c r="BN54" s="474" t="str">
        <f>IF(LEN(VLOOKUP(AA52,suvaha!$D$8:$H$158,4,FALSE))&lt;5,"",LEFT(RIGHT(VLOOKUP(AA52,suvaha!$D$8:$H$158,4,FALSE),5),1))</f>
        <v/>
      </c>
      <c r="BO54" s="476"/>
      <c r="BP54" s="474" t="str">
        <f>IF(LEN(VLOOKUP(AA52,suvaha!$D$8:$H$158,4,FALSE))&lt;4,"",LEFT(RIGHT(VLOOKUP(AA52,suvaha!$D$8:$H$158,4,FALSE),4),1))</f>
        <v/>
      </c>
      <c r="BQ54" s="667"/>
      <c r="BR54" s="474" t="str">
        <f>IF(LEN(VLOOKUP(AA52,suvaha!$D$8:$H$158,4,FALSE))&lt;3,"",LEFT(RIGHT(VLOOKUP(AA52,suvaha!$D$8:$H$158,4,FALSE),3),1))</f>
        <v/>
      </c>
      <c r="BS54" s="476"/>
      <c r="BT54" s="474" t="str">
        <f>IF(LEN(VLOOKUP(AA52,suvaha!$D$8:$H$158,4,FALSE))&lt;2,"",LEFT(RIGHT(VLOOKUP(AA52,suvaha!$D$8:$H$158,4,FALSE),2),1))</f>
        <v/>
      </c>
      <c r="BU54" s="476"/>
      <c r="BV54" s="474" t="str">
        <f>IF(VLOOKUP(AA52,suvaha!$D$8:$H$85,4,FALSE)=0,"",IF(LEN(VLOOKUP(AA52,suvaha!$D$8:$H$158,4,FALSE))&lt;1,"",LEFT(RIGHT(VLOOKUP(AA52,suvaha!$D$8:$H$158,4,FALSE),1),1)))</f>
        <v/>
      </c>
      <c r="BW54" s="178"/>
      <c r="BX54" s="179"/>
      <c r="BY54" s="179"/>
      <c r="BZ54" s="179"/>
      <c r="CA54" s="179"/>
      <c r="CB54" s="179"/>
      <c r="CC54" s="179"/>
      <c r="CD54" s="179"/>
      <c r="CE54" s="179"/>
      <c r="CF54" s="179"/>
      <c r="CG54" s="217"/>
      <c r="CH54" s="666"/>
      <c r="CI54" s="154"/>
    </row>
    <row r="55" spans="1:87" ht="3" customHeight="1">
      <c r="A55" s="139"/>
      <c r="B55" s="715"/>
      <c r="C55" s="715"/>
      <c r="D55" s="715"/>
      <c r="E55" s="719"/>
      <c r="F55" s="719"/>
      <c r="G55" s="707"/>
      <c r="H55" s="716"/>
      <c r="I55" s="716"/>
      <c r="J55" s="716"/>
      <c r="K55" s="716"/>
      <c r="L55" s="716"/>
      <c r="M55" s="716"/>
      <c r="N55" s="716"/>
      <c r="O55" s="716"/>
      <c r="P55" s="716"/>
      <c r="Q55" s="716"/>
      <c r="R55" s="716"/>
      <c r="S55" s="716"/>
      <c r="T55" s="716"/>
      <c r="U55" s="716"/>
      <c r="V55" s="716"/>
      <c r="W55" s="716"/>
      <c r="X55" s="716"/>
      <c r="Y55" s="716"/>
      <c r="Z55" s="716"/>
      <c r="AA55" s="717"/>
      <c r="AB55" s="717"/>
      <c r="AC55" s="717"/>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182"/>
      <c r="BS55" s="182"/>
      <c r="BT55" s="182"/>
      <c r="BU55" s="182"/>
      <c r="BV55" s="182"/>
      <c r="BW55" s="183"/>
      <c r="BX55" s="182"/>
      <c r="BY55" s="182"/>
      <c r="BZ55" s="182"/>
      <c r="CA55" s="182"/>
      <c r="CB55" s="182"/>
      <c r="CC55" s="182"/>
      <c r="CD55" s="182"/>
      <c r="CE55" s="182"/>
      <c r="CF55" s="182"/>
      <c r="CG55" s="218"/>
      <c r="CH55" s="666"/>
      <c r="CI55" s="154"/>
    </row>
    <row r="56" spans="1:87" ht="3" customHeight="1">
      <c r="A56" s="139"/>
      <c r="B56" s="715"/>
      <c r="C56" s="715"/>
      <c r="D56" s="715"/>
      <c r="E56" s="719"/>
      <c r="F56" s="719"/>
      <c r="G56" s="707"/>
      <c r="H56" s="716"/>
      <c r="I56" s="716"/>
      <c r="J56" s="716"/>
      <c r="K56" s="716"/>
      <c r="L56" s="716"/>
      <c r="M56" s="716"/>
      <c r="N56" s="716"/>
      <c r="O56" s="716"/>
      <c r="P56" s="716"/>
      <c r="Q56" s="716"/>
      <c r="R56" s="716"/>
      <c r="S56" s="716"/>
      <c r="T56" s="716"/>
      <c r="U56" s="716"/>
      <c r="V56" s="716"/>
      <c r="W56" s="716"/>
      <c r="X56" s="716"/>
      <c r="Y56" s="716"/>
      <c r="Z56" s="716"/>
      <c r="AA56" s="717"/>
      <c r="AB56" s="717"/>
      <c r="AC56" s="717"/>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717"/>
      <c r="BB56" s="717"/>
      <c r="BC56" s="717"/>
      <c r="BD56" s="717"/>
      <c r="BE56" s="717"/>
      <c r="BF56" s="717"/>
      <c r="BG56" s="717"/>
      <c r="BH56" s="717"/>
      <c r="BI56" s="717"/>
      <c r="BJ56" s="717"/>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216"/>
      <c r="CH56" s="666"/>
      <c r="CI56" s="154"/>
    </row>
    <row r="57" spans="1:87" ht="3" customHeight="1">
      <c r="A57" s="139"/>
      <c r="B57" s="715"/>
      <c r="C57" s="715"/>
      <c r="D57" s="715"/>
      <c r="E57" s="719"/>
      <c r="F57" s="719"/>
      <c r="G57" s="707"/>
      <c r="H57" s="716"/>
      <c r="I57" s="716"/>
      <c r="J57" s="716"/>
      <c r="K57" s="716"/>
      <c r="L57" s="716"/>
      <c r="M57" s="716"/>
      <c r="N57" s="716"/>
      <c r="O57" s="716"/>
      <c r="P57" s="716"/>
      <c r="Q57" s="716"/>
      <c r="R57" s="716"/>
      <c r="S57" s="716"/>
      <c r="T57" s="716"/>
      <c r="U57" s="716"/>
      <c r="V57" s="716"/>
      <c r="W57" s="716"/>
      <c r="X57" s="716"/>
      <c r="Y57" s="716"/>
      <c r="Z57" s="716"/>
      <c r="AA57" s="717"/>
      <c r="AB57" s="717"/>
      <c r="AC57" s="717"/>
      <c r="AD57" s="671"/>
      <c r="AE57" s="672"/>
      <c r="AF57" s="672"/>
      <c r="AG57" s="672"/>
      <c r="AH57" s="471"/>
      <c r="AI57" s="673"/>
      <c r="AJ57" s="673"/>
      <c r="AK57" s="673"/>
      <c r="AL57" s="673"/>
      <c r="AM57" s="673"/>
      <c r="AN57" s="674" t="s">
        <v>37</v>
      </c>
      <c r="AO57" s="668"/>
      <c r="AP57" s="668"/>
      <c r="AQ57" s="668"/>
      <c r="AR57" s="668"/>
      <c r="AS57" s="668"/>
      <c r="AT57" s="674" t="s">
        <v>37</v>
      </c>
      <c r="AU57" s="668"/>
      <c r="AV57" s="668"/>
      <c r="AW57" s="668"/>
      <c r="AX57" s="668"/>
      <c r="AY57" s="668"/>
      <c r="AZ57" s="711"/>
      <c r="BA57" s="717"/>
      <c r="BB57" s="717"/>
      <c r="BC57" s="717"/>
      <c r="BD57" s="717"/>
      <c r="BE57" s="717"/>
      <c r="BF57" s="717"/>
      <c r="BG57" s="717"/>
      <c r="BH57" s="717"/>
      <c r="BI57" s="717"/>
      <c r="BJ57" s="717"/>
      <c r="BK57" s="179"/>
      <c r="BL57" s="672"/>
      <c r="BM57" s="672"/>
      <c r="BN57" s="672"/>
      <c r="BO57" s="179"/>
      <c r="BP57" s="190"/>
      <c r="BQ57" s="190"/>
      <c r="BR57" s="190"/>
      <c r="BS57" s="190"/>
      <c r="BT57" s="190"/>
      <c r="BU57" s="179"/>
      <c r="BV57" s="190"/>
      <c r="BW57" s="190"/>
      <c r="BX57" s="190"/>
      <c r="BY57" s="190"/>
      <c r="BZ57" s="190"/>
      <c r="CA57" s="191"/>
      <c r="CB57" s="190"/>
      <c r="CC57" s="190"/>
      <c r="CD57" s="190"/>
      <c r="CE57" s="190"/>
      <c r="CF57" s="190"/>
      <c r="CG57" s="219"/>
      <c r="CH57" s="666"/>
      <c r="CI57" s="154"/>
    </row>
    <row r="58" spans="1:87" ht="15" customHeight="1">
      <c r="A58" s="139"/>
      <c r="B58" s="715"/>
      <c r="C58" s="715"/>
      <c r="D58" s="715"/>
      <c r="E58" s="719"/>
      <c r="F58" s="719"/>
      <c r="G58" s="707"/>
      <c r="H58" s="716"/>
      <c r="I58" s="716"/>
      <c r="J58" s="716"/>
      <c r="K58" s="716"/>
      <c r="L58" s="716"/>
      <c r="M58" s="716"/>
      <c r="N58" s="716"/>
      <c r="O58" s="716"/>
      <c r="P58" s="716"/>
      <c r="Q58" s="716"/>
      <c r="R58" s="716"/>
      <c r="S58" s="716"/>
      <c r="T58" s="716"/>
      <c r="U58" s="716"/>
      <c r="V58" s="716"/>
      <c r="W58" s="716"/>
      <c r="X58" s="716"/>
      <c r="Y58" s="716"/>
      <c r="Z58" s="716"/>
      <c r="AA58" s="717"/>
      <c r="AB58" s="717"/>
      <c r="AC58" s="717"/>
      <c r="AD58" s="671"/>
      <c r="AE58" s="474" t="str">
        <f>IF(LEN(VLOOKUP(AA52,suvaha!$D$8:$H$158,3,FALSE))&lt;11,"",LEFT(RIGHT(VLOOKUP(AA52,suvaha!$D$8:$H$158,3,FALSE),11),1))</f>
        <v/>
      </c>
      <c r="AF58" s="181" t="s">
        <v>37</v>
      </c>
      <c r="AG58" s="474" t="str">
        <f>IF(LEN(VLOOKUP(AA52,suvaha!$D$8:$H$158,3,FALSE))&lt;10,"",LEFT(RIGHT(VLOOKUP(AA52,suvaha!$D$8:$H$158,3,FALSE),10),1))</f>
        <v/>
      </c>
      <c r="AH58" s="476" t="s">
        <v>37</v>
      </c>
      <c r="AI58" s="474" t="str">
        <f>IF(LEN(VLOOKUP(AA52,suvaha!$D$8:$H$158,3,FALSE))&lt;9,"",LEFT(RIGHT(VLOOKUP(AA52,suvaha!$D$8:$H$158,3,FALSE),9),1))</f>
        <v/>
      </c>
      <c r="AJ58" s="181" t="s">
        <v>37</v>
      </c>
      <c r="AK58" s="474" t="str">
        <f>IF(LEN(VLOOKUP(AA52,suvaha!$D$8:$H$158,3,FALSE))&lt;8,"",LEFT(RIGHT(VLOOKUP(AA52,suvaha!$D$8:$H$158,3,FALSE),8),1))</f>
        <v/>
      </c>
      <c r="AL58" s="476" t="s">
        <v>37</v>
      </c>
      <c r="AM58" s="474" t="str">
        <f>IF(LEN(VLOOKUP(AA52,suvaha!$D$8:$H$158,3,FALSE))&lt;7,"",LEFT(RIGHT(VLOOKUP(AA52,suvaha!$D$8:$H$158,3,FALSE),7),1))</f>
        <v/>
      </c>
      <c r="AN58" s="674"/>
      <c r="AO58" s="474" t="str">
        <f>IF(LEN(VLOOKUP(AA52,suvaha!$D$8:$H$158,3,FALSE))&lt;6,"",LEFT(RIGHT(VLOOKUP(AA52,suvaha!$D$8:$H$158,3,FALSE),6),1))</f>
        <v/>
      </c>
      <c r="AP58" s="476" t="s">
        <v>37</v>
      </c>
      <c r="AQ58" s="474" t="str">
        <f>IF(LEN(VLOOKUP(AA52,suvaha!$D$8:$H$158,3,FALSE))&lt;5,"",LEFT(RIGHT(VLOOKUP(AA52,suvaha!$D$8:$H$158,3,FALSE),5),1))</f>
        <v/>
      </c>
      <c r="AR58" s="476" t="s">
        <v>37</v>
      </c>
      <c r="AS58" s="474" t="str">
        <f>IF(LEN(VLOOKUP(AA52,suvaha!$D$8:$H$158,3,FALSE))&lt;4,"",LEFT(RIGHT(VLOOKUP(AA52,suvaha!$D$8:$H$158,3,FALSE),4),1))</f>
        <v/>
      </c>
      <c r="AT58" s="674"/>
      <c r="AU58" s="474" t="str">
        <f>IF(LEN(VLOOKUP(AA52,suvaha!$D$8:$H$158,3,FALSE))&lt;3,"",LEFT(RIGHT(VLOOKUP(AA52,suvaha!$D$8:$H$158,3,FALSE),3),1))</f>
        <v/>
      </c>
      <c r="AV58" s="476" t="s">
        <v>37</v>
      </c>
      <c r="AW58" s="474" t="str">
        <f>IF(LEN(VLOOKUP(AA52,suvaha!$D$8:$H$158,3,FALSE))&lt;2,"",LEFT(RIGHT(VLOOKUP(AA52,suvaha!$D$8:$H$158,3,FALSE),2),1))</f>
        <v/>
      </c>
      <c r="AX58" s="476" t="s">
        <v>37</v>
      </c>
      <c r="AY58" s="474" t="str">
        <f>IF(VLOOKUP(AA52,suvaha!$D$8:$H$85,3,FALSE)=0,"",IF(LEN(VLOOKUP(AA52,suvaha!$D$8:$H$158,3,FALSE))&lt;1,"",LEFT(RIGHT(VLOOKUP(AA52,suvaha!$D$8:$H$158,3,FALSE),1),1)))</f>
        <v/>
      </c>
      <c r="AZ58" s="711"/>
      <c r="BA58" s="717"/>
      <c r="BB58" s="717"/>
      <c r="BC58" s="717"/>
      <c r="BD58" s="717"/>
      <c r="BE58" s="717"/>
      <c r="BF58" s="717"/>
      <c r="BG58" s="717"/>
      <c r="BH58" s="717"/>
      <c r="BI58" s="717"/>
      <c r="BJ58" s="717"/>
      <c r="BK58" s="179"/>
      <c r="BL58" s="474" t="str">
        <f>IF(LEN(VLOOKUP(AA52,suvaha!$D$8:$H$158,5,FALSE))&lt;11,"",LEFT(RIGHT(VLOOKUP(AA52,suvaha!$D$8:$H$158,5,FALSE),11),1))</f>
        <v/>
      </c>
      <c r="BM58" s="181" t="s">
        <v>37</v>
      </c>
      <c r="BN58" s="474" t="str">
        <f>IF(LEN(VLOOKUP(AA52,suvaha!$D$8:$H$158,5,FALSE))&lt;10,"",LEFT(RIGHT(VLOOKUP(AA52,suvaha!$D$8:$H$158,5,FALSE),10),1))</f>
        <v/>
      </c>
      <c r="BO58" s="179" t="s">
        <v>37</v>
      </c>
      <c r="BP58" s="474" t="str">
        <f>IF(LEN(VLOOKUP(AA52,suvaha!$D$8:$H$158,5,FALSE))&lt;9,"",LEFT(RIGHT(VLOOKUP(AA52,suvaha!$D$8:$H$158,5,FALSE),9),1))</f>
        <v/>
      </c>
      <c r="BQ58" s="476" t="s">
        <v>37</v>
      </c>
      <c r="BR58" s="474" t="str">
        <f>IF(LEN(VLOOKUP(AA52,suvaha!$D$8:$H$158,5,FALSE))&lt;8,"",LEFT(RIGHT(VLOOKUP(AA52,suvaha!$D$8:$H$158,5,FALSE),8),1))</f>
        <v/>
      </c>
      <c r="BS58" s="476" t="s">
        <v>37</v>
      </c>
      <c r="BT58" s="474" t="str">
        <f>IF(LEN(VLOOKUP(AA52,suvaha!$D$8:$H$158,5,FALSE))&lt;7,"",LEFT(RIGHT(VLOOKUP(AA52,suvaha!$D$8:$H$158,5,FALSE),7),1))</f>
        <v/>
      </c>
      <c r="BU58" s="179" t="s">
        <v>37</v>
      </c>
      <c r="BV58" s="474" t="str">
        <f>IF(LEN(VLOOKUP(AA52,suvaha!$D$8:$H$158,5,FALSE))&lt;6,"",LEFT(RIGHT(VLOOKUP(AA52,suvaha!$D$8:$H$158,5,FALSE),6),1))</f>
        <v/>
      </c>
      <c r="BW58" s="476" t="s">
        <v>37</v>
      </c>
      <c r="BX58" s="474" t="str">
        <f>IF(LEN(VLOOKUP(AA52,suvaha!$D$8:$H$158,5,FALSE))&lt;5,"",LEFT(RIGHT(VLOOKUP(AA52,suvaha!$D$8:$H$158,5,FALSE),5),1))</f>
        <v/>
      </c>
      <c r="BY58" s="476" t="s">
        <v>37</v>
      </c>
      <c r="BZ58" s="474" t="str">
        <f>IF(LEN(VLOOKUP(AA52,suvaha!$D$8:$H$158,5,FALSE))&lt;4,"",LEFT(RIGHT(VLOOKUP(AA52,suvaha!$D$8:$H$158,5,FALSE),4),1))</f>
        <v/>
      </c>
      <c r="CA58" s="191" t="s">
        <v>37</v>
      </c>
      <c r="CB58" s="474" t="str">
        <f>IF(LEN(VLOOKUP(AA52,suvaha!$D$8:$H$158,5,FALSE))&lt;3,"",LEFT(RIGHT(VLOOKUP(AA52,suvaha!$D$8:$H$158,5,FALSE),3),1))</f>
        <v/>
      </c>
      <c r="CC58" s="476" t="s">
        <v>37</v>
      </c>
      <c r="CD58" s="474" t="str">
        <f>IF(LEN(VLOOKUP(AA52,suvaha!$D$8:$H$158,5,FALSE))&lt;2,"",LEFT(RIGHT(VLOOKUP(AA52,suvaha!$D$8:$H$158,5,FALSE),2),1))</f>
        <v/>
      </c>
      <c r="CE58" s="476" t="s">
        <v>53</v>
      </c>
      <c r="CF58" s="474" t="str">
        <f>IF(VLOOKUP(AA52,suvaha!$D$8:$H$85,5,FALSE)=0,"",IF(LEN(VLOOKUP(AA52,suvaha!$D$8:$H$158,5,FALSE))&lt;1,"",LEFT(RIGHT(VLOOKUP(AA52,suvaha!$D$8:$H$158,5,FALSE),1),1)))</f>
        <v/>
      </c>
      <c r="CG58" s="219"/>
      <c r="CH58" s="666"/>
      <c r="CI58" s="154"/>
    </row>
    <row r="59" spans="1:87" ht="3" customHeight="1">
      <c r="A59" s="139"/>
      <c r="B59" s="715"/>
      <c r="C59" s="715"/>
      <c r="D59" s="715"/>
      <c r="E59" s="719"/>
      <c r="F59" s="719"/>
      <c r="G59" s="707"/>
      <c r="H59" s="716"/>
      <c r="I59" s="716"/>
      <c r="J59" s="716"/>
      <c r="K59" s="716"/>
      <c r="L59" s="716"/>
      <c r="M59" s="716"/>
      <c r="N59" s="716"/>
      <c r="O59" s="716"/>
      <c r="P59" s="716"/>
      <c r="Q59" s="716"/>
      <c r="R59" s="716"/>
      <c r="S59" s="716"/>
      <c r="T59" s="716"/>
      <c r="U59" s="716"/>
      <c r="V59" s="716"/>
      <c r="W59" s="716"/>
      <c r="X59" s="716"/>
      <c r="Y59" s="716"/>
      <c r="Z59" s="716"/>
      <c r="AA59" s="717"/>
      <c r="AB59" s="717"/>
      <c r="AC59" s="717"/>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717"/>
      <c r="BB59" s="717"/>
      <c r="BC59" s="717"/>
      <c r="BD59" s="717"/>
      <c r="BE59" s="717"/>
      <c r="BF59" s="717"/>
      <c r="BG59" s="717"/>
      <c r="BH59" s="717"/>
      <c r="BI59" s="717"/>
      <c r="BJ59" s="717"/>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218"/>
      <c r="CH59" s="666"/>
      <c r="CI59" s="154"/>
    </row>
    <row r="60" spans="1:87" s="174" customFormat="1" ht="3" customHeight="1">
      <c r="A60" s="139"/>
      <c r="B60" s="715"/>
      <c r="C60" s="715"/>
      <c r="D60" s="715"/>
      <c r="E60" s="719" t="s">
        <v>69</v>
      </c>
      <c r="F60" s="719"/>
      <c r="G60" s="707"/>
      <c r="H60" s="716" t="str">
        <f>Index!C114</f>
        <v>Daňové pohľadávky a dotácie (341, 342, 343, 345 346, 347) - /391A/</v>
      </c>
      <c r="I60" s="716"/>
      <c r="J60" s="716"/>
      <c r="K60" s="716"/>
      <c r="L60" s="716"/>
      <c r="M60" s="716"/>
      <c r="N60" s="716"/>
      <c r="O60" s="716"/>
      <c r="P60" s="716"/>
      <c r="Q60" s="716"/>
      <c r="R60" s="716"/>
      <c r="S60" s="716"/>
      <c r="T60" s="716"/>
      <c r="U60" s="716"/>
      <c r="V60" s="716"/>
      <c r="W60" s="716"/>
      <c r="X60" s="716"/>
      <c r="Y60" s="716"/>
      <c r="Z60" s="716"/>
      <c r="AA60" s="717" t="s">
        <v>147</v>
      </c>
      <c r="AB60" s="717"/>
      <c r="AC60" s="717"/>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175"/>
      <c r="BS60" s="175"/>
      <c r="BT60" s="175"/>
      <c r="BU60" s="175"/>
      <c r="BV60" s="175"/>
      <c r="BW60" s="176"/>
      <c r="BX60" s="175"/>
      <c r="BY60" s="175"/>
      <c r="BZ60" s="175"/>
      <c r="CA60" s="175"/>
      <c r="CB60" s="175"/>
      <c r="CC60" s="175"/>
      <c r="CD60" s="175"/>
      <c r="CE60" s="175"/>
      <c r="CF60" s="175"/>
      <c r="CG60" s="216"/>
      <c r="CH60" s="666"/>
      <c r="CI60" s="220"/>
    </row>
    <row r="61" spans="1:87" s="174" customFormat="1" ht="3" customHeight="1">
      <c r="A61" s="139"/>
      <c r="B61" s="715"/>
      <c r="C61" s="715"/>
      <c r="D61" s="715"/>
      <c r="E61" s="719"/>
      <c r="F61" s="719"/>
      <c r="G61" s="707"/>
      <c r="H61" s="716"/>
      <c r="I61" s="716"/>
      <c r="J61" s="716"/>
      <c r="K61" s="716"/>
      <c r="L61" s="716"/>
      <c r="M61" s="716"/>
      <c r="N61" s="716"/>
      <c r="O61" s="716"/>
      <c r="P61" s="716"/>
      <c r="Q61" s="716"/>
      <c r="R61" s="716"/>
      <c r="S61" s="716"/>
      <c r="T61" s="716"/>
      <c r="U61" s="716"/>
      <c r="V61" s="716"/>
      <c r="W61" s="716"/>
      <c r="X61" s="716"/>
      <c r="Y61" s="716"/>
      <c r="Z61" s="716"/>
      <c r="AA61" s="717"/>
      <c r="AB61" s="717"/>
      <c r="AC61" s="717"/>
      <c r="AD61" s="671"/>
      <c r="AE61" s="672"/>
      <c r="AF61" s="672"/>
      <c r="AG61" s="672"/>
      <c r="AH61" s="471"/>
      <c r="AI61" s="673"/>
      <c r="AJ61" s="673"/>
      <c r="AK61" s="673"/>
      <c r="AL61" s="673"/>
      <c r="AM61" s="673"/>
      <c r="AN61" s="674"/>
      <c r="AO61" s="668"/>
      <c r="AP61" s="668"/>
      <c r="AQ61" s="668"/>
      <c r="AR61" s="668"/>
      <c r="AS61" s="668"/>
      <c r="AT61" s="674"/>
      <c r="AU61" s="668"/>
      <c r="AV61" s="668"/>
      <c r="AW61" s="668"/>
      <c r="AX61" s="668"/>
      <c r="AY61" s="668"/>
      <c r="AZ61" s="711"/>
      <c r="BA61" s="671"/>
      <c r="BB61" s="672"/>
      <c r="BC61" s="672"/>
      <c r="BD61" s="672"/>
      <c r="BE61" s="471"/>
      <c r="BF61" s="673"/>
      <c r="BG61" s="673"/>
      <c r="BH61" s="673"/>
      <c r="BI61" s="673"/>
      <c r="BJ61" s="673"/>
      <c r="BK61" s="674"/>
      <c r="BL61" s="668"/>
      <c r="BM61" s="668"/>
      <c r="BN61" s="668"/>
      <c r="BO61" s="668"/>
      <c r="BP61" s="668"/>
      <c r="BQ61" s="667"/>
      <c r="BR61" s="668"/>
      <c r="BS61" s="668"/>
      <c r="BT61" s="668"/>
      <c r="BU61" s="668"/>
      <c r="BV61" s="668"/>
      <c r="BW61" s="178"/>
      <c r="BX61" s="179"/>
      <c r="BY61" s="179"/>
      <c r="BZ61" s="179"/>
      <c r="CA61" s="179"/>
      <c r="CB61" s="179"/>
      <c r="CC61" s="179"/>
      <c r="CD61" s="179"/>
      <c r="CE61" s="179"/>
      <c r="CF61" s="179"/>
      <c r="CG61" s="217"/>
      <c r="CH61" s="666"/>
      <c r="CI61" s="220"/>
    </row>
    <row r="62" spans="1:87" ht="15" customHeight="1">
      <c r="A62" s="139"/>
      <c r="B62" s="715"/>
      <c r="C62" s="715"/>
      <c r="D62" s="715"/>
      <c r="E62" s="719"/>
      <c r="F62" s="719"/>
      <c r="G62" s="707"/>
      <c r="H62" s="716"/>
      <c r="I62" s="716"/>
      <c r="J62" s="716"/>
      <c r="K62" s="716"/>
      <c r="L62" s="716"/>
      <c r="M62" s="716"/>
      <c r="N62" s="716"/>
      <c r="O62" s="716"/>
      <c r="P62" s="716"/>
      <c r="Q62" s="716"/>
      <c r="R62" s="716"/>
      <c r="S62" s="716"/>
      <c r="T62" s="716"/>
      <c r="U62" s="716"/>
      <c r="V62" s="716"/>
      <c r="W62" s="716"/>
      <c r="X62" s="716"/>
      <c r="Y62" s="716"/>
      <c r="Z62" s="716"/>
      <c r="AA62" s="717"/>
      <c r="AB62" s="717"/>
      <c r="AC62" s="717"/>
      <c r="AD62" s="671"/>
      <c r="AE62" s="474" t="str">
        <f>IF(LEN(VLOOKUP(AA60,suvaha!$D$8:$H$158,2,FALSE))&lt;11,"",LEFT(RIGHT(VLOOKUP(AA60,suvaha!$D$8:$H$158,2,FALSE),11),1))</f>
        <v/>
      </c>
      <c r="AF62" s="181"/>
      <c r="AG62" s="474" t="str">
        <f>IF(LEN(VLOOKUP(AA60,suvaha!$D$8:$H$158,2,FALSE))&lt;10,"",LEFT(RIGHT(VLOOKUP(AA60,suvaha!$D$8:$H$158,2,FALSE),10),1))</f>
        <v/>
      </c>
      <c r="AH62" s="476"/>
      <c r="AI62" s="474" t="str">
        <f>IF(LEN(VLOOKUP(AA60,suvaha!$D$8:$H$158,2,FALSE))&lt;9,"",LEFT(RIGHT(VLOOKUP(AA60,suvaha!$D$8:$H$158,2,FALSE),9),1))</f>
        <v/>
      </c>
      <c r="AJ62" s="181"/>
      <c r="AK62" s="474" t="str">
        <f>IF(LEN(VLOOKUP(AA60,suvaha!$D$8:$H$158,2,FALSE))&lt;8,"",LEFT(RIGHT(VLOOKUP(AA60,suvaha!$D$8:$H$158,2,FALSE),8),1))</f>
        <v/>
      </c>
      <c r="AL62" s="476"/>
      <c r="AM62" s="474" t="str">
        <f>IF(LEN(VLOOKUP(AA60,suvaha!$D$8:$H$158,2,FALSE))&lt;7,"",LEFT(RIGHT(VLOOKUP(AA60,suvaha!$D$8:$H$158,2,FALSE),7),1))</f>
        <v/>
      </c>
      <c r="AN62" s="674"/>
      <c r="AO62" s="474" t="str">
        <f>IF(LEN(VLOOKUP(AA60,suvaha!$D$8:$H$158,2,FALSE))&lt;6,"",LEFT(RIGHT(VLOOKUP(AA60,suvaha!$D$8:$H$158,2,FALSE),6),1))</f>
        <v/>
      </c>
      <c r="AP62" s="476"/>
      <c r="AQ62" s="474" t="str">
        <f>IF(LEN(VLOOKUP(AA60,suvaha!$D$8:$H$158,2,FALSE))&lt;5,"",LEFT(RIGHT(VLOOKUP(AA60,suvaha!$D$8:$H$158,2,FALSE),5),1))</f>
        <v/>
      </c>
      <c r="AR62" s="476"/>
      <c r="AS62" s="474" t="str">
        <f>IF(LEN(VLOOKUP(AA60,suvaha!$D$8:$H$158,2,FALSE))&lt;4,"",LEFT(RIGHT(VLOOKUP(AA60,suvaha!$D$8:$H$158,2,FALSE),4),1))</f>
        <v>7</v>
      </c>
      <c r="AT62" s="674"/>
      <c r="AU62" s="474" t="str">
        <f>IF(LEN(VLOOKUP(AA60,suvaha!$D$8:$H$158,2,FALSE))&lt;3,"",LEFT(RIGHT(VLOOKUP(AA60,suvaha!$D$8:$H$158,2,FALSE),3),1))</f>
        <v>0</v>
      </c>
      <c r="AV62" s="476"/>
      <c r="AW62" s="474" t="str">
        <f>IF(LEN(VLOOKUP(AA60,suvaha!$D$8:$H$158,2,FALSE))&lt;2,"",LEFT(RIGHT(VLOOKUP(AA60,suvaha!$D$8:$H$158,2,FALSE),2),1))</f>
        <v>7</v>
      </c>
      <c r="AX62" s="476"/>
      <c r="AY62" s="474" t="str">
        <f>IF(VLOOKUP(AA60,suvaha!$D$8:$H$85,2,FALSE)=0,"",IF(LEN(VLOOKUP(AA60,suvaha!$D$8:$H$158,2,FALSE))&lt;1,"",LEFT(RIGHT(VLOOKUP(AA60,suvaha!$D$8:$H$158,2,FALSE),1),1)))</f>
        <v>6</v>
      </c>
      <c r="AZ62" s="711"/>
      <c r="BA62" s="671"/>
      <c r="BB62" s="474" t="str">
        <f>IF(LEN(VLOOKUP(AA60,suvaha!$D$8:$H$158,4,FALSE))&lt;11,"",LEFT(RIGHT(VLOOKUP(AA60,suvaha!$D$8:$H$158,4,FALSE),11),1))</f>
        <v/>
      </c>
      <c r="BC62" s="181"/>
      <c r="BD62" s="474" t="str">
        <f>IF(LEN(VLOOKUP(AA60,suvaha!$D$8:$H$158,4,FALSE))&lt;10,"",LEFT(RIGHT(VLOOKUP(AA60,suvaha!$D$8:$H$158,4,FALSE),10),1))</f>
        <v/>
      </c>
      <c r="BE62" s="476"/>
      <c r="BF62" s="474" t="str">
        <f>IF(LEN(VLOOKUP(AA60,suvaha!$D$8:$H$158,4,FALSE))&lt;9,"",LEFT(RIGHT(VLOOKUP(AA60,suvaha!$D$8:$H$158,4,FALSE),9),1))</f>
        <v/>
      </c>
      <c r="BG62" s="181"/>
      <c r="BH62" s="474" t="str">
        <f>IF(LEN(VLOOKUP(AA60,suvaha!$D$8:$H$158,4,FALSE))&lt;8,"",LEFT(RIGHT(VLOOKUP(AA60,suvaha!$D$8:$H$158,4,FALSE),8),1))</f>
        <v/>
      </c>
      <c r="BI62" s="476"/>
      <c r="BJ62" s="474" t="str">
        <f>IF(LEN(VLOOKUP(AA60,suvaha!$D$8:$H$158,4,FALSE))&lt;7,"",LEFT(RIGHT(VLOOKUP(AA60,suvaha!$D$8:$H$158,4,FALSE),7),1))</f>
        <v/>
      </c>
      <c r="BK62" s="674"/>
      <c r="BL62" s="474" t="str">
        <f>IF(LEN(VLOOKUP(AA60,suvaha!$D$8:$H$158,4,FALSE))&lt;6,"",LEFT(RIGHT(VLOOKUP(AA60,suvaha!$D$8:$H$158,4,FALSE),6),1))</f>
        <v/>
      </c>
      <c r="BM62" s="476"/>
      <c r="BN62" s="474" t="str">
        <f>IF(LEN(VLOOKUP(AA60,suvaha!$D$8:$H$158,4,FALSE))&lt;5,"",LEFT(RIGHT(VLOOKUP(AA60,suvaha!$D$8:$H$158,4,FALSE),5),1))</f>
        <v/>
      </c>
      <c r="BO62" s="476"/>
      <c r="BP62" s="474" t="str">
        <f>IF(LEN(VLOOKUP(AA60,suvaha!$D$8:$H$158,4,FALSE))&lt;4,"",LEFT(RIGHT(VLOOKUP(AA60,suvaha!$D$8:$H$158,4,FALSE),4),1))</f>
        <v>7</v>
      </c>
      <c r="BQ62" s="667"/>
      <c r="BR62" s="474" t="str">
        <f>IF(LEN(VLOOKUP(AA60,suvaha!$D$8:$H$158,4,FALSE))&lt;3,"",LEFT(RIGHT(VLOOKUP(AA60,suvaha!$D$8:$H$158,4,FALSE),3),1))</f>
        <v>0</v>
      </c>
      <c r="BS62" s="476"/>
      <c r="BT62" s="474" t="str">
        <f>IF(LEN(VLOOKUP(AA60,suvaha!$D$8:$H$158,4,FALSE))&lt;2,"",LEFT(RIGHT(VLOOKUP(AA60,suvaha!$D$8:$H$158,4,FALSE),2),1))</f>
        <v>7</v>
      </c>
      <c r="BU62" s="476"/>
      <c r="BV62" s="474" t="str">
        <f>IF(VLOOKUP(AA60,suvaha!$D$8:$H$85,4,FALSE)=0,"",IF(LEN(VLOOKUP(AA60,suvaha!$D$8:$H$158,4,FALSE))&lt;1,"",LEFT(RIGHT(VLOOKUP(AA60,suvaha!$D$8:$H$158,4,FALSE),1),1)))</f>
        <v>6</v>
      </c>
      <c r="BW62" s="178"/>
      <c r="BX62" s="179"/>
      <c r="BY62" s="179"/>
      <c r="BZ62" s="179"/>
      <c r="CA62" s="179"/>
      <c r="CB62" s="179"/>
      <c r="CC62" s="179"/>
      <c r="CD62" s="179"/>
      <c r="CE62" s="179"/>
      <c r="CF62" s="179"/>
      <c r="CG62" s="217"/>
      <c r="CH62" s="666"/>
      <c r="CI62" s="154"/>
    </row>
    <row r="63" spans="1:87" ht="3" customHeight="1">
      <c r="A63" s="139"/>
      <c r="B63" s="715"/>
      <c r="C63" s="715"/>
      <c r="D63" s="715"/>
      <c r="E63" s="719"/>
      <c r="F63" s="719"/>
      <c r="G63" s="707"/>
      <c r="H63" s="716"/>
      <c r="I63" s="716"/>
      <c r="J63" s="716"/>
      <c r="K63" s="716"/>
      <c r="L63" s="716"/>
      <c r="M63" s="716"/>
      <c r="N63" s="716"/>
      <c r="O63" s="716"/>
      <c r="P63" s="716"/>
      <c r="Q63" s="716"/>
      <c r="R63" s="716"/>
      <c r="S63" s="716"/>
      <c r="T63" s="716"/>
      <c r="U63" s="716"/>
      <c r="V63" s="716"/>
      <c r="W63" s="716"/>
      <c r="X63" s="716"/>
      <c r="Y63" s="716"/>
      <c r="Z63" s="716"/>
      <c r="AA63" s="717"/>
      <c r="AB63" s="717"/>
      <c r="AC63" s="717"/>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182"/>
      <c r="BS63" s="182"/>
      <c r="BT63" s="182"/>
      <c r="BU63" s="182"/>
      <c r="BV63" s="182"/>
      <c r="BW63" s="183"/>
      <c r="BX63" s="182"/>
      <c r="BY63" s="182"/>
      <c r="BZ63" s="182"/>
      <c r="CA63" s="182"/>
      <c r="CB63" s="182"/>
      <c r="CC63" s="182"/>
      <c r="CD63" s="182"/>
      <c r="CE63" s="182"/>
      <c r="CF63" s="182"/>
      <c r="CG63" s="218"/>
      <c r="CH63" s="666"/>
      <c r="CI63" s="154"/>
    </row>
    <row r="64" spans="1:87" ht="3" customHeight="1">
      <c r="A64" s="139"/>
      <c r="B64" s="715"/>
      <c r="C64" s="715"/>
      <c r="D64" s="715"/>
      <c r="E64" s="719"/>
      <c r="F64" s="719"/>
      <c r="G64" s="707"/>
      <c r="H64" s="716"/>
      <c r="I64" s="716"/>
      <c r="J64" s="716"/>
      <c r="K64" s="716"/>
      <c r="L64" s="716"/>
      <c r="M64" s="716"/>
      <c r="N64" s="716"/>
      <c r="O64" s="716"/>
      <c r="P64" s="716"/>
      <c r="Q64" s="716"/>
      <c r="R64" s="716"/>
      <c r="S64" s="716"/>
      <c r="T64" s="716"/>
      <c r="U64" s="716"/>
      <c r="V64" s="716"/>
      <c r="W64" s="716"/>
      <c r="X64" s="716"/>
      <c r="Y64" s="716"/>
      <c r="Z64" s="716"/>
      <c r="AA64" s="717"/>
      <c r="AB64" s="717"/>
      <c r="AC64" s="717"/>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717"/>
      <c r="BB64" s="717"/>
      <c r="BC64" s="717"/>
      <c r="BD64" s="717"/>
      <c r="BE64" s="717"/>
      <c r="BF64" s="717"/>
      <c r="BG64" s="717"/>
      <c r="BH64" s="717"/>
      <c r="BI64" s="717"/>
      <c r="BJ64" s="717"/>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216"/>
      <c r="CH64" s="666"/>
      <c r="CI64" s="154"/>
    </row>
    <row r="65" spans="1:87" ht="3" customHeight="1">
      <c r="A65" s="139"/>
      <c r="B65" s="715"/>
      <c r="C65" s="715"/>
      <c r="D65" s="715"/>
      <c r="E65" s="719"/>
      <c r="F65" s="719"/>
      <c r="G65" s="707"/>
      <c r="H65" s="716"/>
      <c r="I65" s="716"/>
      <c r="J65" s="716"/>
      <c r="K65" s="716"/>
      <c r="L65" s="716"/>
      <c r="M65" s="716"/>
      <c r="N65" s="716"/>
      <c r="O65" s="716"/>
      <c r="P65" s="716"/>
      <c r="Q65" s="716"/>
      <c r="R65" s="716"/>
      <c r="S65" s="716"/>
      <c r="T65" s="716"/>
      <c r="U65" s="716"/>
      <c r="V65" s="716"/>
      <c r="W65" s="716"/>
      <c r="X65" s="716"/>
      <c r="Y65" s="716"/>
      <c r="Z65" s="716"/>
      <c r="AA65" s="717"/>
      <c r="AB65" s="717"/>
      <c r="AC65" s="717"/>
      <c r="AD65" s="671"/>
      <c r="AE65" s="672"/>
      <c r="AF65" s="672"/>
      <c r="AG65" s="672"/>
      <c r="AH65" s="471"/>
      <c r="AI65" s="673"/>
      <c r="AJ65" s="673"/>
      <c r="AK65" s="673"/>
      <c r="AL65" s="673"/>
      <c r="AM65" s="673"/>
      <c r="AN65" s="674" t="s">
        <v>37</v>
      </c>
      <c r="AO65" s="668"/>
      <c r="AP65" s="668"/>
      <c r="AQ65" s="668"/>
      <c r="AR65" s="668"/>
      <c r="AS65" s="668"/>
      <c r="AT65" s="674" t="s">
        <v>37</v>
      </c>
      <c r="AU65" s="668"/>
      <c r="AV65" s="668"/>
      <c r="AW65" s="668"/>
      <c r="AX65" s="668"/>
      <c r="AY65" s="668"/>
      <c r="AZ65" s="711"/>
      <c r="BA65" s="717"/>
      <c r="BB65" s="717"/>
      <c r="BC65" s="717"/>
      <c r="BD65" s="717"/>
      <c r="BE65" s="717"/>
      <c r="BF65" s="717"/>
      <c r="BG65" s="717"/>
      <c r="BH65" s="717"/>
      <c r="BI65" s="717"/>
      <c r="BJ65" s="717"/>
      <c r="BK65" s="179"/>
      <c r="BL65" s="672"/>
      <c r="BM65" s="672"/>
      <c r="BN65" s="672"/>
      <c r="BO65" s="179"/>
      <c r="BP65" s="190"/>
      <c r="BQ65" s="190"/>
      <c r="BR65" s="190"/>
      <c r="BS65" s="190"/>
      <c r="BT65" s="190"/>
      <c r="BU65" s="179"/>
      <c r="BV65" s="190"/>
      <c r="BW65" s="190"/>
      <c r="BX65" s="190"/>
      <c r="BY65" s="190"/>
      <c r="BZ65" s="190"/>
      <c r="CA65" s="191"/>
      <c r="CB65" s="190"/>
      <c r="CC65" s="190"/>
      <c r="CD65" s="190"/>
      <c r="CE65" s="190"/>
      <c r="CF65" s="190"/>
      <c r="CG65" s="219"/>
      <c r="CH65" s="666"/>
      <c r="CI65" s="154"/>
    </row>
    <row r="66" spans="1:87" ht="15" customHeight="1">
      <c r="A66" s="139"/>
      <c r="B66" s="715"/>
      <c r="C66" s="715"/>
      <c r="D66" s="715"/>
      <c r="E66" s="719"/>
      <c r="F66" s="719"/>
      <c r="G66" s="707"/>
      <c r="H66" s="716"/>
      <c r="I66" s="716"/>
      <c r="J66" s="716"/>
      <c r="K66" s="716"/>
      <c r="L66" s="716"/>
      <c r="M66" s="716"/>
      <c r="N66" s="716"/>
      <c r="O66" s="716"/>
      <c r="P66" s="716"/>
      <c r="Q66" s="716"/>
      <c r="R66" s="716"/>
      <c r="S66" s="716"/>
      <c r="T66" s="716"/>
      <c r="U66" s="716"/>
      <c r="V66" s="716"/>
      <c r="W66" s="716"/>
      <c r="X66" s="716"/>
      <c r="Y66" s="716"/>
      <c r="Z66" s="716"/>
      <c r="AA66" s="717"/>
      <c r="AB66" s="717"/>
      <c r="AC66" s="717"/>
      <c r="AD66" s="671"/>
      <c r="AE66" s="474" t="str">
        <f>IF(LEN(VLOOKUP(AA60,suvaha!$D$8:$H$158,3,FALSE))&lt;11,"",LEFT(RIGHT(VLOOKUP(AA60,suvaha!$D$8:$H$158,3,FALSE),11),1))</f>
        <v/>
      </c>
      <c r="AF66" s="181" t="s">
        <v>37</v>
      </c>
      <c r="AG66" s="474" t="str">
        <f>IF(LEN(VLOOKUP(AA60,suvaha!$D$8:$H$158,3,FALSE))&lt;10,"",LEFT(RIGHT(VLOOKUP(AA60,suvaha!$D$8:$H$158,3,FALSE),10),1))</f>
        <v/>
      </c>
      <c r="AH66" s="476" t="s">
        <v>37</v>
      </c>
      <c r="AI66" s="474" t="str">
        <f>IF(LEN(VLOOKUP(AA60,suvaha!$D$8:$H$158,3,FALSE))&lt;9,"",LEFT(RIGHT(VLOOKUP(AA60,suvaha!$D$8:$H$158,3,FALSE),9),1))</f>
        <v/>
      </c>
      <c r="AJ66" s="181" t="s">
        <v>37</v>
      </c>
      <c r="AK66" s="474" t="str">
        <f>IF(LEN(VLOOKUP(AA60,suvaha!$D$8:$H$158,3,FALSE))&lt;8,"",LEFT(RIGHT(VLOOKUP(AA60,suvaha!$D$8:$H$158,3,FALSE),8),1))</f>
        <v/>
      </c>
      <c r="AL66" s="476" t="s">
        <v>37</v>
      </c>
      <c r="AM66" s="474" t="str">
        <f>IF(LEN(VLOOKUP(AA60,suvaha!$D$8:$H$158,3,FALSE))&lt;7,"",LEFT(RIGHT(VLOOKUP(AA60,suvaha!$D$8:$H$158,3,FALSE),7),1))</f>
        <v/>
      </c>
      <c r="AN66" s="674"/>
      <c r="AO66" s="474" t="str">
        <f>IF(LEN(VLOOKUP(AA60,suvaha!$D$8:$H$158,3,FALSE))&lt;6,"",LEFT(RIGHT(VLOOKUP(AA60,suvaha!$D$8:$H$158,3,FALSE),6),1))</f>
        <v/>
      </c>
      <c r="AP66" s="476" t="s">
        <v>37</v>
      </c>
      <c r="AQ66" s="474" t="str">
        <f>IF(LEN(VLOOKUP(AA60,suvaha!$D$8:$H$158,3,FALSE))&lt;5,"",LEFT(RIGHT(VLOOKUP(AA60,suvaha!$D$8:$H$158,3,FALSE),5),1))</f>
        <v/>
      </c>
      <c r="AR66" s="476" t="s">
        <v>37</v>
      </c>
      <c r="AS66" s="474" t="str">
        <f>IF(LEN(VLOOKUP(AA60,suvaha!$D$8:$H$158,3,FALSE))&lt;4,"",LEFT(RIGHT(VLOOKUP(AA60,suvaha!$D$8:$H$158,3,FALSE),4),1))</f>
        <v/>
      </c>
      <c r="AT66" s="674"/>
      <c r="AU66" s="474" t="str">
        <f>IF(LEN(VLOOKUP(AA60,suvaha!$D$8:$H$158,3,FALSE))&lt;3,"",LEFT(RIGHT(VLOOKUP(AA60,suvaha!$D$8:$H$158,3,FALSE),3),1))</f>
        <v/>
      </c>
      <c r="AV66" s="476" t="s">
        <v>37</v>
      </c>
      <c r="AW66" s="474" t="str">
        <f>IF(LEN(VLOOKUP(AA60,suvaha!$D$8:$H$158,3,FALSE))&lt;2,"",LEFT(RIGHT(VLOOKUP(AA60,suvaha!$D$8:$H$158,3,FALSE),2),1))</f>
        <v/>
      </c>
      <c r="AX66" s="476" t="s">
        <v>37</v>
      </c>
      <c r="AY66" s="474" t="str">
        <f>IF(VLOOKUP(AA60,suvaha!$D$8:$H$85,3,FALSE)=0,"",IF(LEN(VLOOKUP(AA60,suvaha!$D$8:$H$158,3,FALSE))&lt;1,"",LEFT(RIGHT(VLOOKUP(AA60,suvaha!$D$8:$H$158,3,FALSE),1),1)))</f>
        <v/>
      </c>
      <c r="AZ66" s="711"/>
      <c r="BA66" s="717"/>
      <c r="BB66" s="717"/>
      <c r="BC66" s="717"/>
      <c r="BD66" s="717"/>
      <c r="BE66" s="717"/>
      <c r="BF66" s="717"/>
      <c r="BG66" s="717"/>
      <c r="BH66" s="717"/>
      <c r="BI66" s="717"/>
      <c r="BJ66" s="717"/>
      <c r="BK66" s="179"/>
      <c r="BL66" s="474" t="str">
        <f>IF(LEN(VLOOKUP(AA60,suvaha!$D$8:$H$158,5,FALSE))&lt;11,"",LEFT(RIGHT(VLOOKUP(AA60,suvaha!$D$8:$H$158,5,FALSE),11),1))</f>
        <v/>
      </c>
      <c r="BM66" s="181" t="s">
        <v>37</v>
      </c>
      <c r="BN66" s="474" t="str">
        <f>IF(LEN(VLOOKUP(AA60,suvaha!$D$8:$H$158,5,FALSE))&lt;10,"",LEFT(RIGHT(VLOOKUP(AA60,suvaha!$D$8:$H$158,5,FALSE),10),1))</f>
        <v/>
      </c>
      <c r="BO66" s="179" t="s">
        <v>37</v>
      </c>
      <c r="BP66" s="474" t="str">
        <f>IF(LEN(VLOOKUP(AA60,suvaha!$D$8:$H$158,5,FALSE))&lt;9,"",LEFT(RIGHT(VLOOKUP(AA60,suvaha!$D$8:$H$158,5,FALSE),9),1))</f>
        <v/>
      </c>
      <c r="BQ66" s="476" t="s">
        <v>37</v>
      </c>
      <c r="BR66" s="474" t="str">
        <f>IF(LEN(VLOOKUP(AA60,suvaha!$D$8:$H$158,5,FALSE))&lt;8,"",LEFT(RIGHT(VLOOKUP(AA60,suvaha!$D$8:$H$158,5,FALSE),8),1))</f>
        <v/>
      </c>
      <c r="BS66" s="476" t="s">
        <v>37</v>
      </c>
      <c r="BT66" s="474" t="str">
        <f>IF(LEN(VLOOKUP(AA60,suvaha!$D$8:$H$158,5,FALSE))&lt;7,"",LEFT(RIGHT(VLOOKUP(AA60,suvaha!$D$8:$H$158,5,FALSE),7),1))</f>
        <v/>
      </c>
      <c r="BU66" s="179" t="s">
        <v>37</v>
      </c>
      <c r="BV66" s="474" t="str">
        <f>IF(LEN(VLOOKUP(AA60,suvaha!$D$8:$H$158,5,FALSE))&lt;6,"",LEFT(RIGHT(VLOOKUP(AA60,suvaha!$D$8:$H$158,5,FALSE),6),1))</f>
        <v/>
      </c>
      <c r="BW66" s="476" t="s">
        <v>37</v>
      </c>
      <c r="BX66" s="474" t="str">
        <f>IF(LEN(VLOOKUP(AA60,suvaha!$D$8:$H$158,5,FALSE))&lt;5,"",LEFT(RIGHT(VLOOKUP(AA60,suvaha!$D$8:$H$158,5,FALSE),5),1))</f>
        <v>4</v>
      </c>
      <c r="BY66" s="476" t="s">
        <v>37</v>
      </c>
      <c r="BZ66" s="474" t="str">
        <f>IF(LEN(VLOOKUP(AA60,suvaha!$D$8:$H$158,5,FALSE))&lt;4,"",LEFT(RIGHT(VLOOKUP(AA60,suvaha!$D$8:$H$158,5,FALSE),4),1))</f>
        <v>0</v>
      </c>
      <c r="CA66" s="191" t="s">
        <v>37</v>
      </c>
      <c r="CB66" s="474" t="str">
        <f>IF(LEN(VLOOKUP(AA60,suvaha!$D$8:$H$158,5,FALSE))&lt;3,"",LEFT(RIGHT(VLOOKUP(AA60,suvaha!$D$8:$H$158,5,FALSE),3),1))</f>
        <v>0</v>
      </c>
      <c r="CC66" s="476" t="s">
        <v>37</v>
      </c>
      <c r="CD66" s="474" t="str">
        <f>IF(LEN(VLOOKUP(AA60,suvaha!$D$8:$H$158,5,FALSE))&lt;2,"",LEFT(RIGHT(VLOOKUP(AA60,suvaha!$D$8:$H$158,5,FALSE),2),1))</f>
        <v>1</v>
      </c>
      <c r="CE66" s="476" t="s">
        <v>53</v>
      </c>
      <c r="CF66" s="474" t="str">
        <f>IF(VLOOKUP(AA60,suvaha!$D$8:$H$85,5,FALSE)=0,"",IF(LEN(VLOOKUP(AA60,suvaha!$D$8:$H$158,5,FALSE))&lt;1,"",LEFT(RIGHT(VLOOKUP(AA60,suvaha!$D$8:$H$158,5,FALSE),1),1)))</f>
        <v>7</v>
      </c>
      <c r="CG66" s="219"/>
      <c r="CH66" s="666"/>
      <c r="CI66" s="154"/>
    </row>
    <row r="67" spans="1:87" ht="3" customHeight="1">
      <c r="A67" s="139"/>
      <c r="B67" s="715"/>
      <c r="C67" s="715"/>
      <c r="D67" s="715"/>
      <c r="E67" s="719"/>
      <c r="F67" s="719"/>
      <c r="G67" s="707"/>
      <c r="H67" s="716"/>
      <c r="I67" s="716"/>
      <c r="J67" s="716"/>
      <c r="K67" s="716"/>
      <c r="L67" s="716"/>
      <c r="M67" s="716"/>
      <c r="N67" s="716"/>
      <c r="O67" s="716"/>
      <c r="P67" s="716"/>
      <c r="Q67" s="716"/>
      <c r="R67" s="716"/>
      <c r="S67" s="716"/>
      <c r="T67" s="716"/>
      <c r="U67" s="716"/>
      <c r="V67" s="716"/>
      <c r="W67" s="716"/>
      <c r="X67" s="716"/>
      <c r="Y67" s="716"/>
      <c r="Z67" s="716"/>
      <c r="AA67" s="717"/>
      <c r="AB67" s="717"/>
      <c r="AC67" s="717"/>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717"/>
      <c r="BB67" s="717"/>
      <c r="BC67" s="717"/>
      <c r="BD67" s="717"/>
      <c r="BE67" s="717"/>
      <c r="BF67" s="717"/>
      <c r="BG67" s="717"/>
      <c r="BH67" s="717"/>
      <c r="BI67" s="717"/>
      <c r="BJ67" s="717"/>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218"/>
      <c r="CH67" s="666"/>
      <c r="CI67" s="154"/>
    </row>
    <row r="68" spans="1:87" s="174" customFormat="1" ht="3" customHeight="1">
      <c r="A68" s="139"/>
      <c r="B68" s="715"/>
      <c r="C68" s="715"/>
      <c r="D68" s="715"/>
      <c r="E68" s="719" t="s">
        <v>82</v>
      </c>
      <c r="F68" s="719"/>
      <c r="G68" s="707"/>
      <c r="H68" s="716" t="str">
        <f>Index!C115</f>
        <v>Pohľadávky z derivátových operácií (373A, 376A)</v>
      </c>
      <c r="I68" s="716"/>
      <c r="J68" s="716"/>
      <c r="K68" s="716"/>
      <c r="L68" s="716"/>
      <c r="M68" s="716"/>
      <c r="N68" s="716"/>
      <c r="O68" s="716"/>
      <c r="P68" s="716"/>
      <c r="Q68" s="716"/>
      <c r="R68" s="716"/>
      <c r="S68" s="716"/>
      <c r="T68" s="716"/>
      <c r="U68" s="716"/>
      <c r="V68" s="716"/>
      <c r="W68" s="716"/>
      <c r="X68" s="716"/>
      <c r="Y68" s="716"/>
      <c r="Z68" s="716"/>
      <c r="AA68" s="717" t="s">
        <v>148</v>
      </c>
      <c r="AB68" s="717"/>
      <c r="AC68" s="717"/>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175"/>
      <c r="BS68" s="175"/>
      <c r="BT68" s="175"/>
      <c r="BU68" s="175"/>
      <c r="BV68" s="175"/>
      <c r="BW68" s="176"/>
      <c r="BX68" s="175"/>
      <c r="BY68" s="175"/>
      <c r="BZ68" s="175"/>
      <c r="CA68" s="175"/>
      <c r="CB68" s="175"/>
      <c r="CC68" s="175"/>
      <c r="CD68" s="175"/>
      <c r="CE68" s="175"/>
      <c r="CF68" s="175"/>
      <c r="CG68" s="216"/>
      <c r="CH68" s="666"/>
      <c r="CI68" s="220"/>
    </row>
    <row r="69" spans="1:87" s="174" customFormat="1" ht="3" customHeight="1">
      <c r="A69" s="139"/>
      <c r="B69" s="715"/>
      <c r="C69" s="715"/>
      <c r="D69" s="715"/>
      <c r="E69" s="719"/>
      <c r="F69" s="719"/>
      <c r="G69" s="707"/>
      <c r="H69" s="716"/>
      <c r="I69" s="716"/>
      <c r="J69" s="716"/>
      <c r="K69" s="716"/>
      <c r="L69" s="716"/>
      <c r="M69" s="716"/>
      <c r="N69" s="716"/>
      <c r="O69" s="716"/>
      <c r="P69" s="716"/>
      <c r="Q69" s="716"/>
      <c r="R69" s="716"/>
      <c r="S69" s="716"/>
      <c r="T69" s="716"/>
      <c r="U69" s="716"/>
      <c r="V69" s="716"/>
      <c r="W69" s="716"/>
      <c r="X69" s="716"/>
      <c r="Y69" s="716"/>
      <c r="Z69" s="716"/>
      <c r="AA69" s="717"/>
      <c r="AB69" s="717"/>
      <c r="AC69" s="717"/>
      <c r="AD69" s="671"/>
      <c r="AE69" s="672"/>
      <c r="AF69" s="672"/>
      <c r="AG69" s="672"/>
      <c r="AH69" s="471"/>
      <c r="AI69" s="673"/>
      <c r="AJ69" s="673"/>
      <c r="AK69" s="673"/>
      <c r="AL69" s="673"/>
      <c r="AM69" s="673"/>
      <c r="AN69" s="674"/>
      <c r="AO69" s="668"/>
      <c r="AP69" s="668"/>
      <c r="AQ69" s="668"/>
      <c r="AR69" s="668"/>
      <c r="AS69" s="668"/>
      <c r="AT69" s="674"/>
      <c r="AU69" s="668"/>
      <c r="AV69" s="668"/>
      <c r="AW69" s="668"/>
      <c r="AX69" s="668"/>
      <c r="AY69" s="668"/>
      <c r="AZ69" s="711"/>
      <c r="BA69" s="671"/>
      <c r="BB69" s="672"/>
      <c r="BC69" s="672"/>
      <c r="BD69" s="672"/>
      <c r="BE69" s="471"/>
      <c r="BF69" s="673"/>
      <c r="BG69" s="673"/>
      <c r="BH69" s="673"/>
      <c r="BI69" s="673"/>
      <c r="BJ69" s="673"/>
      <c r="BK69" s="674"/>
      <c r="BL69" s="668"/>
      <c r="BM69" s="668"/>
      <c r="BN69" s="668"/>
      <c r="BO69" s="668"/>
      <c r="BP69" s="668"/>
      <c r="BQ69" s="667"/>
      <c r="BR69" s="668"/>
      <c r="BS69" s="668"/>
      <c r="BT69" s="668"/>
      <c r="BU69" s="668"/>
      <c r="BV69" s="668"/>
      <c r="BW69" s="178"/>
      <c r="BX69" s="179"/>
      <c r="BY69" s="179"/>
      <c r="BZ69" s="179"/>
      <c r="CA69" s="179"/>
      <c r="CB69" s="179"/>
      <c r="CC69" s="179"/>
      <c r="CD69" s="179"/>
      <c r="CE69" s="179"/>
      <c r="CF69" s="179"/>
      <c r="CG69" s="217"/>
      <c r="CH69" s="666"/>
      <c r="CI69" s="220"/>
    </row>
    <row r="70" spans="1:87" ht="15" customHeight="1">
      <c r="A70" s="139"/>
      <c r="B70" s="715"/>
      <c r="C70" s="715"/>
      <c r="D70" s="715"/>
      <c r="E70" s="719"/>
      <c r="F70" s="719"/>
      <c r="G70" s="707"/>
      <c r="H70" s="716"/>
      <c r="I70" s="716"/>
      <c r="J70" s="716"/>
      <c r="K70" s="716"/>
      <c r="L70" s="716"/>
      <c r="M70" s="716"/>
      <c r="N70" s="716"/>
      <c r="O70" s="716"/>
      <c r="P70" s="716"/>
      <c r="Q70" s="716"/>
      <c r="R70" s="716"/>
      <c r="S70" s="716"/>
      <c r="T70" s="716"/>
      <c r="U70" s="716"/>
      <c r="V70" s="716"/>
      <c r="W70" s="716"/>
      <c r="X70" s="716"/>
      <c r="Y70" s="716"/>
      <c r="Z70" s="716"/>
      <c r="AA70" s="717"/>
      <c r="AB70" s="717"/>
      <c r="AC70" s="717"/>
      <c r="AD70" s="671"/>
      <c r="AE70" s="474" t="str">
        <f>IF(LEN(VLOOKUP(AA68,suvaha!$D$8:$H$158,2,FALSE))&lt;11,"",LEFT(RIGHT(VLOOKUP(AA68,suvaha!$D$8:$H$158,2,FALSE),11),1))</f>
        <v/>
      </c>
      <c r="AF70" s="181"/>
      <c r="AG70" s="474" t="str">
        <f>IF(LEN(VLOOKUP(AA68,suvaha!$D$8:$H$158,2,FALSE))&lt;10,"",LEFT(RIGHT(VLOOKUP(AA68,suvaha!$D$8:$H$158,2,FALSE),10),1))</f>
        <v/>
      </c>
      <c r="AH70" s="476"/>
      <c r="AI70" s="474" t="str">
        <f>IF(LEN(VLOOKUP(AA68,suvaha!$D$8:$H$158,2,FALSE))&lt;9,"",LEFT(RIGHT(VLOOKUP(AA68,suvaha!$D$8:$H$158,2,FALSE),9),1))</f>
        <v/>
      </c>
      <c r="AJ70" s="181"/>
      <c r="AK70" s="474" t="str">
        <f>IF(LEN(VLOOKUP(AA68,suvaha!$D$8:$H$158,2,FALSE))&lt;8,"",LEFT(RIGHT(VLOOKUP(AA68,suvaha!$D$8:$H$158,2,FALSE),8),1))</f>
        <v/>
      </c>
      <c r="AL70" s="476"/>
      <c r="AM70" s="474" t="str">
        <f>IF(LEN(VLOOKUP(AA68,suvaha!$D$8:$H$158,2,FALSE))&lt;7,"",LEFT(RIGHT(VLOOKUP(AA68,suvaha!$D$8:$H$158,2,FALSE),7),1))</f>
        <v/>
      </c>
      <c r="AN70" s="674"/>
      <c r="AO70" s="474" t="str">
        <f>IF(LEN(VLOOKUP(AA68,suvaha!$D$8:$H$158,2,FALSE))&lt;6,"",LEFT(RIGHT(VLOOKUP(AA68,suvaha!$D$8:$H$158,2,FALSE),6),1))</f>
        <v/>
      </c>
      <c r="AP70" s="476"/>
      <c r="AQ70" s="474" t="str">
        <f>IF(LEN(VLOOKUP(AA68,suvaha!$D$8:$H$158,2,FALSE))&lt;5,"",LEFT(RIGHT(VLOOKUP(AA68,suvaha!$D$8:$H$158,2,FALSE),5),1))</f>
        <v/>
      </c>
      <c r="AR70" s="476"/>
      <c r="AS70" s="474" t="str">
        <f>IF(LEN(VLOOKUP(AA68,suvaha!$D$8:$H$158,2,FALSE))&lt;4,"",LEFT(RIGHT(VLOOKUP(AA68,suvaha!$D$8:$H$158,2,FALSE),4),1))</f>
        <v/>
      </c>
      <c r="AT70" s="674"/>
      <c r="AU70" s="474" t="str">
        <f>IF(LEN(VLOOKUP(AA68,suvaha!$D$8:$H$158,2,FALSE))&lt;3,"",LEFT(RIGHT(VLOOKUP(AA68,suvaha!$D$8:$H$158,2,FALSE),3),1))</f>
        <v/>
      </c>
      <c r="AV70" s="476"/>
      <c r="AW70" s="474" t="str">
        <f>IF(LEN(VLOOKUP(AA68,suvaha!$D$8:$H$158,2,FALSE))&lt;2,"",LEFT(RIGHT(VLOOKUP(AA68,suvaha!$D$8:$H$158,2,FALSE),2),1))</f>
        <v/>
      </c>
      <c r="AX70" s="476"/>
      <c r="AY70" s="474" t="str">
        <f>IF(VLOOKUP(AA68,suvaha!$D$8:$H$85,2,FALSE)=0,"",IF(LEN(VLOOKUP(AA68,suvaha!$D$8:$H$158,2,FALSE))&lt;1,"",LEFT(RIGHT(VLOOKUP(AA68,suvaha!$D$8:$H$158,2,FALSE),1),1)))</f>
        <v/>
      </c>
      <c r="AZ70" s="711"/>
      <c r="BA70" s="671"/>
      <c r="BB70" s="474" t="str">
        <f>IF(LEN(VLOOKUP(AA68,suvaha!$D$8:$H$158,4,FALSE))&lt;11,"",LEFT(RIGHT(VLOOKUP(AA68,suvaha!$D$8:$H$158,4,FALSE),11),1))</f>
        <v/>
      </c>
      <c r="BC70" s="181"/>
      <c r="BD70" s="474" t="str">
        <f>IF(LEN(VLOOKUP(AA68,suvaha!$D$8:$H$158,4,FALSE))&lt;10,"",LEFT(RIGHT(VLOOKUP(AA68,suvaha!$D$8:$H$158,4,FALSE),10),1))</f>
        <v/>
      </c>
      <c r="BE70" s="476"/>
      <c r="BF70" s="474" t="str">
        <f>IF(LEN(VLOOKUP(AA68,suvaha!$D$8:$H$158,4,FALSE))&lt;9,"",LEFT(RIGHT(VLOOKUP(AA68,suvaha!$D$8:$H$158,4,FALSE),9),1))</f>
        <v/>
      </c>
      <c r="BG70" s="181"/>
      <c r="BH70" s="474" t="str">
        <f>IF(LEN(VLOOKUP(AA68,suvaha!$D$8:$H$158,4,FALSE))&lt;8,"",LEFT(RIGHT(VLOOKUP(AA68,suvaha!$D$8:$H$158,4,FALSE),8),1))</f>
        <v/>
      </c>
      <c r="BI70" s="476"/>
      <c r="BJ70" s="474" t="str">
        <f>IF(LEN(VLOOKUP(AA68,suvaha!$D$8:$H$158,4,FALSE))&lt;7,"",LEFT(RIGHT(VLOOKUP(AA68,suvaha!$D$8:$H$158,4,FALSE),7),1))</f>
        <v/>
      </c>
      <c r="BK70" s="674"/>
      <c r="BL70" s="474" t="str">
        <f>IF(LEN(VLOOKUP(AA68,suvaha!$D$8:$H$158,4,FALSE))&lt;6,"",LEFT(RIGHT(VLOOKUP(AA68,suvaha!$D$8:$H$158,4,FALSE),6),1))</f>
        <v/>
      </c>
      <c r="BM70" s="476"/>
      <c r="BN70" s="474" t="str">
        <f>IF(LEN(VLOOKUP(AA68,suvaha!$D$8:$H$158,4,FALSE))&lt;5,"",LEFT(RIGHT(VLOOKUP(AA68,suvaha!$D$8:$H$158,4,FALSE),5),1))</f>
        <v/>
      </c>
      <c r="BO70" s="476"/>
      <c r="BP70" s="474" t="str">
        <f>IF(LEN(VLOOKUP(AA68,suvaha!$D$8:$H$158,4,FALSE))&lt;4,"",LEFT(RIGHT(VLOOKUP(AA68,suvaha!$D$8:$H$158,4,FALSE),4),1))</f>
        <v/>
      </c>
      <c r="BQ70" s="667"/>
      <c r="BR70" s="474" t="str">
        <f>IF(LEN(VLOOKUP(AA68,suvaha!$D$8:$H$158,4,FALSE))&lt;3,"",LEFT(RIGHT(VLOOKUP(AA68,suvaha!$D$8:$H$158,4,FALSE),3),1))</f>
        <v/>
      </c>
      <c r="BS70" s="476"/>
      <c r="BT70" s="474" t="str">
        <f>IF(LEN(VLOOKUP(AA68,suvaha!$D$8:$H$158,4,FALSE))&lt;2,"",LEFT(RIGHT(VLOOKUP(AA68,suvaha!$D$8:$H$158,4,FALSE),2),1))</f>
        <v/>
      </c>
      <c r="BU70" s="476"/>
      <c r="BV70" s="474" t="str">
        <f>IF(VLOOKUP(AA68,suvaha!$D$8:$H$85,4,FALSE)=0,"",IF(LEN(VLOOKUP(AA68,suvaha!$D$8:$H$158,4,FALSE))&lt;1,"",LEFT(RIGHT(VLOOKUP(AA68,suvaha!$D$8:$H$158,4,FALSE),1),1)))</f>
        <v/>
      </c>
      <c r="BW70" s="178"/>
      <c r="BX70" s="179"/>
      <c r="BY70" s="179"/>
      <c r="BZ70" s="179"/>
      <c r="CA70" s="179"/>
      <c r="CB70" s="179"/>
      <c r="CC70" s="179"/>
      <c r="CD70" s="179"/>
      <c r="CE70" s="179"/>
      <c r="CF70" s="179"/>
      <c r="CG70" s="217"/>
      <c r="CH70" s="666"/>
      <c r="CI70" s="154"/>
    </row>
    <row r="71" spans="1:87" ht="3" customHeight="1">
      <c r="A71" s="139"/>
      <c r="B71" s="715"/>
      <c r="C71" s="715"/>
      <c r="D71" s="715"/>
      <c r="E71" s="719"/>
      <c r="F71" s="719"/>
      <c r="G71" s="707"/>
      <c r="H71" s="716"/>
      <c r="I71" s="716"/>
      <c r="J71" s="716"/>
      <c r="K71" s="716"/>
      <c r="L71" s="716"/>
      <c r="M71" s="716"/>
      <c r="N71" s="716"/>
      <c r="O71" s="716"/>
      <c r="P71" s="716"/>
      <c r="Q71" s="716"/>
      <c r="R71" s="716"/>
      <c r="S71" s="716"/>
      <c r="T71" s="716"/>
      <c r="U71" s="716"/>
      <c r="V71" s="716"/>
      <c r="W71" s="716"/>
      <c r="X71" s="716"/>
      <c r="Y71" s="716"/>
      <c r="Z71" s="716"/>
      <c r="AA71" s="717"/>
      <c r="AB71" s="717"/>
      <c r="AC71" s="717"/>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182"/>
      <c r="BS71" s="182"/>
      <c r="BT71" s="182"/>
      <c r="BU71" s="182"/>
      <c r="BV71" s="182"/>
      <c r="BW71" s="183"/>
      <c r="BX71" s="182"/>
      <c r="BY71" s="182"/>
      <c r="BZ71" s="182"/>
      <c r="CA71" s="182"/>
      <c r="CB71" s="182"/>
      <c r="CC71" s="182"/>
      <c r="CD71" s="182"/>
      <c r="CE71" s="182"/>
      <c r="CF71" s="182"/>
      <c r="CG71" s="218"/>
      <c r="CH71" s="666"/>
      <c r="CI71" s="154"/>
    </row>
    <row r="72" spans="1:87" ht="3" customHeight="1">
      <c r="A72" s="139"/>
      <c r="B72" s="715"/>
      <c r="C72" s="715"/>
      <c r="D72" s="715"/>
      <c r="E72" s="719"/>
      <c r="F72" s="719"/>
      <c r="G72" s="707"/>
      <c r="H72" s="716"/>
      <c r="I72" s="716"/>
      <c r="J72" s="716"/>
      <c r="K72" s="716"/>
      <c r="L72" s="716"/>
      <c r="M72" s="716"/>
      <c r="N72" s="716"/>
      <c r="O72" s="716"/>
      <c r="P72" s="716"/>
      <c r="Q72" s="716"/>
      <c r="R72" s="716"/>
      <c r="S72" s="716"/>
      <c r="T72" s="716"/>
      <c r="U72" s="716"/>
      <c r="V72" s="716"/>
      <c r="W72" s="716"/>
      <c r="X72" s="716"/>
      <c r="Y72" s="716"/>
      <c r="Z72" s="716"/>
      <c r="AA72" s="717"/>
      <c r="AB72" s="717"/>
      <c r="AC72" s="717"/>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717"/>
      <c r="BB72" s="717"/>
      <c r="BC72" s="717"/>
      <c r="BD72" s="717"/>
      <c r="BE72" s="717"/>
      <c r="BF72" s="717"/>
      <c r="BG72" s="717"/>
      <c r="BH72" s="717"/>
      <c r="BI72" s="717"/>
      <c r="BJ72" s="717"/>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216"/>
      <c r="CH72" s="666"/>
      <c r="CI72" s="154"/>
    </row>
    <row r="73" spans="1:87" ht="3" customHeight="1">
      <c r="A73" s="139"/>
      <c r="B73" s="715"/>
      <c r="C73" s="715"/>
      <c r="D73" s="715"/>
      <c r="E73" s="719"/>
      <c r="F73" s="719"/>
      <c r="G73" s="707"/>
      <c r="H73" s="716"/>
      <c r="I73" s="716"/>
      <c r="J73" s="716"/>
      <c r="K73" s="716"/>
      <c r="L73" s="716"/>
      <c r="M73" s="716"/>
      <c r="N73" s="716"/>
      <c r="O73" s="716"/>
      <c r="P73" s="716"/>
      <c r="Q73" s="716"/>
      <c r="R73" s="716"/>
      <c r="S73" s="716"/>
      <c r="T73" s="716"/>
      <c r="U73" s="716"/>
      <c r="V73" s="716"/>
      <c r="W73" s="716"/>
      <c r="X73" s="716"/>
      <c r="Y73" s="716"/>
      <c r="Z73" s="716"/>
      <c r="AA73" s="717"/>
      <c r="AB73" s="717"/>
      <c r="AC73" s="717"/>
      <c r="AD73" s="671"/>
      <c r="AE73" s="672"/>
      <c r="AF73" s="672"/>
      <c r="AG73" s="672"/>
      <c r="AH73" s="471"/>
      <c r="AI73" s="673"/>
      <c r="AJ73" s="673"/>
      <c r="AK73" s="673"/>
      <c r="AL73" s="673"/>
      <c r="AM73" s="673"/>
      <c r="AN73" s="674" t="s">
        <v>37</v>
      </c>
      <c r="AO73" s="668"/>
      <c r="AP73" s="668"/>
      <c r="AQ73" s="668"/>
      <c r="AR73" s="668"/>
      <c r="AS73" s="668"/>
      <c r="AT73" s="674" t="s">
        <v>37</v>
      </c>
      <c r="AU73" s="668"/>
      <c r="AV73" s="668"/>
      <c r="AW73" s="668"/>
      <c r="AX73" s="668"/>
      <c r="AY73" s="668"/>
      <c r="AZ73" s="711"/>
      <c r="BA73" s="717"/>
      <c r="BB73" s="717"/>
      <c r="BC73" s="717"/>
      <c r="BD73" s="717"/>
      <c r="BE73" s="717"/>
      <c r="BF73" s="717"/>
      <c r="BG73" s="717"/>
      <c r="BH73" s="717"/>
      <c r="BI73" s="717"/>
      <c r="BJ73" s="717"/>
      <c r="BK73" s="179"/>
      <c r="BL73" s="672"/>
      <c r="BM73" s="672"/>
      <c r="BN73" s="672"/>
      <c r="BO73" s="179"/>
      <c r="BP73" s="190"/>
      <c r="BQ73" s="190"/>
      <c r="BR73" s="190"/>
      <c r="BS73" s="190"/>
      <c r="BT73" s="190"/>
      <c r="BU73" s="179"/>
      <c r="BV73" s="190"/>
      <c r="BW73" s="190"/>
      <c r="BX73" s="190"/>
      <c r="BY73" s="190"/>
      <c r="BZ73" s="190"/>
      <c r="CA73" s="191"/>
      <c r="CB73" s="190"/>
      <c r="CC73" s="190"/>
      <c r="CD73" s="190"/>
      <c r="CE73" s="190"/>
      <c r="CF73" s="190"/>
      <c r="CG73" s="219"/>
      <c r="CH73" s="666"/>
      <c r="CI73" s="154"/>
    </row>
    <row r="74" spans="1:87" ht="15" customHeight="1">
      <c r="A74" s="139"/>
      <c r="B74" s="715"/>
      <c r="C74" s="715"/>
      <c r="D74" s="715"/>
      <c r="E74" s="719"/>
      <c r="F74" s="719"/>
      <c r="G74" s="707"/>
      <c r="H74" s="716"/>
      <c r="I74" s="716"/>
      <c r="J74" s="716"/>
      <c r="K74" s="716"/>
      <c r="L74" s="716"/>
      <c r="M74" s="716"/>
      <c r="N74" s="716"/>
      <c r="O74" s="716"/>
      <c r="P74" s="716"/>
      <c r="Q74" s="716"/>
      <c r="R74" s="716"/>
      <c r="S74" s="716"/>
      <c r="T74" s="716"/>
      <c r="U74" s="716"/>
      <c r="V74" s="716"/>
      <c r="W74" s="716"/>
      <c r="X74" s="716"/>
      <c r="Y74" s="716"/>
      <c r="Z74" s="716"/>
      <c r="AA74" s="717"/>
      <c r="AB74" s="717"/>
      <c r="AC74" s="717"/>
      <c r="AD74" s="671"/>
      <c r="AE74" s="474" t="str">
        <f>IF(LEN(VLOOKUP(AA68,suvaha!$D$8:$H$158,3,FALSE))&lt;11,"",LEFT(RIGHT(VLOOKUP(AA68,suvaha!$D$8:$H$158,3,FALSE),11),1))</f>
        <v/>
      </c>
      <c r="AF74" s="181" t="s">
        <v>37</v>
      </c>
      <c r="AG74" s="474" t="str">
        <f>IF(LEN(VLOOKUP(AA68,suvaha!$D$8:$H$158,3,FALSE))&lt;10,"",LEFT(RIGHT(VLOOKUP(AA68,suvaha!$D$8:$H$158,3,FALSE),10),1))</f>
        <v/>
      </c>
      <c r="AH74" s="476" t="s">
        <v>37</v>
      </c>
      <c r="AI74" s="474" t="str">
        <f>IF(LEN(VLOOKUP(AA68,suvaha!$D$8:$H$158,3,FALSE))&lt;9,"",LEFT(RIGHT(VLOOKUP(AA68,suvaha!$D$8:$H$158,3,FALSE),9),1))</f>
        <v/>
      </c>
      <c r="AJ74" s="181" t="s">
        <v>37</v>
      </c>
      <c r="AK74" s="474" t="str">
        <f>IF(LEN(VLOOKUP(AA68,suvaha!$D$8:$H$158,3,FALSE))&lt;8,"",LEFT(RIGHT(VLOOKUP(AA68,suvaha!$D$8:$H$158,3,FALSE),8),1))</f>
        <v/>
      </c>
      <c r="AL74" s="476" t="s">
        <v>37</v>
      </c>
      <c r="AM74" s="474" t="str">
        <f>IF(LEN(VLOOKUP(AA68,suvaha!$D$8:$H$158,3,FALSE))&lt;7,"",LEFT(RIGHT(VLOOKUP(AA68,suvaha!$D$8:$H$158,3,FALSE),7),1))</f>
        <v/>
      </c>
      <c r="AN74" s="674"/>
      <c r="AO74" s="474" t="str">
        <f>IF(LEN(VLOOKUP(AA68,suvaha!$D$8:$H$158,3,FALSE))&lt;6,"",LEFT(RIGHT(VLOOKUP(AA68,suvaha!$D$8:$H$158,3,FALSE),6),1))</f>
        <v/>
      </c>
      <c r="AP74" s="476" t="s">
        <v>37</v>
      </c>
      <c r="AQ74" s="474" t="str">
        <f>IF(LEN(VLOOKUP(AA68,suvaha!$D$8:$H$158,3,FALSE))&lt;5,"",LEFT(RIGHT(VLOOKUP(AA68,suvaha!$D$8:$H$158,3,FALSE),5),1))</f>
        <v/>
      </c>
      <c r="AR74" s="476" t="s">
        <v>37</v>
      </c>
      <c r="AS74" s="474" t="str">
        <f>IF(LEN(VLOOKUP(AA68,suvaha!$D$8:$H$158,3,FALSE))&lt;4,"",LEFT(RIGHT(VLOOKUP(AA68,suvaha!$D$8:$H$158,3,FALSE),4),1))</f>
        <v/>
      </c>
      <c r="AT74" s="674"/>
      <c r="AU74" s="474" t="str">
        <f>IF(LEN(VLOOKUP(AA68,suvaha!$D$8:$H$158,3,FALSE))&lt;3,"",LEFT(RIGHT(VLOOKUP(AA68,suvaha!$D$8:$H$158,3,FALSE),3),1))</f>
        <v/>
      </c>
      <c r="AV74" s="476" t="s">
        <v>37</v>
      </c>
      <c r="AW74" s="474" t="str">
        <f>IF(LEN(VLOOKUP(AA68,suvaha!$D$8:$H$158,3,FALSE))&lt;2,"",LEFT(RIGHT(VLOOKUP(AA68,suvaha!$D$8:$H$158,3,FALSE),2),1))</f>
        <v/>
      </c>
      <c r="AX74" s="476" t="s">
        <v>37</v>
      </c>
      <c r="AY74" s="474" t="str">
        <f>IF(VLOOKUP(AA68,suvaha!$D$8:$H$85,3,FALSE)=0,"",IF(LEN(VLOOKUP(AA68,suvaha!$D$8:$H$158,3,FALSE))&lt;1,"",LEFT(RIGHT(VLOOKUP(AA68,suvaha!$D$8:$H$158,3,FALSE),1),1)))</f>
        <v/>
      </c>
      <c r="AZ74" s="711"/>
      <c r="BA74" s="717"/>
      <c r="BB74" s="717"/>
      <c r="BC74" s="717"/>
      <c r="BD74" s="717"/>
      <c r="BE74" s="717"/>
      <c r="BF74" s="717"/>
      <c r="BG74" s="717"/>
      <c r="BH74" s="717"/>
      <c r="BI74" s="717"/>
      <c r="BJ74" s="717"/>
      <c r="BK74" s="179"/>
      <c r="BL74" s="474" t="str">
        <f>IF(LEN(VLOOKUP(AA68,suvaha!$D$8:$H$158,5,FALSE))&lt;11,"",LEFT(RIGHT(VLOOKUP(AA68,suvaha!$D$8:$H$158,5,FALSE),11),1))</f>
        <v/>
      </c>
      <c r="BM74" s="181" t="s">
        <v>37</v>
      </c>
      <c r="BN74" s="474" t="str">
        <f>IF(LEN(VLOOKUP(AA68,suvaha!$D$8:$H$158,5,FALSE))&lt;10,"",LEFT(RIGHT(VLOOKUP(AA68,suvaha!$D$8:$H$158,5,FALSE),10),1))</f>
        <v/>
      </c>
      <c r="BO74" s="179" t="s">
        <v>37</v>
      </c>
      <c r="BP74" s="474" t="str">
        <f>IF(LEN(VLOOKUP(AA68,suvaha!$D$8:$H$158,5,FALSE))&lt;9,"",LEFT(RIGHT(VLOOKUP(AA68,suvaha!$D$8:$H$158,5,FALSE),9),1))</f>
        <v/>
      </c>
      <c r="BQ74" s="476" t="s">
        <v>37</v>
      </c>
      <c r="BR74" s="474" t="str">
        <f>IF(LEN(VLOOKUP(AA68,suvaha!$D$8:$H$158,5,FALSE))&lt;8,"",LEFT(RIGHT(VLOOKUP(AA68,suvaha!$D$8:$H$158,5,FALSE),8),1))</f>
        <v/>
      </c>
      <c r="BS74" s="476" t="s">
        <v>37</v>
      </c>
      <c r="BT74" s="474" t="str">
        <f>IF(LEN(VLOOKUP(AA68,suvaha!$D$8:$H$158,5,FALSE))&lt;7,"",LEFT(RIGHT(VLOOKUP(AA68,suvaha!$D$8:$H$158,5,FALSE),7),1))</f>
        <v/>
      </c>
      <c r="BU74" s="179" t="s">
        <v>37</v>
      </c>
      <c r="BV74" s="474" t="str">
        <f>IF(LEN(VLOOKUP(AA68,suvaha!$D$8:$H$158,5,FALSE))&lt;6,"",LEFT(RIGHT(VLOOKUP(AA68,suvaha!$D$8:$H$158,5,FALSE),6),1))</f>
        <v/>
      </c>
      <c r="BW74" s="476" t="s">
        <v>37</v>
      </c>
      <c r="BX74" s="474" t="str">
        <f>IF(LEN(VLOOKUP(AA68,suvaha!$D$8:$H$158,5,FALSE))&lt;5,"",LEFT(RIGHT(VLOOKUP(AA68,suvaha!$D$8:$H$158,5,FALSE),5),1))</f>
        <v/>
      </c>
      <c r="BY74" s="476" t="s">
        <v>37</v>
      </c>
      <c r="BZ74" s="474" t="str">
        <f>IF(LEN(VLOOKUP(AA68,suvaha!$D$8:$H$158,5,FALSE))&lt;4,"",LEFT(RIGHT(VLOOKUP(AA68,suvaha!$D$8:$H$158,5,FALSE),4),1))</f>
        <v/>
      </c>
      <c r="CA74" s="191" t="s">
        <v>37</v>
      </c>
      <c r="CB74" s="474" t="str">
        <f>IF(LEN(VLOOKUP(AA68,suvaha!$D$8:$H$158,5,FALSE))&lt;3,"",LEFT(RIGHT(VLOOKUP(AA68,suvaha!$D$8:$H$158,5,FALSE),3),1))</f>
        <v/>
      </c>
      <c r="CC74" s="476" t="s">
        <v>37</v>
      </c>
      <c r="CD74" s="474" t="str">
        <f>IF(LEN(VLOOKUP(AA68,suvaha!$D$8:$H$158,5,FALSE))&lt;2,"",LEFT(RIGHT(VLOOKUP(AA68,suvaha!$D$8:$H$158,5,FALSE),2),1))</f>
        <v/>
      </c>
      <c r="CE74" s="476" t="s">
        <v>53</v>
      </c>
      <c r="CF74" s="474" t="str">
        <f>IF(VLOOKUP(AA68,suvaha!$D$8:$H$85,5,FALSE)=0,"",IF(LEN(VLOOKUP(AA68,suvaha!$D$8:$H$158,5,FALSE))&lt;1,"",LEFT(RIGHT(VLOOKUP(AA68,suvaha!$D$8:$H$158,5,FALSE),1),1)))</f>
        <v/>
      </c>
      <c r="CG74" s="219"/>
      <c r="CH74" s="666"/>
      <c r="CI74" s="154"/>
    </row>
    <row r="75" spans="1:87" ht="3" customHeight="1">
      <c r="A75" s="139"/>
      <c r="B75" s="715"/>
      <c r="C75" s="715"/>
      <c r="D75" s="715"/>
      <c r="E75" s="719"/>
      <c r="F75" s="719"/>
      <c r="G75" s="707"/>
      <c r="H75" s="716"/>
      <c r="I75" s="716"/>
      <c r="J75" s="716"/>
      <c r="K75" s="716"/>
      <c r="L75" s="716"/>
      <c r="M75" s="716"/>
      <c r="N75" s="716"/>
      <c r="O75" s="716"/>
      <c r="P75" s="716"/>
      <c r="Q75" s="716"/>
      <c r="R75" s="716"/>
      <c r="S75" s="716"/>
      <c r="T75" s="716"/>
      <c r="U75" s="716"/>
      <c r="V75" s="716"/>
      <c r="W75" s="716"/>
      <c r="X75" s="716"/>
      <c r="Y75" s="716"/>
      <c r="Z75" s="716"/>
      <c r="AA75" s="717"/>
      <c r="AB75" s="717"/>
      <c r="AC75" s="717"/>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717"/>
      <c r="BB75" s="717"/>
      <c r="BC75" s="717"/>
      <c r="BD75" s="717"/>
      <c r="BE75" s="717"/>
      <c r="BF75" s="717"/>
      <c r="BG75" s="717"/>
      <c r="BH75" s="717"/>
      <c r="BI75" s="717"/>
      <c r="BJ75" s="717"/>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218"/>
      <c r="CH75" s="666"/>
      <c r="CI75" s="154"/>
    </row>
    <row r="76" spans="1:87" s="174" customFormat="1" ht="3" customHeight="1">
      <c r="A76" s="139"/>
      <c r="B76" s="715"/>
      <c r="C76" s="715"/>
      <c r="D76" s="715"/>
      <c r="E76" s="719" t="s">
        <v>84</v>
      </c>
      <c r="F76" s="719"/>
      <c r="G76" s="707"/>
      <c r="H76" s="716" t="str">
        <f>Index!C116</f>
        <v>Iné pohľadávky (335A, 33XA, 371A, 374A, 375A, 378A) - /391A/</v>
      </c>
      <c r="I76" s="716"/>
      <c r="J76" s="716"/>
      <c r="K76" s="716"/>
      <c r="L76" s="716"/>
      <c r="M76" s="716"/>
      <c r="N76" s="716"/>
      <c r="O76" s="716"/>
      <c r="P76" s="716"/>
      <c r="Q76" s="716"/>
      <c r="R76" s="716"/>
      <c r="S76" s="716"/>
      <c r="T76" s="716"/>
      <c r="U76" s="716"/>
      <c r="V76" s="716"/>
      <c r="W76" s="716"/>
      <c r="X76" s="716"/>
      <c r="Y76" s="716"/>
      <c r="Z76" s="716"/>
      <c r="AA76" s="717" t="s">
        <v>149</v>
      </c>
      <c r="AB76" s="717"/>
      <c r="AC76" s="717"/>
      <c r="AD76" s="670"/>
      <c r="AE76" s="670"/>
      <c r="AF76" s="670"/>
      <c r="AG76" s="670"/>
      <c r="AH76" s="670"/>
      <c r="AI76" s="670"/>
      <c r="AJ76" s="670"/>
      <c r="AK76" s="670"/>
      <c r="AL76" s="670"/>
      <c r="AM76" s="670"/>
      <c r="AN76" s="670"/>
      <c r="AO76" s="670"/>
      <c r="AP76" s="670"/>
      <c r="AQ76" s="670"/>
      <c r="AR76" s="670"/>
      <c r="AS76" s="670"/>
      <c r="AT76" s="670"/>
      <c r="AU76" s="670"/>
      <c r="AV76" s="670"/>
      <c r="AW76" s="670"/>
      <c r="AX76" s="670"/>
      <c r="AY76" s="670"/>
      <c r="AZ76" s="670"/>
      <c r="BA76" s="710"/>
      <c r="BB76" s="710"/>
      <c r="BC76" s="710"/>
      <c r="BD76" s="710"/>
      <c r="BE76" s="710"/>
      <c r="BF76" s="710"/>
      <c r="BG76" s="710"/>
      <c r="BH76" s="710"/>
      <c r="BI76" s="710"/>
      <c r="BJ76" s="710"/>
      <c r="BK76" s="710"/>
      <c r="BL76" s="710"/>
      <c r="BM76" s="710"/>
      <c r="BN76" s="710"/>
      <c r="BO76" s="710"/>
      <c r="BP76" s="710"/>
      <c r="BQ76" s="710"/>
      <c r="BR76" s="175"/>
      <c r="BS76" s="175"/>
      <c r="BT76" s="175"/>
      <c r="BU76" s="175"/>
      <c r="BV76" s="175"/>
      <c r="BW76" s="176"/>
      <c r="BX76" s="175"/>
      <c r="BY76" s="175"/>
      <c r="BZ76" s="175"/>
      <c r="CA76" s="175"/>
      <c r="CB76" s="175"/>
      <c r="CC76" s="175"/>
      <c r="CD76" s="175"/>
      <c r="CE76" s="175"/>
      <c r="CF76" s="175"/>
      <c r="CG76" s="216"/>
      <c r="CH76" s="666"/>
      <c r="CI76" s="220"/>
    </row>
    <row r="77" spans="1:87" s="174" customFormat="1" ht="3" customHeight="1">
      <c r="A77" s="139"/>
      <c r="B77" s="715"/>
      <c r="C77" s="715"/>
      <c r="D77" s="715"/>
      <c r="E77" s="719"/>
      <c r="F77" s="719"/>
      <c r="G77" s="707"/>
      <c r="H77" s="716"/>
      <c r="I77" s="716"/>
      <c r="J77" s="716"/>
      <c r="K77" s="716"/>
      <c r="L77" s="716"/>
      <c r="M77" s="716"/>
      <c r="N77" s="716"/>
      <c r="O77" s="716"/>
      <c r="P77" s="716"/>
      <c r="Q77" s="716"/>
      <c r="R77" s="716"/>
      <c r="S77" s="716"/>
      <c r="T77" s="716"/>
      <c r="U77" s="716"/>
      <c r="V77" s="716"/>
      <c r="W77" s="716"/>
      <c r="X77" s="716"/>
      <c r="Y77" s="716"/>
      <c r="Z77" s="716"/>
      <c r="AA77" s="717"/>
      <c r="AB77" s="717"/>
      <c r="AC77" s="717"/>
      <c r="AD77" s="671"/>
      <c r="AE77" s="672"/>
      <c r="AF77" s="672"/>
      <c r="AG77" s="672"/>
      <c r="AH77" s="471"/>
      <c r="AI77" s="673"/>
      <c r="AJ77" s="673"/>
      <c r="AK77" s="673"/>
      <c r="AL77" s="673"/>
      <c r="AM77" s="673"/>
      <c r="AN77" s="674"/>
      <c r="AO77" s="668"/>
      <c r="AP77" s="668"/>
      <c r="AQ77" s="668"/>
      <c r="AR77" s="668"/>
      <c r="AS77" s="668"/>
      <c r="AT77" s="674"/>
      <c r="AU77" s="668"/>
      <c r="AV77" s="668"/>
      <c r="AW77" s="668"/>
      <c r="AX77" s="668"/>
      <c r="AY77" s="668"/>
      <c r="AZ77" s="711"/>
      <c r="BA77" s="671"/>
      <c r="BB77" s="672"/>
      <c r="BC77" s="672"/>
      <c r="BD77" s="672"/>
      <c r="BE77" s="471"/>
      <c r="BF77" s="673"/>
      <c r="BG77" s="673"/>
      <c r="BH77" s="673"/>
      <c r="BI77" s="673"/>
      <c r="BJ77" s="673"/>
      <c r="BK77" s="674"/>
      <c r="BL77" s="668"/>
      <c r="BM77" s="668"/>
      <c r="BN77" s="668"/>
      <c r="BO77" s="668"/>
      <c r="BP77" s="668"/>
      <c r="BQ77" s="667"/>
      <c r="BR77" s="668"/>
      <c r="BS77" s="668"/>
      <c r="BT77" s="668"/>
      <c r="BU77" s="668"/>
      <c r="BV77" s="668"/>
      <c r="BW77" s="178"/>
      <c r="BX77" s="179"/>
      <c r="BY77" s="179"/>
      <c r="BZ77" s="179"/>
      <c r="CA77" s="179"/>
      <c r="CB77" s="179"/>
      <c r="CC77" s="179"/>
      <c r="CD77" s="179"/>
      <c r="CE77" s="179"/>
      <c r="CF77" s="179"/>
      <c r="CG77" s="217"/>
      <c r="CH77" s="666"/>
      <c r="CI77" s="220"/>
    </row>
    <row r="78" spans="1:87" ht="15" customHeight="1">
      <c r="A78" s="139"/>
      <c r="B78" s="715"/>
      <c r="C78" s="715"/>
      <c r="D78" s="715"/>
      <c r="E78" s="719"/>
      <c r="F78" s="719"/>
      <c r="G78" s="707"/>
      <c r="H78" s="716"/>
      <c r="I78" s="716"/>
      <c r="J78" s="716"/>
      <c r="K78" s="716"/>
      <c r="L78" s="716"/>
      <c r="M78" s="716"/>
      <c r="N78" s="716"/>
      <c r="O78" s="716"/>
      <c r="P78" s="716"/>
      <c r="Q78" s="716"/>
      <c r="R78" s="716"/>
      <c r="S78" s="716"/>
      <c r="T78" s="716"/>
      <c r="U78" s="716"/>
      <c r="V78" s="716"/>
      <c r="W78" s="716"/>
      <c r="X78" s="716"/>
      <c r="Y78" s="716"/>
      <c r="Z78" s="716"/>
      <c r="AA78" s="717"/>
      <c r="AB78" s="717"/>
      <c r="AC78" s="717"/>
      <c r="AD78" s="671"/>
      <c r="AE78" s="474" t="str">
        <f>IF(LEN(VLOOKUP(AA76,suvaha!$D$8:$H$158,2,FALSE))&lt;11,"",LEFT(RIGHT(VLOOKUP(AA76,suvaha!$D$8:$H$158,2,FALSE),11),1))</f>
        <v/>
      </c>
      <c r="AF78" s="181"/>
      <c r="AG78" s="474" t="str">
        <f>IF(LEN(VLOOKUP(AA76,suvaha!$D$8:$H$158,2,FALSE))&lt;10,"",LEFT(RIGHT(VLOOKUP(AA76,suvaha!$D$8:$H$158,2,FALSE),10),1))</f>
        <v/>
      </c>
      <c r="AH78" s="476"/>
      <c r="AI78" s="474" t="str">
        <f>IF(LEN(VLOOKUP(AA76,suvaha!$D$8:$H$158,2,FALSE))&lt;9,"",LEFT(RIGHT(VLOOKUP(AA76,suvaha!$D$8:$H$158,2,FALSE),9),1))</f>
        <v/>
      </c>
      <c r="AJ78" s="181"/>
      <c r="AK78" s="474" t="str">
        <f>IF(LEN(VLOOKUP(AA76,suvaha!$D$8:$H$158,2,FALSE))&lt;8,"",LEFT(RIGHT(VLOOKUP(AA76,suvaha!$D$8:$H$158,2,FALSE),8),1))</f>
        <v/>
      </c>
      <c r="AL78" s="476"/>
      <c r="AM78" s="474" t="str">
        <f>IF(LEN(VLOOKUP(AA76,suvaha!$D$8:$H$158,2,FALSE))&lt;7,"",LEFT(RIGHT(VLOOKUP(AA76,suvaha!$D$8:$H$158,2,FALSE),7),1))</f>
        <v/>
      </c>
      <c r="AN78" s="674"/>
      <c r="AO78" s="474" t="str">
        <f>IF(LEN(VLOOKUP(AA76,suvaha!$D$8:$H$158,2,FALSE))&lt;6,"",LEFT(RIGHT(VLOOKUP(AA76,suvaha!$D$8:$H$158,2,FALSE),6),1))</f>
        <v/>
      </c>
      <c r="AP78" s="476"/>
      <c r="AQ78" s="474" t="str">
        <f>IF(LEN(VLOOKUP(AA76,suvaha!$D$8:$H$158,2,FALSE))&lt;5,"",LEFT(RIGHT(VLOOKUP(AA76,suvaha!$D$8:$H$158,2,FALSE),5),1))</f>
        <v/>
      </c>
      <c r="AR78" s="476"/>
      <c r="AS78" s="474" t="str">
        <f>IF(LEN(VLOOKUP(AA76,suvaha!$D$8:$H$158,2,FALSE))&lt;4,"",LEFT(RIGHT(VLOOKUP(AA76,suvaha!$D$8:$H$158,2,FALSE),4),1))</f>
        <v>6</v>
      </c>
      <c r="AT78" s="674"/>
      <c r="AU78" s="474" t="str">
        <f>IF(LEN(VLOOKUP(AA76,suvaha!$D$8:$H$158,2,FALSE))&lt;3,"",LEFT(RIGHT(VLOOKUP(AA76,suvaha!$D$8:$H$158,2,FALSE),3),1))</f>
        <v>7</v>
      </c>
      <c r="AV78" s="476"/>
      <c r="AW78" s="474" t="str">
        <f>IF(LEN(VLOOKUP(AA76,suvaha!$D$8:$H$158,2,FALSE))&lt;2,"",LEFT(RIGHT(VLOOKUP(AA76,suvaha!$D$8:$H$158,2,FALSE),2),1))</f>
        <v>7</v>
      </c>
      <c r="AX78" s="476"/>
      <c r="AY78" s="474" t="str">
        <f>IF(VLOOKUP(AA76,suvaha!$D$8:$H$85,2,FALSE)=0,"",IF(LEN(VLOOKUP(AA76,suvaha!$D$8:$H$158,2,FALSE))&lt;1,"",LEFT(RIGHT(VLOOKUP(AA76,suvaha!$D$8:$H$158,2,FALSE),1),1)))</f>
        <v>8</v>
      </c>
      <c r="AZ78" s="711"/>
      <c r="BA78" s="671"/>
      <c r="BB78" s="474" t="str">
        <f>IF(LEN(VLOOKUP(AA76,suvaha!$D$8:$H$158,4,FALSE))&lt;11,"",LEFT(RIGHT(VLOOKUP(AA76,suvaha!$D$8:$H$158,4,FALSE),11),1))</f>
        <v/>
      </c>
      <c r="BC78" s="181"/>
      <c r="BD78" s="474" t="str">
        <f>IF(LEN(VLOOKUP(AA76,suvaha!$D$8:$H$158,4,FALSE))&lt;10,"",LEFT(RIGHT(VLOOKUP(AA76,suvaha!$D$8:$H$158,4,FALSE),10),1))</f>
        <v/>
      </c>
      <c r="BE78" s="476"/>
      <c r="BF78" s="474" t="str">
        <f>IF(LEN(VLOOKUP(AA76,suvaha!$D$8:$H$158,4,FALSE))&lt;9,"",LEFT(RIGHT(VLOOKUP(AA76,suvaha!$D$8:$H$158,4,FALSE),9),1))</f>
        <v/>
      </c>
      <c r="BG78" s="181"/>
      <c r="BH78" s="474" t="str">
        <f>IF(LEN(VLOOKUP(AA76,suvaha!$D$8:$H$158,4,FALSE))&lt;8,"",LEFT(RIGHT(VLOOKUP(AA76,suvaha!$D$8:$H$158,4,FALSE),8),1))</f>
        <v/>
      </c>
      <c r="BI78" s="476"/>
      <c r="BJ78" s="474" t="str">
        <f>IF(LEN(VLOOKUP(AA76,suvaha!$D$8:$H$158,4,FALSE))&lt;7,"",LEFT(RIGHT(VLOOKUP(AA76,suvaha!$D$8:$H$158,4,FALSE),7),1))</f>
        <v/>
      </c>
      <c r="BK78" s="674"/>
      <c r="BL78" s="474" t="str">
        <f>IF(LEN(VLOOKUP(AA76,suvaha!$D$8:$H$158,4,FALSE))&lt;6,"",LEFT(RIGHT(VLOOKUP(AA76,suvaha!$D$8:$H$158,4,FALSE),6),1))</f>
        <v/>
      </c>
      <c r="BM78" s="476"/>
      <c r="BN78" s="474" t="str">
        <f>IF(LEN(VLOOKUP(AA76,suvaha!$D$8:$H$158,4,FALSE))&lt;5,"",LEFT(RIGHT(VLOOKUP(AA76,suvaha!$D$8:$H$158,4,FALSE),5),1))</f>
        <v/>
      </c>
      <c r="BO78" s="476"/>
      <c r="BP78" s="474" t="str">
        <f>IF(LEN(VLOOKUP(AA76,suvaha!$D$8:$H$158,4,FALSE))&lt;4,"",LEFT(RIGHT(VLOOKUP(AA76,suvaha!$D$8:$H$158,4,FALSE),4),1))</f>
        <v>6</v>
      </c>
      <c r="BQ78" s="667"/>
      <c r="BR78" s="474" t="str">
        <f>IF(LEN(VLOOKUP(AA76,suvaha!$D$8:$H$158,4,FALSE))&lt;3,"",LEFT(RIGHT(VLOOKUP(AA76,suvaha!$D$8:$H$158,4,FALSE),3),1))</f>
        <v>7</v>
      </c>
      <c r="BS78" s="476"/>
      <c r="BT78" s="474" t="str">
        <f>IF(LEN(VLOOKUP(AA76,suvaha!$D$8:$H$158,4,FALSE))&lt;2,"",LEFT(RIGHT(VLOOKUP(AA76,suvaha!$D$8:$H$158,4,FALSE),2),1))</f>
        <v>7</v>
      </c>
      <c r="BU78" s="476"/>
      <c r="BV78" s="474" t="str">
        <f>IF(VLOOKUP(AA76,suvaha!$D$8:$H$85,4,FALSE)=0,"",IF(LEN(VLOOKUP(AA76,suvaha!$D$8:$H$158,4,FALSE))&lt;1,"",LEFT(RIGHT(VLOOKUP(AA76,suvaha!$D$8:$H$158,4,FALSE),1),1)))</f>
        <v>8</v>
      </c>
      <c r="BW78" s="178"/>
      <c r="BX78" s="179"/>
      <c r="BY78" s="179"/>
      <c r="BZ78" s="179"/>
      <c r="CA78" s="179"/>
      <c r="CB78" s="179"/>
      <c r="CC78" s="179"/>
      <c r="CD78" s="179"/>
      <c r="CE78" s="179"/>
      <c r="CF78" s="179"/>
      <c r="CG78" s="217"/>
      <c r="CH78" s="666"/>
      <c r="CI78" s="154"/>
    </row>
    <row r="79" spans="1:87" ht="3" customHeight="1">
      <c r="A79" s="139"/>
      <c r="B79" s="715"/>
      <c r="C79" s="715"/>
      <c r="D79" s="715"/>
      <c r="E79" s="719"/>
      <c r="F79" s="719"/>
      <c r="G79" s="707"/>
      <c r="H79" s="716"/>
      <c r="I79" s="716"/>
      <c r="J79" s="716"/>
      <c r="K79" s="716"/>
      <c r="L79" s="716"/>
      <c r="M79" s="716"/>
      <c r="N79" s="716"/>
      <c r="O79" s="716"/>
      <c r="P79" s="716"/>
      <c r="Q79" s="716"/>
      <c r="R79" s="716"/>
      <c r="S79" s="716"/>
      <c r="T79" s="716"/>
      <c r="U79" s="716"/>
      <c r="V79" s="716"/>
      <c r="W79" s="716"/>
      <c r="X79" s="716"/>
      <c r="Y79" s="716"/>
      <c r="Z79" s="716"/>
      <c r="AA79" s="717"/>
      <c r="AB79" s="717"/>
      <c r="AC79" s="717"/>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669"/>
      <c r="BB79" s="669"/>
      <c r="BC79" s="669"/>
      <c r="BD79" s="669"/>
      <c r="BE79" s="669"/>
      <c r="BF79" s="669"/>
      <c r="BG79" s="669"/>
      <c r="BH79" s="669"/>
      <c r="BI79" s="669"/>
      <c r="BJ79" s="669"/>
      <c r="BK79" s="669"/>
      <c r="BL79" s="669"/>
      <c r="BM79" s="669"/>
      <c r="BN79" s="669"/>
      <c r="BO79" s="669"/>
      <c r="BP79" s="669"/>
      <c r="BQ79" s="669"/>
      <c r="BR79" s="182"/>
      <c r="BS79" s="182"/>
      <c r="BT79" s="182"/>
      <c r="BU79" s="182"/>
      <c r="BV79" s="182"/>
      <c r="BW79" s="183"/>
      <c r="BX79" s="182"/>
      <c r="BY79" s="182"/>
      <c r="BZ79" s="182"/>
      <c r="CA79" s="182"/>
      <c r="CB79" s="182"/>
      <c r="CC79" s="182"/>
      <c r="CD79" s="182"/>
      <c r="CE79" s="182"/>
      <c r="CF79" s="182"/>
      <c r="CG79" s="218"/>
      <c r="CH79" s="666"/>
      <c r="CI79" s="154"/>
    </row>
    <row r="80" spans="1:87" ht="3" customHeight="1">
      <c r="A80" s="139"/>
      <c r="B80" s="715"/>
      <c r="C80" s="715"/>
      <c r="D80" s="715"/>
      <c r="E80" s="719"/>
      <c r="F80" s="719"/>
      <c r="G80" s="707"/>
      <c r="H80" s="716"/>
      <c r="I80" s="716"/>
      <c r="J80" s="716"/>
      <c r="K80" s="716"/>
      <c r="L80" s="716"/>
      <c r="M80" s="716"/>
      <c r="N80" s="716"/>
      <c r="O80" s="716"/>
      <c r="P80" s="716"/>
      <c r="Q80" s="716"/>
      <c r="R80" s="716"/>
      <c r="S80" s="716"/>
      <c r="T80" s="716"/>
      <c r="U80" s="716"/>
      <c r="V80" s="716"/>
      <c r="W80" s="716"/>
      <c r="X80" s="716"/>
      <c r="Y80" s="716"/>
      <c r="Z80" s="716"/>
      <c r="AA80" s="717"/>
      <c r="AB80" s="717"/>
      <c r="AC80" s="717"/>
      <c r="AD80" s="670"/>
      <c r="AE80" s="670"/>
      <c r="AF80" s="670"/>
      <c r="AG80" s="670"/>
      <c r="AH80" s="670"/>
      <c r="AI80" s="670"/>
      <c r="AJ80" s="670"/>
      <c r="AK80" s="670"/>
      <c r="AL80" s="670"/>
      <c r="AM80" s="670"/>
      <c r="AN80" s="670"/>
      <c r="AO80" s="670"/>
      <c r="AP80" s="670"/>
      <c r="AQ80" s="670"/>
      <c r="AR80" s="670"/>
      <c r="AS80" s="670"/>
      <c r="AT80" s="670"/>
      <c r="AU80" s="670"/>
      <c r="AV80" s="670"/>
      <c r="AW80" s="670"/>
      <c r="AX80" s="670"/>
      <c r="AY80" s="670"/>
      <c r="AZ80" s="670"/>
      <c r="BA80" s="717"/>
      <c r="BB80" s="717"/>
      <c r="BC80" s="717"/>
      <c r="BD80" s="717"/>
      <c r="BE80" s="717"/>
      <c r="BF80" s="717"/>
      <c r="BG80" s="717"/>
      <c r="BH80" s="717"/>
      <c r="BI80" s="717"/>
      <c r="BJ80" s="717"/>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216"/>
      <c r="CH80" s="666"/>
      <c r="CI80" s="154"/>
    </row>
    <row r="81" spans="1:87" ht="3" customHeight="1">
      <c r="A81" s="139"/>
      <c r="B81" s="715"/>
      <c r="C81" s="715"/>
      <c r="D81" s="715"/>
      <c r="E81" s="719"/>
      <c r="F81" s="719"/>
      <c r="G81" s="707"/>
      <c r="H81" s="716"/>
      <c r="I81" s="716"/>
      <c r="J81" s="716"/>
      <c r="K81" s="716"/>
      <c r="L81" s="716"/>
      <c r="M81" s="716"/>
      <c r="N81" s="716"/>
      <c r="O81" s="716"/>
      <c r="P81" s="716"/>
      <c r="Q81" s="716"/>
      <c r="R81" s="716"/>
      <c r="S81" s="716"/>
      <c r="T81" s="716"/>
      <c r="U81" s="716"/>
      <c r="V81" s="716"/>
      <c r="W81" s="716"/>
      <c r="X81" s="716"/>
      <c r="Y81" s="716"/>
      <c r="Z81" s="716"/>
      <c r="AA81" s="717"/>
      <c r="AB81" s="717"/>
      <c r="AC81" s="717"/>
      <c r="AD81" s="671"/>
      <c r="AE81" s="672"/>
      <c r="AF81" s="672"/>
      <c r="AG81" s="672"/>
      <c r="AH81" s="471"/>
      <c r="AI81" s="673"/>
      <c r="AJ81" s="673"/>
      <c r="AK81" s="673"/>
      <c r="AL81" s="673"/>
      <c r="AM81" s="673"/>
      <c r="AN81" s="674" t="s">
        <v>37</v>
      </c>
      <c r="AO81" s="668"/>
      <c r="AP81" s="668"/>
      <c r="AQ81" s="668"/>
      <c r="AR81" s="668"/>
      <c r="AS81" s="668"/>
      <c r="AT81" s="674" t="s">
        <v>37</v>
      </c>
      <c r="AU81" s="668"/>
      <c r="AV81" s="668"/>
      <c r="AW81" s="668"/>
      <c r="AX81" s="668"/>
      <c r="AY81" s="668"/>
      <c r="AZ81" s="711"/>
      <c r="BA81" s="717"/>
      <c r="BB81" s="717"/>
      <c r="BC81" s="717"/>
      <c r="BD81" s="717"/>
      <c r="BE81" s="717"/>
      <c r="BF81" s="717"/>
      <c r="BG81" s="717"/>
      <c r="BH81" s="717"/>
      <c r="BI81" s="717"/>
      <c r="BJ81" s="717"/>
      <c r="BK81" s="179"/>
      <c r="BL81" s="672"/>
      <c r="BM81" s="672"/>
      <c r="BN81" s="672"/>
      <c r="BO81" s="179"/>
      <c r="BP81" s="190"/>
      <c r="BQ81" s="190"/>
      <c r="BR81" s="190"/>
      <c r="BS81" s="190"/>
      <c r="BT81" s="190"/>
      <c r="BU81" s="179"/>
      <c r="BV81" s="190"/>
      <c r="BW81" s="190"/>
      <c r="BX81" s="190"/>
      <c r="BY81" s="190"/>
      <c r="BZ81" s="190"/>
      <c r="CA81" s="191"/>
      <c r="CB81" s="190"/>
      <c r="CC81" s="190"/>
      <c r="CD81" s="190"/>
      <c r="CE81" s="190"/>
      <c r="CF81" s="190"/>
      <c r="CG81" s="219"/>
      <c r="CH81" s="666"/>
      <c r="CI81" s="154"/>
    </row>
    <row r="82" spans="1:87" ht="15" customHeight="1">
      <c r="A82" s="139"/>
      <c r="B82" s="715"/>
      <c r="C82" s="715"/>
      <c r="D82" s="715"/>
      <c r="E82" s="719"/>
      <c r="F82" s="719"/>
      <c r="G82" s="707"/>
      <c r="H82" s="716"/>
      <c r="I82" s="716"/>
      <c r="J82" s="716"/>
      <c r="K82" s="716"/>
      <c r="L82" s="716"/>
      <c r="M82" s="716"/>
      <c r="N82" s="716"/>
      <c r="O82" s="716"/>
      <c r="P82" s="716"/>
      <c r="Q82" s="716"/>
      <c r="R82" s="716"/>
      <c r="S82" s="716"/>
      <c r="T82" s="716"/>
      <c r="U82" s="716"/>
      <c r="V82" s="716"/>
      <c r="W82" s="716"/>
      <c r="X82" s="716"/>
      <c r="Y82" s="716"/>
      <c r="Z82" s="716"/>
      <c r="AA82" s="717"/>
      <c r="AB82" s="717"/>
      <c r="AC82" s="717"/>
      <c r="AD82" s="671"/>
      <c r="AE82" s="474" t="str">
        <f>IF(LEN(VLOOKUP(AA76,suvaha!$D$8:$H$158,3,FALSE))&lt;11,"",LEFT(RIGHT(VLOOKUP(AA76,suvaha!$D$8:$H$158,3,FALSE),11),1))</f>
        <v/>
      </c>
      <c r="AF82" s="181" t="s">
        <v>37</v>
      </c>
      <c r="AG82" s="474" t="str">
        <f>IF(LEN(VLOOKUP(AA76,suvaha!$D$8:$H$158,3,FALSE))&lt;10,"",LEFT(RIGHT(VLOOKUP(AA76,suvaha!$D$8:$H$158,3,FALSE),10),1))</f>
        <v/>
      </c>
      <c r="AH82" s="476" t="s">
        <v>37</v>
      </c>
      <c r="AI82" s="474" t="str">
        <f>IF(LEN(VLOOKUP(AA76,suvaha!$D$8:$H$158,3,FALSE))&lt;9,"",LEFT(RIGHT(VLOOKUP(AA76,suvaha!$D$8:$H$158,3,FALSE),9),1))</f>
        <v/>
      </c>
      <c r="AJ82" s="181" t="s">
        <v>37</v>
      </c>
      <c r="AK82" s="474" t="str">
        <f>IF(LEN(VLOOKUP(AA76,suvaha!$D$8:$H$158,3,FALSE))&lt;8,"",LEFT(RIGHT(VLOOKUP(AA76,suvaha!$D$8:$H$158,3,FALSE),8),1))</f>
        <v/>
      </c>
      <c r="AL82" s="476" t="s">
        <v>37</v>
      </c>
      <c r="AM82" s="474" t="str">
        <f>IF(LEN(VLOOKUP(AA76,suvaha!$D$8:$H$158,3,FALSE))&lt;7,"",LEFT(RIGHT(VLOOKUP(AA76,suvaha!$D$8:$H$158,3,FALSE),7),1))</f>
        <v/>
      </c>
      <c r="AN82" s="674"/>
      <c r="AO82" s="474" t="str">
        <f>IF(LEN(VLOOKUP(AA76,suvaha!$D$8:$H$158,3,FALSE))&lt;6,"",LEFT(RIGHT(VLOOKUP(AA76,suvaha!$D$8:$H$158,3,FALSE),6),1))</f>
        <v/>
      </c>
      <c r="AP82" s="476" t="s">
        <v>37</v>
      </c>
      <c r="AQ82" s="474" t="str">
        <f>IF(LEN(VLOOKUP(AA76,suvaha!$D$8:$H$158,3,FALSE))&lt;5,"",LEFT(RIGHT(VLOOKUP(AA76,suvaha!$D$8:$H$158,3,FALSE),5),1))</f>
        <v/>
      </c>
      <c r="AR82" s="476" t="s">
        <v>37</v>
      </c>
      <c r="AS82" s="474" t="str">
        <f>IF(LEN(VLOOKUP(AA76,suvaha!$D$8:$H$158,3,FALSE))&lt;4,"",LEFT(RIGHT(VLOOKUP(AA76,suvaha!$D$8:$H$158,3,FALSE),4),1))</f>
        <v/>
      </c>
      <c r="AT82" s="674"/>
      <c r="AU82" s="474" t="str">
        <f>IF(LEN(VLOOKUP(AA76,suvaha!$D$8:$H$158,3,FALSE))&lt;3,"",LEFT(RIGHT(VLOOKUP(AA76,suvaha!$D$8:$H$158,3,FALSE),3),1))</f>
        <v/>
      </c>
      <c r="AV82" s="476" t="s">
        <v>37</v>
      </c>
      <c r="AW82" s="474" t="str">
        <f>IF(LEN(VLOOKUP(AA76,suvaha!$D$8:$H$158,3,FALSE))&lt;2,"",LEFT(RIGHT(VLOOKUP(AA76,suvaha!$D$8:$H$158,3,FALSE),2),1))</f>
        <v/>
      </c>
      <c r="AX82" s="476" t="s">
        <v>37</v>
      </c>
      <c r="AY82" s="474" t="str">
        <f>IF(VLOOKUP(AA76,suvaha!$D$8:$H$85,3,FALSE)=0,"",IF(LEN(VLOOKUP(AA76,suvaha!$D$8:$H$158,3,FALSE))&lt;1,"",LEFT(RIGHT(VLOOKUP(AA76,suvaha!$D$8:$H$158,3,FALSE),1),1)))</f>
        <v/>
      </c>
      <c r="AZ82" s="711"/>
      <c r="BA82" s="717"/>
      <c r="BB82" s="717"/>
      <c r="BC82" s="717"/>
      <c r="BD82" s="717"/>
      <c r="BE82" s="717"/>
      <c r="BF82" s="717"/>
      <c r="BG82" s="717"/>
      <c r="BH82" s="717"/>
      <c r="BI82" s="717"/>
      <c r="BJ82" s="717"/>
      <c r="BK82" s="179"/>
      <c r="BL82" s="474" t="str">
        <f>IF(LEN(VLOOKUP(AA76,suvaha!$D$8:$H$158,5,FALSE))&lt;11,"",LEFT(RIGHT(VLOOKUP(AA76,suvaha!$D$8:$H$158,5,FALSE),11),1))</f>
        <v/>
      </c>
      <c r="BM82" s="181" t="s">
        <v>37</v>
      </c>
      <c r="BN82" s="474" t="str">
        <f>IF(LEN(VLOOKUP(AA76,suvaha!$D$8:$H$158,5,FALSE))&lt;10,"",LEFT(RIGHT(VLOOKUP(AA76,suvaha!$D$8:$H$158,5,FALSE),10),1))</f>
        <v/>
      </c>
      <c r="BO82" s="179" t="s">
        <v>37</v>
      </c>
      <c r="BP82" s="474" t="str">
        <f>IF(LEN(VLOOKUP(AA76,suvaha!$D$8:$H$158,5,FALSE))&lt;9,"",LEFT(RIGHT(VLOOKUP(AA76,suvaha!$D$8:$H$158,5,FALSE),9),1))</f>
        <v/>
      </c>
      <c r="BQ82" s="476" t="s">
        <v>37</v>
      </c>
      <c r="BR82" s="474" t="str">
        <f>IF(LEN(VLOOKUP(AA76,suvaha!$D$8:$H$158,5,FALSE))&lt;8,"",LEFT(RIGHT(VLOOKUP(AA76,suvaha!$D$8:$H$158,5,FALSE),8),1))</f>
        <v/>
      </c>
      <c r="BS82" s="476" t="s">
        <v>37</v>
      </c>
      <c r="BT82" s="474" t="str">
        <f>IF(LEN(VLOOKUP(AA76,suvaha!$D$8:$H$158,5,FALSE))&lt;7,"",LEFT(RIGHT(VLOOKUP(AA76,suvaha!$D$8:$H$158,5,FALSE),7),1))</f>
        <v/>
      </c>
      <c r="BU82" s="179" t="s">
        <v>37</v>
      </c>
      <c r="BV82" s="474" t="str">
        <f>IF(LEN(VLOOKUP(AA76,suvaha!$D$8:$H$158,5,FALSE))&lt;6,"",LEFT(RIGHT(VLOOKUP(AA76,suvaha!$D$8:$H$158,5,FALSE),6),1))</f>
        <v/>
      </c>
      <c r="BW82" s="476" t="s">
        <v>37</v>
      </c>
      <c r="BX82" s="474" t="str">
        <f>IF(LEN(VLOOKUP(AA76,suvaha!$D$8:$H$158,5,FALSE))&lt;5,"",LEFT(RIGHT(VLOOKUP(AA76,suvaha!$D$8:$H$158,5,FALSE),5),1))</f>
        <v/>
      </c>
      <c r="BY82" s="476" t="s">
        <v>37</v>
      </c>
      <c r="BZ82" s="474" t="str">
        <f>IF(LEN(VLOOKUP(AA76,suvaha!$D$8:$H$158,5,FALSE))&lt;4,"",LEFT(RIGHT(VLOOKUP(AA76,suvaha!$D$8:$H$158,5,FALSE),4),1))</f>
        <v>4</v>
      </c>
      <c r="CA82" s="191" t="s">
        <v>37</v>
      </c>
      <c r="CB82" s="474" t="str">
        <f>IF(LEN(VLOOKUP(AA76,suvaha!$D$8:$H$158,5,FALSE))&lt;3,"",LEFT(RIGHT(VLOOKUP(AA76,suvaha!$D$8:$H$158,5,FALSE),3),1))</f>
        <v>4</v>
      </c>
      <c r="CC82" s="476" t="s">
        <v>37</v>
      </c>
      <c r="CD82" s="474" t="str">
        <f>IF(LEN(VLOOKUP(AA76,suvaha!$D$8:$H$158,5,FALSE))&lt;2,"",LEFT(RIGHT(VLOOKUP(AA76,suvaha!$D$8:$H$158,5,FALSE),2),1))</f>
        <v>0</v>
      </c>
      <c r="CE82" s="476" t="s">
        <v>53</v>
      </c>
      <c r="CF82" s="474" t="str">
        <f>IF(VLOOKUP(AA76,suvaha!$D$8:$H$85,5,FALSE)=0,"",IF(LEN(VLOOKUP(AA76,suvaha!$D$8:$H$158,5,FALSE))&lt;1,"",LEFT(RIGHT(VLOOKUP(AA76,suvaha!$D$8:$H$158,5,FALSE),1),1)))</f>
        <v>9</v>
      </c>
      <c r="CG82" s="219"/>
      <c r="CH82" s="666"/>
      <c r="CI82" s="154"/>
    </row>
    <row r="83" spans="1:87" ht="3" customHeight="1">
      <c r="A83" s="139"/>
      <c r="B83" s="715"/>
      <c r="C83" s="715"/>
      <c r="D83" s="715"/>
      <c r="E83" s="719"/>
      <c r="F83" s="719"/>
      <c r="G83" s="707"/>
      <c r="H83" s="716"/>
      <c r="I83" s="716"/>
      <c r="J83" s="716"/>
      <c r="K83" s="716"/>
      <c r="L83" s="716"/>
      <c r="M83" s="716"/>
      <c r="N83" s="716"/>
      <c r="O83" s="716"/>
      <c r="P83" s="716"/>
      <c r="Q83" s="716"/>
      <c r="R83" s="716"/>
      <c r="S83" s="716"/>
      <c r="T83" s="716"/>
      <c r="U83" s="716"/>
      <c r="V83" s="716"/>
      <c r="W83" s="716"/>
      <c r="X83" s="716"/>
      <c r="Y83" s="716"/>
      <c r="Z83" s="716"/>
      <c r="AA83" s="717"/>
      <c r="AB83" s="717"/>
      <c r="AC83" s="717"/>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717"/>
      <c r="BB83" s="717"/>
      <c r="BC83" s="717"/>
      <c r="BD83" s="717"/>
      <c r="BE83" s="717"/>
      <c r="BF83" s="717"/>
      <c r="BG83" s="717"/>
      <c r="BH83" s="717"/>
      <c r="BI83" s="717"/>
      <c r="BJ83" s="717"/>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218"/>
      <c r="CH83" s="666"/>
      <c r="CI83" s="154"/>
    </row>
    <row r="84" spans="1:87" s="174" customFormat="1" ht="3" customHeight="1">
      <c r="A84" s="139"/>
      <c r="B84" s="715"/>
      <c r="C84" s="715"/>
      <c r="D84" s="715"/>
      <c r="E84" s="762" t="s">
        <v>150</v>
      </c>
      <c r="F84" s="762"/>
      <c r="G84" s="773"/>
      <c r="H84" s="708" t="str">
        <f>Index!C117</f>
        <v>Krátkodobý finančný majetok súčet (r. 67 až r. 70)</v>
      </c>
      <c r="I84" s="708"/>
      <c r="J84" s="708"/>
      <c r="K84" s="708"/>
      <c r="L84" s="708"/>
      <c r="M84" s="708"/>
      <c r="N84" s="708"/>
      <c r="O84" s="708"/>
      <c r="P84" s="708"/>
      <c r="Q84" s="708"/>
      <c r="R84" s="708"/>
      <c r="S84" s="708"/>
      <c r="T84" s="708"/>
      <c r="U84" s="708"/>
      <c r="V84" s="708"/>
      <c r="W84" s="708"/>
      <c r="X84" s="708"/>
      <c r="Y84" s="708"/>
      <c r="Z84" s="708"/>
      <c r="AA84" s="709" t="s">
        <v>151</v>
      </c>
      <c r="AB84" s="709"/>
      <c r="AC84" s="709"/>
      <c r="AD84" s="670"/>
      <c r="AE84" s="670"/>
      <c r="AF84" s="670"/>
      <c r="AG84" s="670"/>
      <c r="AH84" s="670"/>
      <c r="AI84" s="670"/>
      <c r="AJ84" s="670"/>
      <c r="AK84" s="670"/>
      <c r="AL84" s="670"/>
      <c r="AM84" s="670"/>
      <c r="AN84" s="670"/>
      <c r="AO84" s="670"/>
      <c r="AP84" s="670"/>
      <c r="AQ84" s="670"/>
      <c r="AR84" s="670"/>
      <c r="AS84" s="670"/>
      <c r="AT84" s="670"/>
      <c r="AU84" s="670"/>
      <c r="AV84" s="670"/>
      <c r="AW84" s="670"/>
      <c r="AX84" s="670"/>
      <c r="AY84" s="670"/>
      <c r="AZ84" s="670"/>
      <c r="BA84" s="710"/>
      <c r="BB84" s="710"/>
      <c r="BC84" s="710"/>
      <c r="BD84" s="710"/>
      <c r="BE84" s="710"/>
      <c r="BF84" s="710"/>
      <c r="BG84" s="710"/>
      <c r="BH84" s="710"/>
      <c r="BI84" s="710"/>
      <c r="BJ84" s="710"/>
      <c r="BK84" s="710"/>
      <c r="BL84" s="710"/>
      <c r="BM84" s="710"/>
      <c r="BN84" s="710"/>
      <c r="BO84" s="710"/>
      <c r="BP84" s="710"/>
      <c r="BQ84" s="710"/>
      <c r="BR84" s="175"/>
      <c r="BS84" s="175"/>
      <c r="BT84" s="175"/>
      <c r="BU84" s="175"/>
      <c r="BV84" s="175"/>
      <c r="BW84" s="176"/>
      <c r="BX84" s="175"/>
      <c r="BY84" s="175"/>
      <c r="BZ84" s="175"/>
      <c r="CA84" s="175"/>
      <c r="CB84" s="175"/>
      <c r="CC84" s="175"/>
      <c r="CD84" s="175"/>
      <c r="CE84" s="175"/>
      <c r="CF84" s="175"/>
      <c r="CG84" s="216"/>
      <c r="CH84" s="666"/>
      <c r="CI84" s="220"/>
    </row>
    <row r="85" spans="1:87" s="174" customFormat="1" ht="3" customHeight="1">
      <c r="A85" s="139"/>
      <c r="B85" s="715"/>
      <c r="C85" s="715"/>
      <c r="D85" s="715"/>
      <c r="E85" s="762"/>
      <c r="F85" s="762"/>
      <c r="G85" s="773"/>
      <c r="H85" s="708"/>
      <c r="I85" s="708"/>
      <c r="J85" s="708"/>
      <c r="K85" s="708"/>
      <c r="L85" s="708"/>
      <c r="M85" s="708"/>
      <c r="N85" s="708"/>
      <c r="O85" s="708"/>
      <c r="P85" s="708"/>
      <c r="Q85" s="708"/>
      <c r="R85" s="708"/>
      <c r="S85" s="708"/>
      <c r="T85" s="708"/>
      <c r="U85" s="708"/>
      <c r="V85" s="708"/>
      <c r="W85" s="708"/>
      <c r="X85" s="708"/>
      <c r="Y85" s="708"/>
      <c r="Z85" s="708"/>
      <c r="AA85" s="709"/>
      <c r="AB85" s="709"/>
      <c r="AC85" s="709"/>
      <c r="AD85" s="671"/>
      <c r="AE85" s="672"/>
      <c r="AF85" s="672"/>
      <c r="AG85" s="672"/>
      <c r="AH85" s="471"/>
      <c r="AI85" s="673"/>
      <c r="AJ85" s="673"/>
      <c r="AK85" s="673"/>
      <c r="AL85" s="673"/>
      <c r="AM85" s="673"/>
      <c r="AN85" s="674"/>
      <c r="AO85" s="668"/>
      <c r="AP85" s="668"/>
      <c r="AQ85" s="668"/>
      <c r="AR85" s="668"/>
      <c r="AS85" s="668"/>
      <c r="AT85" s="674"/>
      <c r="AU85" s="668"/>
      <c r="AV85" s="668"/>
      <c r="AW85" s="668"/>
      <c r="AX85" s="668"/>
      <c r="AY85" s="668"/>
      <c r="AZ85" s="711"/>
      <c r="BA85" s="671"/>
      <c r="BB85" s="672"/>
      <c r="BC85" s="672"/>
      <c r="BD85" s="672"/>
      <c r="BE85" s="471"/>
      <c r="BF85" s="673"/>
      <c r="BG85" s="673"/>
      <c r="BH85" s="673"/>
      <c r="BI85" s="673"/>
      <c r="BJ85" s="673"/>
      <c r="BK85" s="674"/>
      <c r="BL85" s="668"/>
      <c r="BM85" s="668"/>
      <c r="BN85" s="668"/>
      <c r="BO85" s="668"/>
      <c r="BP85" s="668"/>
      <c r="BQ85" s="667"/>
      <c r="BR85" s="668"/>
      <c r="BS85" s="668"/>
      <c r="BT85" s="668"/>
      <c r="BU85" s="668"/>
      <c r="BV85" s="668"/>
      <c r="BW85" s="178"/>
      <c r="BX85" s="179"/>
      <c r="BY85" s="179"/>
      <c r="BZ85" s="179"/>
      <c r="CA85" s="179"/>
      <c r="CB85" s="179"/>
      <c r="CC85" s="179"/>
      <c r="CD85" s="179"/>
      <c r="CE85" s="179"/>
      <c r="CF85" s="179"/>
      <c r="CG85" s="217"/>
      <c r="CH85" s="666"/>
      <c r="CI85" s="220"/>
    </row>
    <row r="86" spans="1:87" ht="15" customHeight="1">
      <c r="A86" s="139"/>
      <c r="B86" s="715"/>
      <c r="C86" s="715"/>
      <c r="D86" s="715"/>
      <c r="E86" s="762"/>
      <c r="F86" s="762"/>
      <c r="G86" s="773"/>
      <c r="H86" s="708"/>
      <c r="I86" s="708"/>
      <c r="J86" s="708"/>
      <c r="K86" s="708"/>
      <c r="L86" s="708"/>
      <c r="M86" s="708"/>
      <c r="N86" s="708"/>
      <c r="O86" s="708"/>
      <c r="P86" s="708"/>
      <c r="Q86" s="708"/>
      <c r="R86" s="708"/>
      <c r="S86" s="708"/>
      <c r="T86" s="708"/>
      <c r="U86" s="708"/>
      <c r="V86" s="708"/>
      <c r="W86" s="708"/>
      <c r="X86" s="708"/>
      <c r="Y86" s="708"/>
      <c r="Z86" s="708"/>
      <c r="AA86" s="709"/>
      <c r="AB86" s="709"/>
      <c r="AC86" s="709"/>
      <c r="AD86" s="671"/>
      <c r="AE86" s="474" t="str">
        <f>IF(LEN(VLOOKUP(AA84,suvaha!$D$8:$H$158,2,FALSE))&lt;11,"",LEFT(RIGHT(VLOOKUP(AA84,suvaha!$D$8:$H$158,2,FALSE),11),1))</f>
        <v/>
      </c>
      <c r="AF86" s="181"/>
      <c r="AG86" s="474" t="str">
        <f>IF(LEN(VLOOKUP(AA84,suvaha!$D$8:$H$158,2,FALSE))&lt;10,"",LEFT(RIGHT(VLOOKUP(AA84,suvaha!$D$8:$H$158,2,FALSE),10),1))</f>
        <v/>
      </c>
      <c r="AH86" s="476"/>
      <c r="AI86" s="474" t="str">
        <f>IF(LEN(VLOOKUP(AA84,suvaha!$D$8:$H$158,2,FALSE))&lt;9,"",LEFT(RIGHT(VLOOKUP(AA84,suvaha!$D$8:$H$158,2,FALSE),9),1))</f>
        <v/>
      </c>
      <c r="AJ86" s="181"/>
      <c r="AK86" s="474" t="str">
        <f>IF(LEN(VLOOKUP(AA84,suvaha!$D$8:$H$158,2,FALSE))&lt;8,"",LEFT(RIGHT(VLOOKUP(AA84,suvaha!$D$8:$H$158,2,FALSE),8),1))</f>
        <v/>
      </c>
      <c r="AL86" s="476"/>
      <c r="AM86" s="474" t="str">
        <f>IF(LEN(VLOOKUP(AA84,suvaha!$D$8:$H$158,2,FALSE))&lt;7,"",LEFT(RIGHT(VLOOKUP(AA84,suvaha!$D$8:$H$158,2,FALSE),7),1))</f>
        <v/>
      </c>
      <c r="AN86" s="674"/>
      <c r="AO86" s="474" t="str">
        <f>IF(LEN(VLOOKUP(AA84,suvaha!$D$8:$H$158,2,FALSE))&lt;6,"",LEFT(RIGHT(VLOOKUP(AA84,suvaha!$D$8:$H$158,2,FALSE),6),1))</f>
        <v/>
      </c>
      <c r="AP86" s="476"/>
      <c r="AQ86" s="474" t="str">
        <f>IF(LEN(VLOOKUP(AA84,suvaha!$D$8:$H$158,2,FALSE))&lt;5,"",LEFT(RIGHT(VLOOKUP(AA84,suvaha!$D$8:$H$158,2,FALSE),5),1))</f>
        <v/>
      </c>
      <c r="AR86" s="476"/>
      <c r="AS86" s="474" t="str">
        <f>IF(LEN(VLOOKUP(AA84,suvaha!$D$8:$H$158,2,FALSE))&lt;4,"",LEFT(RIGHT(VLOOKUP(AA84,suvaha!$D$8:$H$158,2,FALSE),4),1))</f>
        <v/>
      </c>
      <c r="AT86" s="674"/>
      <c r="AU86" s="474" t="str">
        <f>IF(LEN(VLOOKUP(AA84,suvaha!$D$8:$H$158,2,FALSE))&lt;3,"",LEFT(RIGHT(VLOOKUP(AA84,suvaha!$D$8:$H$158,2,FALSE),3),1))</f>
        <v/>
      </c>
      <c r="AV86" s="476"/>
      <c r="AW86" s="474" t="str">
        <f>IF(LEN(VLOOKUP(AA84,suvaha!$D$8:$H$158,2,FALSE))&lt;2,"",LEFT(RIGHT(VLOOKUP(AA84,suvaha!$D$8:$H$158,2,FALSE),2),1))</f>
        <v/>
      </c>
      <c r="AX86" s="476"/>
      <c r="AY86" s="474" t="str">
        <f>IF(VLOOKUP(AA84,suvaha!$D$8:$H$85,2,FALSE)=0,"",IF(LEN(VLOOKUP(AA84,suvaha!$D$8:$H$158,2,FALSE))&lt;1,"",LEFT(RIGHT(VLOOKUP(AA84,suvaha!$D$8:$H$158,2,FALSE),1),1)))</f>
        <v/>
      </c>
      <c r="AZ86" s="711"/>
      <c r="BA86" s="671"/>
      <c r="BB86" s="474" t="str">
        <f>IF(LEN(VLOOKUP(AA84,suvaha!$D$8:$H$158,4,FALSE))&lt;11,"",LEFT(RIGHT(VLOOKUP(AA84,suvaha!$D$8:$H$158,4,FALSE),11),1))</f>
        <v/>
      </c>
      <c r="BC86" s="181"/>
      <c r="BD86" s="474" t="str">
        <f>IF(LEN(VLOOKUP(AA84,suvaha!$D$8:$H$158,4,FALSE))&lt;10,"",LEFT(RIGHT(VLOOKUP(AA84,suvaha!$D$8:$H$158,4,FALSE),10),1))</f>
        <v/>
      </c>
      <c r="BE86" s="476"/>
      <c r="BF86" s="474" t="str">
        <f>IF(LEN(VLOOKUP(AA84,suvaha!$D$8:$H$158,4,FALSE))&lt;9,"",LEFT(RIGHT(VLOOKUP(AA84,suvaha!$D$8:$H$158,4,FALSE),9),1))</f>
        <v/>
      </c>
      <c r="BG86" s="181"/>
      <c r="BH86" s="474" t="str">
        <f>IF(LEN(VLOOKUP(AA84,suvaha!$D$8:$H$158,4,FALSE))&lt;8,"",LEFT(RIGHT(VLOOKUP(AA84,suvaha!$D$8:$H$158,4,FALSE),8),1))</f>
        <v/>
      </c>
      <c r="BI86" s="476"/>
      <c r="BJ86" s="474" t="str">
        <f>IF(LEN(VLOOKUP(AA84,suvaha!$D$8:$H$158,4,FALSE))&lt;7,"",LEFT(RIGHT(VLOOKUP(AA84,suvaha!$D$8:$H$158,4,FALSE),7),1))</f>
        <v/>
      </c>
      <c r="BK86" s="674"/>
      <c r="BL86" s="474" t="str">
        <f>IF(LEN(VLOOKUP(AA84,suvaha!$D$8:$H$158,4,FALSE))&lt;6,"",LEFT(RIGHT(VLOOKUP(AA84,suvaha!$D$8:$H$158,4,FALSE),6),1))</f>
        <v/>
      </c>
      <c r="BM86" s="476"/>
      <c r="BN86" s="474" t="str">
        <f>IF(LEN(VLOOKUP(AA84,suvaha!$D$8:$H$158,4,FALSE))&lt;5,"",LEFT(RIGHT(VLOOKUP(AA84,suvaha!$D$8:$H$158,4,FALSE),5),1))</f>
        <v/>
      </c>
      <c r="BO86" s="476"/>
      <c r="BP86" s="474" t="str">
        <f>IF(LEN(VLOOKUP(AA84,suvaha!$D$8:$H$158,4,FALSE))&lt;4,"",LEFT(RIGHT(VLOOKUP(AA84,suvaha!$D$8:$H$158,4,FALSE),4),1))</f>
        <v/>
      </c>
      <c r="BQ86" s="667"/>
      <c r="BR86" s="474" t="str">
        <f>IF(LEN(VLOOKUP(AA84,suvaha!$D$8:$H$158,4,FALSE))&lt;3,"",LEFT(RIGHT(VLOOKUP(AA84,suvaha!$D$8:$H$158,4,FALSE),3),1))</f>
        <v/>
      </c>
      <c r="BS86" s="476"/>
      <c r="BT86" s="474" t="str">
        <f>IF(LEN(VLOOKUP(AA84,suvaha!$D$8:$H$158,4,FALSE))&lt;2,"",LEFT(RIGHT(VLOOKUP(AA84,suvaha!$D$8:$H$158,4,FALSE),2),1))</f>
        <v/>
      </c>
      <c r="BU86" s="476"/>
      <c r="BV86" s="474" t="str">
        <f>IF(VLOOKUP(AA84,suvaha!$D$8:$H$85,4,FALSE)=0,"",IF(LEN(VLOOKUP(AA84,suvaha!$D$8:$H$158,4,FALSE))&lt;1,"",LEFT(RIGHT(VLOOKUP(AA84,suvaha!$D$8:$H$158,4,FALSE),1),1)))</f>
        <v/>
      </c>
      <c r="BW86" s="178"/>
      <c r="BX86" s="179"/>
      <c r="BY86" s="179"/>
      <c r="BZ86" s="179"/>
      <c r="CA86" s="179"/>
      <c r="CB86" s="179"/>
      <c r="CC86" s="179"/>
      <c r="CD86" s="179"/>
      <c r="CE86" s="179"/>
      <c r="CF86" s="179"/>
      <c r="CG86" s="217"/>
      <c r="CH86" s="666"/>
      <c r="CI86" s="154"/>
    </row>
    <row r="87" spans="1:87" ht="3" customHeight="1">
      <c r="A87" s="139"/>
      <c r="B87" s="715"/>
      <c r="C87" s="715"/>
      <c r="D87" s="715"/>
      <c r="E87" s="762"/>
      <c r="F87" s="762"/>
      <c r="G87" s="773"/>
      <c r="H87" s="708"/>
      <c r="I87" s="708"/>
      <c r="J87" s="708"/>
      <c r="K87" s="708"/>
      <c r="L87" s="708"/>
      <c r="M87" s="708"/>
      <c r="N87" s="708"/>
      <c r="O87" s="708"/>
      <c r="P87" s="708"/>
      <c r="Q87" s="708"/>
      <c r="R87" s="708"/>
      <c r="S87" s="708"/>
      <c r="T87" s="708"/>
      <c r="U87" s="708"/>
      <c r="V87" s="708"/>
      <c r="W87" s="708"/>
      <c r="X87" s="708"/>
      <c r="Y87" s="708"/>
      <c r="Z87" s="708"/>
      <c r="AA87" s="709"/>
      <c r="AB87" s="709"/>
      <c r="AC87" s="709"/>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669"/>
      <c r="BB87" s="669"/>
      <c r="BC87" s="669"/>
      <c r="BD87" s="669"/>
      <c r="BE87" s="669"/>
      <c r="BF87" s="669"/>
      <c r="BG87" s="669"/>
      <c r="BH87" s="669"/>
      <c r="BI87" s="669"/>
      <c r="BJ87" s="669"/>
      <c r="BK87" s="669"/>
      <c r="BL87" s="669"/>
      <c r="BM87" s="669"/>
      <c r="BN87" s="669"/>
      <c r="BO87" s="669"/>
      <c r="BP87" s="669"/>
      <c r="BQ87" s="669"/>
      <c r="BR87" s="182"/>
      <c r="BS87" s="182"/>
      <c r="BT87" s="182"/>
      <c r="BU87" s="182"/>
      <c r="BV87" s="182"/>
      <c r="BW87" s="183"/>
      <c r="BX87" s="182"/>
      <c r="BY87" s="182"/>
      <c r="BZ87" s="182"/>
      <c r="CA87" s="182"/>
      <c r="CB87" s="182"/>
      <c r="CC87" s="182"/>
      <c r="CD87" s="182"/>
      <c r="CE87" s="182"/>
      <c r="CF87" s="182"/>
      <c r="CG87" s="218"/>
      <c r="CH87" s="666"/>
      <c r="CI87" s="154"/>
    </row>
    <row r="88" spans="1:87" ht="3" customHeight="1">
      <c r="A88" s="139"/>
      <c r="B88" s="715"/>
      <c r="C88" s="715"/>
      <c r="D88" s="715"/>
      <c r="E88" s="762"/>
      <c r="F88" s="762"/>
      <c r="G88" s="773"/>
      <c r="H88" s="708"/>
      <c r="I88" s="708"/>
      <c r="J88" s="708"/>
      <c r="K88" s="708"/>
      <c r="L88" s="708"/>
      <c r="M88" s="708"/>
      <c r="N88" s="708"/>
      <c r="O88" s="708"/>
      <c r="P88" s="708"/>
      <c r="Q88" s="708"/>
      <c r="R88" s="708"/>
      <c r="S88" s="708"/>
      <c r="T88" s="708"/>
      <c r="U88" s="708"/>
      <c r="V88" s="708"/>
      <c r="W88" s="708"/>
      <c r="X88" s="708"/>
      <c r="Y88" s="708"/>
      <c r="Z88" s="708"/>
      <c r="AA88" s="709"/>
      <c r="AB88" s="709"/>
      <c r="AC88" s="709"/>
      <c r="AD88" s="670"/>
      <c r="AE88" s="670"/>
      <c r="AF88" s="670"/>
      <c r="AG88" s="670"/>
      <c r="AH88" s="670"/>
      <c r="AI88" s="670"/>
      <c r="AJ88" s="670"/>
      <c r="AK88" s="670"/>
      <c r="AL88" s="670"/>
      <c r="AM88" s="670"/>
      <c r="AN88" s="670"/>
      <c r="AO88" s="670"/>
      <c r="AP88" s="670"/>
      <c r="AQ88" s="670"/>
      <c r="AR88" s="670"/>
      <c r="AS88" s="670"/>
      <c r="AT88" s="670"/>
      <c r="AU88" s="670"/>
      <c r="AV88" s="670"/>
      <c r="AW88" s="670"/>
      <c r="AX88" s="670"/>
      <c r="AY88" s="670"/>
      <c r="AZ88" s="670"/>
      <c r="BA88" s="717"/>
      <c r="BB88" s="717"/>
      <c r="BC88" s="717"/>
      <c r="BD88" s="717"/>
      <c r="BE88" s="717"/>
      <c r="BF88" s="717"/>
      <c r="BG88" s="717"/>
      <c r="BH88" s="717"/>
      <c r="BI88" s="717"/>
      <c r="BJ88" s="717"/>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216"/>
      <c r="CH88" s="666"/>
      <c r="CI88" s="154"/>
    </row>
    <row r="89" spans="1:87" ht="3" customHeight="1">
      <c r="A89" s="139"/>
      <c r="B89" s="715"/>
      <c r="C89" s="715"/>
      <c r="D89" s="715"/>
      <c r="E89" s="762"/>
      <c r="F89" s="762"/>
      <c r="G89" s="773"/>
      <c r="H89" s="708"/>
      <c r="I89" s="708"/>
      <c r="J89" s="708"/>
      <c r="K89" s="708"/>
      <c r="L89" s="708"/>
      <c r="M89" s="708"/>
      <c r="N89" s="708"/>
      <c r="O89" s="708"/>
      <c r="P89" s="708"/>
      <c r="Q89" s="708"/>
      <c r="R89" s="708"/>
      <c r="S89" s="708"/>
      <c r="T89" s="708"/>
      <c r="U89" s="708"/>
      <c r="V89" s="708"/>
      <c r="W89" s="708"/>
      <c r="X89" s="708"/>
      <c r="Y89" s="708"/>
      <c r="Z89" s="708"/>
      <c r="AA89" s="709"/>
      <c r="AB89" s="709"/>
      <c r="AC89" s="709"/>
      <c r="AD89" s="671"/>
      <c r="AE89" s="672"/>
      <c r="AF89" s="672"/>
      <c r="AG89" s="672"/>
      <c r="AH89" s="471"/>
      <c r="AI89" s="673"/>
      <c r="AJ89" s="673"/>
      <c r="AK89" s="673"/>
      <c r="AL89" s="673"/>
      <c r="AM89" s="673"/>
      <c r="AN89" s="674" t="s">
        <v>37</v>
      </c>
      <c r="AO89" s="668"/>
      <c r="AP89" s="668"/>
      <c r="AQ89" s="668"/>
      <c r="AR89" s="668"/>
      <c r="AS89" s="668"/>
      <c r="AT89" s="674" t="s">
        <v>37</v>
      </c>
      <c r="AU89" s="668"/>
      <c r="AV89" s="668"/>
      <c r="AW89" s="668"/>
      <c r="AX89" s="668"/>
      <c r="AY89" s="668"/>
      <c r="AZ89" s="711"/>
      <c r="BA89" s="717"/>
      <c r="BB89" s="717"/>
      <c r="BC89" s="717"/>
      <c r="BD89" s="717"/>
      <c r="BE89" s="717"/>
      <c r="BF89" s="717"/>
      <c r="BG89" s="717"/>
      <c r="BH89" s="717"/>
      <c r="BI89" s="717"/>
      <c r="BJ89" s="717"/>
      <c r="BK89" s="179"/>
      <c r="BL89" s="672"/>
      <c r="BM89" s="672"/>
      <c r="BN89" s="672"/>
      <c r="BO89" s="179"/>
      <c r="BP89" s="190"/>
      <c r="BQ89" s="190"/>
      <c r="BR89" s="190"/>
      <c r="BS89" s="190"/>
      <c r="BT89" s="190"/>
      <c r="BU89" s="179"/>
      <c r="BV89" s="190"/>
      <c r="BW89" s="190"/>
      <c r="BX89" s="190"/>
      <c r="BY89" s="190"/>
      <c r="BZ89" s="190"/>
      <c r="CA89" s="191"/>
      <c r="CB89" s="190"/>
      <c r="CC89" s="190"/>
      <c r="CD89" s="190"/>
      <c r="CE89" s="190"/>
      <c r="CF89" s="190"/>
      <c r="CG89" s="219"/>
      <c r="CH89" s="666"/>
      <c r="CI89" s="154"/>
    </row>
    <row r="90" spans="1:87" ht="15" customHeight="1">
      <c r="A90" s="139"/>
      <c r="B90" s="715"/>
      <c r="C90" s="715"/>
      <c r="D90" s="715"/>
      <c r="E90" s="762"/>
      <c r="F90" s="762"/>
      <c r="G90" s="773"/>
      <c r="H90" s="708"/>
      <c r="I90" s="708"/>
      <c r="J90" s="708"/>
      <c r="K90" s="708"/>
      <c r="L90" s="708"/>
      <c r="M90" s="708"/>
      <c r="N90" s="708"/>
      <c r="O90" s="708"/>
      <c r="P90" s="708"/>
      <c r="Q90" s="708"/>
      <c r="R90" s="708"/>
      <c r="S90" s="708"/>
      <c r="T90" s="708"/>
      <c r="U90" s="708"/>
      <c r="V90" s="708"/>
      <c r="W90" s="708"/>
      <c r="X90" s="708"/>
      <c r="Y90" s="708"/>
      <c r="Z90" s="708"/>
      <c r="AA90" s="709"/>
      <c r="AB90" s="709"/>
      <c r="AC90" s="709"/>
      <c r="AD90" s="671"/>
      <c r="AE90" s="474" t="str">
        <f>IF(LEN(VLOOKUP(AA84,suvaha!$D$8:$H$158,3,FALSE))&lt;11,"",LEFT(RIGHT(VLOOKUP(AA84,suvaha!$D$8:$H$158,3,FALSE),11),1))</f>
        <v/>
      </c>
      <c r="AF90" s="181" t="s">
        <v>37</v>
      </c>
      <c r="AG90" s="474" t="str">
        <f>IF(LEN(VLOOKUP(AA84,suvaha!$D$8:$H$158,3,FALSE))&lt;10,"",LEFT(RIGHT(VLOOKUP(AA84,suvaha!$D$8:$H$158,3,FALSE),10),1))</f>
        <v/>
      </c>
      <c r="AH90" s="476" t="s">
        <v>37</v>
      </c>
      <c r="AI90" s="474" t="str">
        <f>IF(LEN(VLOOKUP(AA84,suvaha!$D$8:$H$158,3,FALSE))&lt;9,"",LEFT(RIGHT(VLOOKUP(AA84,suvaha!$D$8:$H$158,3,FALSE),9),1))</f>
        <v/>
      </c>
      <c r="AJ90" s="181" t="s">
        <v>37</v>
      </c>
      <c r="AK90" s="474" t="str">
        <f>IF(LEN(VLOOKUP(AA84,suvaha!$D$8:$H$158,3,FALSE))&lt;8,"",LEFT(RIGHT(VLOOKUP(AA84,suvaha!$D$8:$H$158,3,FALSE),8),1))</f>
        <v/>
      </c>
      <c r="AL90" s="476" t="s">
        <v>37</v>
      </c>
      <c r="AM90" s="474" t="str">
        <f>IF(LEN(VLOOKUP(AA84,suvaha!$D$8:$H$158,3,FALSE))&lt;7,"",LEFT(RIGHT(VLOOKUP(AA84,suvaha!$D$8:$H$158,3,FALSE),7),1))</f>
        <v/>
      </c>
      <c r="AN90" s="674"/>
      <c r="AO90" s="474" t="str">
        <f>IF(LEN(VLOOKUP(AA84,suvaha!$D$8:$H$158,3,FALSE))&lt;6,"",LEFT(RIGHT(VLOOKUP(AA84,suvaha!$D$8:$H$158,3,FALSE),6),1))</f>
        <v/>
      </c>
      <c r="AP90" s="476" t="s">
        <v>37</v>
      </c>
      <c r="AQ90" s="474" t="str">
        <f>IF(LEN(VLOOKUP(AA84,suvaha!$D$8:$H$158,3,FALSE))&lt;5,"",LEFT(RIGHT(VLOOKUP(AA84,suvaha!$D$8:$H$158,3,FALSE),5),1))</f>
        <v/>
      </c>
      <c r="AR90" s="476" t="s">
        <v>37</v>
      </c>
      <c r="AS90" s="474" t="str">
        <f>IF(LEN(VLOOKUP(AA84,suvaha!$D$8:$H$158,3,FALSE))&lt;4,"",LEFT(RIGHT(VLOOKUP(AA84,suvaha!$D$8:$H$158,3,FALSE),4),1))</f>
        <v/>
      </c>
      <c r="AT90" s="674"/>
      <c r="AU90" s="474" t="str">
        <f>IF(LEN(VLOOKUP(AA84,suvaha!$D$8:$H$158,3,FALSE))&lt;3,"",LEFT(RIGHT(VLOOKUP(AA84,suvaha!$D$8:$H$158,3,FALSE),3),1))</f>
        <v/>
      </c>
      <c r="AV90" s="476" t="s">
        <v>37</v>
      </c>
      <c r="AW90" s="474" t="str">
        <f>IF(LEN(VLOOKUP(AA84,suvaha!$D$8:$H$158,3,FALSE))&lt;2,"",LEFT(RIGHT(VLOOKUP(AA84,suvaha!$D$8:$H$158,3,FALSE),2),1))</f>
        <v/>
      </c>
      <c r="AX90" s="476" t="s">
        <v>37</v>
      </c>
      <c r="AY90" s="474" t="str">
        <f>IF(VLOOKUP(AA84,suvaha!$D$8:$H$85,3,FALSE)=0,"",IF(LEN(VLOOKUP(AA84,suvaha!$D$8:$H$158,3,FALSE))&lt;1,"",LEFT(RIGHT(VLOOKUP(AA84,suvaha!$D$8:$H$158,3,FALSE),1),1)))</f>
        <v/>
      </c>
      <c r="AZ90" s="711"/>
      <c r="BA90" s="717"/>
      <c r="BB90" s="717"/>
      <c r="BC90" s="717"/>
      <c r="BD90" s="717"/>
      <c r="BE90" s="717"/>
      <c r="BF90" s="717"/>
      <c r="BG90" s="717"/>
      <c r="BH90" s="717"/>
      <c r="BI90" s="717"/>
      <c r="BJ90" s="717"/>
      <c r="BK90" s="179"/>
      <c r="BL90" s="474" t="str">
        <f>IF(LEN(VLOOKUP(AA84,suvaha!$D$8:$H$158,5,FALSE))&lt;11,"",LEFT(RIGHT(VLOOKUP(AA84,suvaha!$D$8:$H$158,5,FALSE),11),1))</f>
        <v/>
      </c>
      <c r="BM90" s="181" t="s">
        <v>37</v>
      </c>
      <c r="BN90" s="474" t="str">
        <f>IF(LEN(VLOOKUP(AA84,suvaha!$D$8:$H$158,5,FALSE))&lt;10,"",LEFT(RIGHT(VLOOKUP(AA84,suvaha!$D$8:$H$158,5,FALSE),10),1))</f>
        <v/>
      </c>
      <c r="BO90" s="179" t="s">
        <v>37</v>
      </c>
      <c r="BP90" s="474" t="str">
        <f>IF(LEN(VLOOKUP(AA84,suvaha!$D$8:$H$158,5,FALSE))&lt;9,"",LEFT(RIGHT(VLOOKUP(AA84,suvaha!$D$8:$H$158,5,FALSE),9),1))</f>
        <v/>
      </c>
      <c r="BQ90" s="476" t="s">
        <v>37</v>
      </c>
      <c r="BR90" s="474" t="str">
        <f>IF(LEN(VLOOKUP(AA84,suvaha!$D$8:$H$158,5,FALSE))&lt;8,"",LEFT(RIGHT(VLOOKUP(AA84,suvaha!$D$8:$H$158,5,FALSE),8),1))</f>
        <v/>
      </c>
      <c r="BS90" s="476" t="s">
        <v>37</v>
      </c>
      <c r="BT90" s="474" t="str">
        <f>IF(LEN(VLOOKUP(AA84,suvaha!$D$8:$H$158,5,FALSE))&lt;7,"",LEFT(RIGHT(VLOOKUP(AA84,suvaha!$D$8:$H$158,5,FALSE),7),1))</f>
        <v/>
      </c>
      <c r="BU90" s="179" t="s">
        <v>37</v>
      </c>
      <c r="BV90" s="474" t="str">
        <f>IF(LEN(VLOOKUP(AA84,suvaha!$D$8:$H$158,5,FALSE))&lt;6,"",LEFT(RIGHT(VLOOKUP(AA84,suvaha!$D$8:$H$158,5,FALSE),6),1))</f>
        <v/>
      </c>
      <c r="BW90" s="476" t="s">
        <v>37</v>
      </c>
      <c r="BX90" s="474" t="str">
        <f>IF(LEN(VLOOKUP(AA84,suvaha!$D$8:$H$158,5,FALSE))&lt;5,"",LEFT(RIGHT(VLOOKUP(AA84,suvaha!$D$8:$H$158,5,FALSE),5),1))</f>
        <v/>
      </c>
      <c r="BY90" s="476" t="s">
        <v>37</v>
      </c>
      <c r="BZ90" s="474" t="str">
        <f>IF(LEN(VLOOKUP(AA84,suvaha!$D$8:$H$158,5,FALSE))&lt;4,"",LEFT(RIGHT(VLOOKUP(AA84,suvaha!$D$8:$H$158,5,FALSE),4),1))</f>
        <v/>
      </c>
      <c r="CA90" s="191" t="s">
        <v>37</v>
      </c>
      <c r="CB90" s="474" t="str">
        <f>IF(LEN(VLOOKUP(AA84,suvaha!$D$8:$H$158,5,FALSE))&lt;3,"",LEFT(RIGHT(VLOOKUP(AA84,suvaha!$D$8:$H$158,5,FALSE),3),1))</f>
        <v/>
      </c>
      <c r="CC90" s="476" t="s">
        <v>37</v>
      </c>
      <c r="CD90" s="474" t="str">
        <f>IF(LEN(VLOOKUP(AA84,suvaha!$D$8:$H$158,5,FALSE))&lt;2,"",LEFT(RIGHT(VLOOKUP(AA84,suvaha!$D$8:$H$158,5,FALSE),2),1))</f>
        <v/>
      </c>
      <c r="CE90" s="476" t="s">
        <v>53</v>
      </c>
      <c r="CF90" s="474" t="str">
        <f>IF(VLOOKUP(AA84,suvaha!$D$8:$H$85,5,FALSE)=0,"",IF(LEN(VLOOKUP(AA84,suvaha!$D$8:$H$158,5,FALSE))&lt;1,"",LEFT(RIGHT(VLOOKUP(AA84,suvaha!$D$8:$H$158,5,FALSE),1),1)))</f>
        <v/>
      </c>
      <c r="CG90" s="219"/>
      <c r="CH90" s="666"/>
      <c r="CI90" s="154"/>
    </row>
    <row r="91" spans="1:87" ht="3" customHeight="1">
      <c r="A91" s="139"/>
      <c r="B91" s="715"/>
      <c r="C91" s="715"/>
      <c r="D91" s="715"/>
      <c r="E91" s="762"/>
      <c r="F91" s="762"/>
      <c r="G91" s="773"/>
      <c r="H91" s="708"/>
      <c r="I91" s="708"/>
      <c r="J91" s="708"/>
      <c r="K91" s="708"/>
      <c r="L91" s="708"/>
      <c r="M91" s="708"/>
      <c r="N91" s="708"/>
      <c r="O91" s="708"/>
      <c r="P91" s="708"/>
      <c r="Q91" s="708"/>
      <c r="R91" s="708"/>
      <c r="S91" s="708"/>
      <c r="T91" s="708"/>
      <c r="U91" s="708"/>
      <c r="V91" s="708"/>
      <c r="W91" s="708"/>
      <c r="X91" s="708"/>
      <c r="Y91" s="708"/>
      <c r="Z91" s="708"/>
      <c r="AA91" s="709"/>
      <c r="AB91" s="709"/>
      <c r="AC91" s="709"/>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717"/>
      <c r="BB91" s="717"/>
      <c r="BC91" s="717"/>
      <c r="BD91" s="717"/>
      <c r="BE91" s="717"/>
      <c r="BF91" s="717"/>
      <c r="BG91" s="717"/>
      <c r="BH91" s="717"/>
      <c r="BI91" s="717"/>
      <c r="BJ91" s="717"/>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218"/>
      <c r="CH91" s="666"/>
      <c r="CI91" s="154"/>
    </row>
    <row r="92" spans="1:87" s="174" customFormat="1" ht="3" customHeight="1">
      <c r="A92" s="139"/>
      <c r="B92" s="715"/>
      <c r="C92" s="715"/>
      <c r="D92" s="715"/>
      <c r="E92" s="719" t="s">
        <v>152</v>
      </c>
      <c r="F92" s="719"/>
      <c r="G92" s="707"/>
      <c r="H92" s="763" t="str">
        <f>Index!C118</f>
        <v>Krátkodobý finančný majetok v prepojených účtovných jednotkách (251A, 253A, 256A, 257A, 25XA) - /291A, 29XA/</v>
      </c>
      <c r="I92" s="763"/>
      <c r="J92" s="763"/>
      <c r="K92" s="763"/>
      <c r="L92" s="763"/>
      <c r="M92" s="763"/>
      <c r="N92" s="763"/>
      <c r="O92" s="763"/>
      <c r="P92" s="763"/>
      <c r="Q92" s="763"/>
      <c r="R92" s="763"/>
      <c r="S92" s="763"/>
      <c r="T92" s="763"/>
      <c r="U92" s="763"/>
      <c r="V92" s="763"/>
      <c r="W92" s="763"/>
      <c r="X92" s="763"/>
      <c r="Y92" s="763"/>
      <c r="Z92" s="763"/>
      <c r="AA92" s="717" t="s">
        <v>153</v>
      </c>
      <c r="AB92" s="717"/>
      <c r="AC92" s="717"/>
      <c r="AD92" s="670"/>
      <c r="AE92" s="670"/>
      <c r="AF92" s="670"/>
      <c r="AG92" s="670"/>
      <c r="AH92" s="670"/>
      <c r="AI92" s="670"/>
      <c r="AJ92" s="670"/>
      <c r="AK92" s="670"/>
      <c r="AL92" s="670"/>
      <c r="AM92" s="670"/>
      <c r="AN92" s="670"/>
      <c r="AO92" s="670"/>
      <c r="AP92" s="670"/>
      <c r="AQ92" s="670"/>
      <c r="AR92" s="670"/>
      <c r="AS92" s="670"/>
      <c r="AT92" s="670"/>
      <c r="AU92" s="670"/>
      <c r="AV92" s="670"/>
      <c r="AW92" s="670"/>
      <c r="AX92" s="670"/>
      <c r="AY92" s="670"/>
      <c r="AZ92" s="670"/>
      <c r="BA92" s="710"/>
      <c r="BB92" s="710"/>
      <c r="BC92" s="710"/>
      <c r="BD92" s="710"/>
      <c r="BE92" s="710"/>
      <c r="BF92" s="710"/>
      <c r="BG92" s="710"/>
      <c r="BH92" s="710"/>
      <c r="BI92" s="710"/>
      <c r="BJ92" s="710"/>
      <c r="BK92" s="710"/>
      <c r="BL92" s="710"/>
      <c r="BM92" s="710"/>
      <c r="BN92" s="710"/>
      <c r="BO92" s="710"/>
      <c r="BP92" s="710"/>
      <c r="BQ92" s="710"/>
      <c r="BR92" s="175"/>
      <c r="BS92" s="175"/>
      <c r="BT92" s="175"/>
      <c r="BU92" s="175"/>
      <c r="BV92" s="175"/>
      <c r="BW92" s="176"/>
      <c r="BX92" s="175"/>
      <c r="BY92" s="175"/>
      <c r="BZ92" s="175"/>
      <c r="CA92" s="175"/>
      <c r="CB92" s="175"/>
      <c r="CC92" s="175"/>
      <c r="CD92" s="175"/>
      <c r="CE92" s="175"/>
      <c r="CF92" s="175"/>
      <c r="CG92" s="216"/>
      <c r="CH92" s="666"/>
      <c r="CI92" s="220"/>
    </row>
    <row r="93" spans="1:87" s="174" customFormat="1" ht="3" customHeight="1">
      <c r="A93" s="139"/>
      <c r="B93" s="715"/>
      <c r="C93" s="715"/>
      <c r="D93" s="715"/>
      <c r="E93" s="719"/>
      <c r="F93" s="719"/>
      <c r="G93" s="707"/>
      <c r="H93" s="763"/>
      <c r="I93" s="763"/>
      <c r="J93" s="763"/>
      <c r="K93" s="763"/>
      <c r="L93" s="763"/>
      <c r="M93" s="763"/>
      <c r="N93" s="763"/>
      <c r="O93" s="763"/>
      <c r="P93" s="763"/>
      <c r="Q93" s="763"/>
      <c r="R93" s="763"/>
      <c r="S93" s="763"/>
      <c r="T93" s="763"/>
      <c r="U93" s="763"/>
      <c r="V93" s="763"/>
      <c r="W93" s="763"/>
      <c r="X93" s="763"/>
      <c r="Y93" s="763"/>
      <c r="Z93" s="763"/>
      <c r="AA93" s="717"/>
      <c r="AB93" s="717"/>
      <c r="AC93" s="717"/>
      <c r="AD93" s="671"/>
      <c r="AE93" s="672"/>
      <c r="AF93" s="672"/>
      <c r="AG93" s="672"/>
      <c r="AH93" s="471"/>
      <c r="AI93" s="673"/>
      <c r="AJ93" s="673"/>
      <c r="AK93" s="673"/>
      <c r="AL93" s="673"/>
      <c r="AM93" s="673"/>
      <c r="AN93" s="674"/>
      <c r="AO93" s="668"/>
      <c r="AP93" s="668"/>
      <c r="AQ93" s="668"/>
      <c r="AR93" s="668"/>
      <c r="AS93" s="668"/>
      <c r="AT93" s="674"/>
      <c r="AU93" s="668"/>
      <c r="AV93" s="668"/>
      <c r="AW93" s="668"/>
      <c r="AX93" s="668"/>
      <c r="AY93" s="668"/>
      <c r="AZ93" s="711"/>
      <c r="BA93" s="671"/>
      <c r="BB93" s="672"/>
      <c r="BC93" s="672"/>
      <c r="BD93" s="672"/>
      <c r="BE93" s="471"/>
      <c r="BF93" s="673"/>
      <c r="BG93" s="673"/>
      <c r="BH93" s="673"/>
      <c r="BI93" s="673"/>
      <c r="BJ93" s="673"/>
      <c r="BK93" s="674"/>
      <c r="BL93" s="668"/>
      <c r="BM93" s="668"/>
      <c r="BN93" s="668"/>
      <c r="BO93" s="668"/>
      <c r="BP93" s="668"/>
      <c r="BQ93" s="667"/>
      <c r="BR93" s="668"/>
      <c r="BS93" s="668"/>
      <c r="BT93" s="668"/>
      <c r="BU93" s="668"/>
      <c r="BV93" s="668"/>
      <c r="BW93" s="178"/>
      <c r="BX93" s="179"/>
      <c r="BY93" s="179"/>
      <c r="BZ93" s="179"/>
      <c r="CA93" s="179"/>
      <c r="CB93" s="179"/>
      <c r="CC93" s="179"/>
      <c r="CD93" s="179"/>
      <c r="CE93" s="179"/>
      <c r="CF93" s="179"/>
      <c r="CG93" s="217"/>
      <c r="CH93" s="666"/>
      <c r="CI93" s="220"/>
    </row>
    <row r="94" spans="1:87" ht="15" customHeight="1">
      <c r="A94" s="139"/>
      <c r="B94" s="715"/>
      <c r="C94" s="715"/>
      <c r="D94" s="715"/>
      <c r="E94" s="719"/>
      <c r="F94" s="719"/>
      <c r="G94" s="707"/>
      <c r="H94" s="763"/>
      <c r="I94" s="763"/>
      <c r="J94" s="763"/>
      <c r="K94" s="763"/>
      <c r="L94" s="763"/>
      <c r="M94" s="763"/>
      <c r="N94" s="763"/>
      <c r="O94" s="763"/>
      <c r="P94" s="763"/>
      <c r="Q94" s="763"/>
      <c r="R94" s="763"/>
      <c r="S94" s="763"/>
      <c r="T94" s="763"/>
      <c r="U94" s="763"/>
      <c r="V94" s="763"/>
      <c r="W94" s="763"/>
      <c r="X94" s="763"/>
      <c r="Y94" s="763"/>
      <c r="Z94" s="763"/>
      <c r="AA94" s="717"/>
      <c r="AB94" s="717"/>
      <c r="AC94" s="717"/>
      <c r="AD94" s="671"/>
      <c r="AE94" s="474" t="str">
        <f>IF(LEN(VLOOKUP(AA92,suvaha!$D$8:$H$158,2,FALSE))&lt;11,"",LEFT(RIGHT(VLOOKUP(AA92,suvaha!$D$8:$H$158,2,FALSE),11),1))</f>
        <v/>
      </c>
      <c r="AF94" s="181"/>
      <c r="AG94" s="474" t="str">
        <f>IF(LEN(VLOOKUP(AA92,suvaha!$D$8:$H$158,2,FALSE))&lt;10,"",LEFT(RIGHT(VLOOKUP(AA92,suvaha!$D$8:$H$158,2,FALSE),10),1))</f>
        <v/>
      </c>
      <c r="AH94" s="476"/>
      <c r="AI94" s="474" t="str">
        <f>IF(LEN(VLOOKUP(AA92,suvaha!$D$8:$H$158,2,FALSE))&lt;9,"",LEFT(RIGHT(VLOOKUP(AA92,suvaha!$D$8:$H$158,2,FALSE),9),1))</f>
        <v/>
      </c>
      <c r="AJ94" s="181"/>
      <c r="AK94" s="474" t="str">
        <f>IF(LEN(VLOOKUP(AA92,suvaha!$D$8:$H$158,2,FALSE))&lt;8,"",LEFT(RIGHT(VLOOKUP(AA92,suvaha!$D$8:$H$158,2,FALSE),8),1))</f>
        <v/>
      </c>
      <c r="AL94" s="476"/>
      <c r="AM94" s="474" t="str">
        <f>IF(LEN(VLOOKUP(AA92,suvaha!$D$8:$H$158,2,FALSE))&lt;7,"",LEFT(RIGHT(VLOOKUP(AA92,suvaha!$D$8:$H$158,2,FALSE),7),1))</f>
        <v/>
      </c>
      <c r="AN94" s="674"/>
      <c r="AO94" s="474" t="str">
        <f>IF(LEN(VLOOKUP(AA92,suvaha!$D$8:$H$158,2,FALSE))&lt;6,"",LEFT(RIGHT(VLOOKUP(AA92,suvaha!$D$8:$H$158,2,FALSE),6),1))</f>
        <v/>
      </c>
      <c r="AP94" s="476"/>
      <c r="AQ94" s="474" t="str">
        <f>IF(LEN(VLOOKUP(AA92,suvaha!$D$8:$H$158,2,FALSE))&lt;5,"",LEFT(RIGHT(VLOOKUP(AA92,suvaha!$D$8:$H$158,2,FALSE),5),1))</f>
        <v/>
      </c>
      <c r="AR94" s="476"/>
      <c r="AS94" s="474" t="str">
        <f>IF(LEN(VLOOKUP(AA92,suvaha!$D$8:$H$158,2,FALSE))&lt;4,"",LEFT(RIGHT(VLOOKUP(AA92,suvaha!$D$8:$H$158,2,FALSE),4),1))</f>
        <v/>
      </c>
      <c r="AT94" s="674"/>
      <c r="AU94" s="474" t="str">
        <f>IF(LEN(VLOOKUP(AA92,suvaha!$D$8:$H$158,2,FALSE))&lt;3,"",LEFT(RIGHT(VLOOKUP(AA92,suvaha!$D$8:$H$158,2,FALSE),3),1))</f>
        <v/>
      </c>
      <c r="AV94" s="476"/>
      <c r="AW94" s="474" t="str">
        <f>IF(LEN(VLOOKUP(AA92,suvaha!$D$8:$H$158,2,FALSE))&lt;2,"",LEFT(RIGHT(VLOOKUP(AA92,suvaha!$D$8:$H$158,2,FALSE),2),1))</f>
        <v/>
      </c>
      <c r="AX94" s="476"/>
      <c r="AY94" s="474" t="str">
        <f>IF(VLOOKUP(AA92,suvaha!$D$8:$H$85,2,FALSE)=0,"",IF(LEN(VLOOKUP(AA92,suvaha!$D$8:$H$158,2,FALSE))&lt;1,"",LEFT(RIGHT(VLOOKUP(AA92,suvaha!$D$8:$H$158,2,FALSE),1),1)))</f>
        <v/>
      </c>
      <c r="AZ94" s="711"/>
      <c r="BA94" s="671"/>
      <c r="BB94" s="474" t="str">
        <f>IF(LEN(VLOOKUP(AA92,suvaha!$D$8:$H$158,4,FALSE))&lt;11,"",LEFT(RIGHT(VLOOKUP(AA92,suvaha!$D$8:$H$158,4,FALSE),11),1))</f>
        <v/>
      </c>
      <c r="BC94" s="181"/>
      <c r="BD94" s="474" t="str">
        <f>IF(LEN(VLOOKUP(AA92,suvaha!$D$8:$H$158,4,FALSE))&lt;10,"",LEFT(RIGHT(VLOOKUP(AA92,suvaha!$D$8:$H$158,4,FALSE),10),1))</f>
        <v/>
      </c>
      <c r="BE94" s="476"/>
      <c r="BF94" s="474" t="str">
        <f>IF(LEN(VLOOKUP(AA92,suvaha!$D$8:$H$158,4,FALSE))&lt;9,"",LEFT(RIGHT(VLOOKUP(AA92,suvaha!$D$8:$H$158,4,FALSE),9),1))</f>
        <v/>
      </c>
      <c r="BG94" s="181"/>
      <c r="BH94" s="474" t="str">
        <f>IF(LEN(VLOOKUP(AA92,suvaha!$D$8:$H$158,4,FALSE))&lt;8,"",LEFT(RIGHT(VLOOKUP(AA92,suvaha!$D$8:$H$158,4,FALSE),8),1))</f>
        <v/>
      </c>
      <c r="BI94" s="476"/>
      <c r="BJ94" s="474" t="str">
        <f>IF(LEN(VLOOKUP(AA92,suvaha!$D$8:$H$158,4,FALSE))&lt;7,"",LEFT(RIGHT(VLOOKUP(AA92,suvaha!$D$8:$H$158,4,FALSE),7),1))</f>
        <v/>
      </c>
      <c r="BK94" s="674"/>
      <c r="BL94" s="474" t="str">
        <f>IF(LEN(VLOOKUP(AA92,suvaha!$D$8:$H$158,4,FALSE))&lt;6,"",LEFT(RIGHT(VLOOKUP(AA92,suvaha!$D$8:$H$158,4,FALSE),6),1))</f>
        <v/>
      </c>
      <c r="BM94" s="476"/>
      <c r="BN94" s="474" t="str">
        <f>IF(LEN(VLOOKUP(AA92,suvaha!$D$8:$H$158,4,FALSE))&lt;5,"",LEFT(RIGHT(VLOOKUP(AA92,suvaha!$D$8:$H$158,4,FALSE),5),1))</f>
        <v/>
      </c>
      <c r="BO94" s="476"/>
      <c r="BP94" s="474" t="str">
        <f>IF(LEN(VLOOKUP(AA92,suvaha!$D$8:$H$158,4,FALSE))&lt;4,"",LEFT(RIGHT(VLOOKUP(AA92,suvaha!$D$8:$H$158,4,FALSE),4),1))</f>
        <v/>
      </c>
      <c r="BQ94" s="667"/>
      <c r="BR94" s="474" t="str">
        <f>IF(LEN(VLOOKUP(AA92,suvaha!$D$8:$H$158,4,FALSE))&lt;3,"",LEFT(RIGHT(VLOOKUP(AA92,suvaha!$D$8:$H$158,4,FALSE),3),1))</f>
        <v/>
      </c>
      <c r="BS94" s="476"/>
      <c r="BT94" s="474" t="str">
        <f>IF(LEN(VLOOKUP(AA92,suvaha!$D$8:$H$158,4,FALSE))&lt;2,"",LEFT(RIGHT(VLOOKUP(AA92,suvaha!$D$8:$H$158,4,FALSE),2),1))</f>
        <v/>
      </c>
      <c r="BU94" s="476"/>
      <c r="BV94" s="474" t="str">
        <f>IF(VLOOKUP(AA92,suvaha!$D$8:$H$85,4,FALSE)=0,"",IF(LEN(VLOOKUP(AA92,suvaha!$D$8:$H$158,4,FALSE))&lt;1,"",LEFT(RIGHT(VLOOKUP(AA92,suvaha!$D$8:$H$158,4,FALSE),1),1)))</f>
        <v/>
      </c>
      <c r="BW94" s="178"/>
      <c r="BX94" s="179"/>
      <c r="BY94" s="179"/>
      <c r="BZ94" s="179"/>
      <c r="CA94" s="179"/>
      <c r="CB94" s="179"/>
      <c r="CC94" s="179"/>
      <c r="CD94" s="179"/>
      <c r="CE94" s="179"/>
      <c r="CF94" s="179"/>
      <c r="CG94" s="217"/>
      <c r="CH94" s="666"/>
      <c r="CI94" s="154"/>
    </row>
    <row r="95" spans="1:87" ht="3" customHeight="1">
      <c r="A95" s="139"/>
      <c r="B95" s="715"/>
      <c r="C95" s="715"/>
      <c r="D95" s="715"/>
      <c r="E95" s="719"/>
      <c r="F95" s="719"/>
      <c r="G95" s="707"/>
      <c r="H95" s="763"/>
      <c r="I95" s="763"/>
      <c r="J95" s="763"/>
      <c r="K95" s="763"/>
      <c r="L95" s="763"/>
      <c r="M95" s="763"/>
      <c r="N95" s="763"/>
      <c r="O95" s="763"/>
      <c r="P95" s="763"/>
      <c r="Q95" s="763"/>
      <c r="R95" s="763"/>
      <c r="S95" s="763"/>
      <c r="T95" s="763"/>
      <c r="U95" s="763"/>
      <c r="V95" s="763"/>
      <c r="W95" s="763"/>
      <c r="X95" s="763"/>
      <c r="Y95" s="763"/>
      <c r="Z95" s="763"/>
      <c r="AA95" s="717"/>
      <c r="AB95" s="717"/>
      <c r="AC95" s="717"/>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669"/>
      <c r="BB95" s="669"/>
      <c r="BC95" s="669"/>
      <c r="BD95" s="669"/>
      <c r="BE95" s="669"/>
      <c r="BF95" s="669"/>
      <c r="BG95" s="669"/>
      <c r="BH95" s="669"/>
      <c r="BI95" s="669"/>
      <c r="BJ95" s="669"/>
      <c r="BK95" s="669"/>
      <c r="BL95" s="669"/>
      <c r="BM95" s="669"/>
      <c r="BN95" s="669"/>
      <c r="BO95" s="669"/>
      <c r="BP95" s="669"/>
      <c r="BQ95" s="669"/>
      <c r="BR95" s="182"/>
      <c r="BS95" s="182"/>
      <c r="BT95" s="182"/>
      <c r="BU95" s="182"/>
      <c r="BV95" s="182"/>
      <c r="BW95" s="183"/>
      <c r="BX95" s="182"/>
      <c r="BY95" s="182"/>
      <c r="BZ95" s="182"/>
      <c r="CA95" s="182"/>
      <c r="CB95" s="182"/>
      <c r="CC95" s="182"/>
      <c r="CD95" s="182"/>
      <c r="CE95" s="182"/>
      <c r="CF95" s="182"/>
      <c r="CG95" s="218"/>
      <c r="CH95" s="463"/>
      <c r="CI95" s="154"/>
    </row>
    <row r="96" spans="1:87" ht="3" customHeight="1">
      <c r="A96" s="139"/>
      <c r="B96" s="715"/>
      <c r="C96" s="715"/>
      <c r="D96" s="715"/>
      <c r="E96" s="719"/>
      <c r="F96" s="719"/>
      <c r="G96" s="707"/>
      <c r="H96" s="763"/>
      <c r="I96" s="763"/>
      <c r="J96" s="763"/>
      <c r="K96" s="763"/>
      <c r="L96" s="763"/>
      <c r="M96" s="763"/>
      <c r="N96" s="763"/>
      <c r="O96" s="763"/>
      <c r="P96" s="763"/>
      <c r="Q96" s="763"/>
      <c r="R96" s="763"/>
      <c r="S96" s="763"/>
      <c r="T96" s="763"/>
      <c r="U96" s="763"/>
      <c r="V96" s="763"/>
      <c r="W96" s="763"/>
      <c r="X96" s="763"/>
      <c r="Y96" s="763"/>
      <c r="Z96" s="763"/>
      <c r="AA96" s="717"/>
      <c r="AB96" s="717"/>
      <c r="AC96" s="717"/>
      <c r="AD96" s="670"/>
      <c r="AE96" s="670"/>
      <c r="AF96" s="670"/>
      <c r="AG96" s="670"/>
      <c r="AH96" s="670"/>
      <c r="AI96" s="670"/>
      <c r="AJ96" s="670"/>
      <c r="AK96" s="670"/>
      <c r="AL96" s="670"/>
      <c r="AM96" s="670"/>
      <c r="AN96" s="670"/>
      <c r="AO96" s="670"/>
      <c r="AP96" s="670"/>
      <c r="AQ96" s="670"/>
      <c r="AR96" s="670"/>
      <c r="AS96" s="670"/>
      <c r="AT96" s="670"/>
      <c r="AU96" s="670"/>
      <c r="AV96" s="670"/>
      <c r="AW96" s="670"/>
      <c r="AX96" s="670"/>
      <c r="AY96" s="670"/>
      <c r="AZ96" s="670"/>
      <c r="BA96" s="717"/>
      <c r="BB96" s="717"/>
      <c r="BC96" s="717"/>
      <c r="BD96" s="717"/>
      <c r="BE96" s="717"/>
      <c r="BF96" s="717"/>
      <c r="BG96" s="717"/>
      <c r="BH96" s="717"/>
      <c r="BI96" s="717"/>
      <c r="BJ96" s="717"/>
      <c r="BK96" s="175"/>
      <c r="BL96" s="175"/>
      <c r="BM96" s="175"/>
      <c r="BN96" s="175"/>
      <c r="BO96" s="175"/>
      <c r="BP96" s="175"/>
      <c r="BQ96" s="175"/>
      <c r="BR96" s="175"/>
      <c r="BS96" s="175"/>
      <c r="BT96" s="175"/>
      <c r="BU96" s="175"/>
      <c r="BV96" s="175"/>
      <c r="BW96" s="175"/>
      <c r="BX96" s="175"/>
      <c r="BY96" s="175"/>
      <c r="BZ96" s="175"/>
      <c r="CA96" s="175"/>
      <c r="CB96" s="175"/>
      <c r="CC96" s="175"/>
      <c r="CD96" s="175"/>
      <c r="CE96" s="175"/>
      <c r="CF96" s="175"/>
      <c r="CG96" s="216"/>
      <c r="CH96" s="463"/>
      <c r="CI96" s="154"/>
    </row>
    <row r="97" spans="1:87" ht="3" customHeight="1">
      <c r="A97" s="139"/>
      <c r="B97" s="715"/>
      <c r="C97" s="715"/>
      <c r="D97" s="715"/>
      <c r="E97" s="719"/>
      <c r="F97" s="719"/>
      <c r="G97" s="707"/>
      <c r="H97" s="763"/>
      <c r="I97" s="763"/>
      <c r="J97" s="763"/>
      <c r="K97" s="763"/>
      <c r="L97" s="763"/>
      <c r="M97" s="763"/>
      <c r="N97" s="763"/>
      <c r="O97" s="763"/>
      <c r="P97" s="763"/>
      <c r="Q97" s="763"/>
      <c r="R97" s="763"/>
      <c r="S97" s="763"/>
      <c r="T97" s="763"/>
      <c r="U97" s="763"/>
      <c r="V97" s="763"/>
      <c r="W97" s="763"/>
      <c r="X97" s="763"/>
      <c r="Y97" s="763"/>
      <c r="Z97" s="763"/>
      <c r="AA97" s="717"/>
      <c r="AB97" s="717"/>
      <c r="AC97" s="717"/>
      <c r="AD97" s="671"/>
      <c r="AE97" s="672"/>
      <c r="AF97" s="672"/>
      <c r="AG97" s="672"/>
      <c r="AH97" s="471"/>
      <c r="AI97" s="673"/>
      <c r="AJ97" s="673"/>
      <c r="AK97" s="673"/>
      <c r="AL97" s="673"/>
      <c r="AM97" s="673"/>
      <c r="AN97" s="674" t="s">
        <v>37</v>
      </c>
      <c r="AO97" s="668"/>
      <c r="AP97" s="668"/>
      <c r="AQ97" s="668"/>
      <c r="AR97" s="668"/>
      <c r="AS97" s="668"/>
      <c r="AT97" s="674" t="s">
        <v>37</v>
      </c>
      <c r="AU97" s="668"/>
      <c r="AV97" s="668"/>
      <c r="AW97" s="668"/>
      <c r="AX97" s="668"/>
      <c r="AY97" s="668"/>
      <c r="AZ97" s="711"/>
      <c r="BA97" s="717"/>
      <c r="BB97" s="717"/>
      <c r="BC97" s="717"/>
      <c r="BD97" s="717"/>
      <c r="BE97" s="717"/>
      <c r="BF97" s="717"/>
      <c r="BG97" s="717"/>
      <c r="BH97" s="717"/>
      <c r="BI97" s="717"/>
      <c r="BJ97" s="717"/>
      <c r="BK97" s="179"/>
      <c r="BL97" s="672"/>
      <c r="BM97" s="672"/>
      <c r="BN97" s="672"/>
      <c r="BO97" s="179"/>
      <c r="BP97" s="190"/>
      <c r="BQ97" s="190"/>
      <c r="BR97" s="190"/>
      <c r="BS97" s="190"/>
      <c r="BT97" s="190"/>
      <c r="BU97" s="179"/>
      <c r="BV97" s="190"/>
      <c r="BW97" s="190"/>
      <c r="BX97" s="190"/>
      <c r="BY97" s="190"/>
      <c r="BZ97" s="190"/>
      <c r="CA97" s="191"/>
      <c r="CB97" s="190"/>
      <c r="CC97" s="190"/>
      <c r="CD97" s="190"/>
      <c r="CE97" s="190"/>
      <c r="CF97" s="190"/>
      <c r="CG97" s="219"/>
      <c r="CH97" s="463"/>
      <c r="CI97" s="154"/>
    </row>
    <row r="98" spans="1:87" ht="15" customHeight="1">
      <c r="A98" s="139"/>
      <c r="B98" s="715"/>
      <c r="C98" s="715"/>
      <c r="D98" s="715"/>
      <c r="E98" s="719"/>
      <c r="F98" s="719"/>
      <c r="G98" s="707"/>
      <c r="H98" s="763"/>
      <c r="I98" s="763"/>
      <c r="J98" s="763"/>
      <c r="K98" s="763"/>
      <c r="L98" s="763"/>
      <c r="M98" s="763"/>
      <c r="N98" s="763"/>
      <c r="O98" s="763"/>
      <c r="P98" s="763"/>
      <c r="Q98" s="763"/>
      <c r="R98" s="763"/>
      <c r="S98" s="763"/>
      <c r="T98" s="763"/>
      <c r="U98" s="763"/>
      <c r="V98" s="763"/>
      <c r="W98" s="763"/>
      <c r="X98" s="763"/>
      <c r="Y98" s="763"/>
      <c r="Z98" s="763"/>
      <c r="AA98" s="717"/>
      <c r="AB98" s="717"/>
      <c r="AC98" s="717"/>
      <c r="AD98" s="671"/>
      <c r="AE98" s="474" t="str">
        <f>IF(LEN(VLOOKUP(AA92,suvaha!$D$8:$H$158,3,FALSE))&lt;11,"",LEFT(RIGHT(VLOOKUP(AA92,suvaha!$D$8:$H$158,3,FALSE),11),1))</f>
        <v/>
      </c>
      <c r="AF98" s="181" t="s">
        <v>37</v>
      </c>
      <c r="AG98" s="474" t="str">
        <f>IF(LEN(VLOOKUP(AA92,suvaha!$D$8:$H$158,3,FALSE))&lt;10,"",LEFT(RIGHT(VLOOKUP(AA92,suvaha!$D$8:$H$158,3,FALSE),10),1))</f>
        <v/>
      </c>
      <c r="AH98" s="476" t="s">
        <v>37</v>
      </c>
      <c r="AI98" s="474" t="str">
        <f>IF(LEN(VLOOKUP(AA92,suvaha!$D$8:$H$158,3,FALSE))&lt;9,"",LEFT(RIGHT(VLOOKUP(AA92,suvaha!$D$8:$H$158,3,FALSE),9),1))</f>
        <v/>
      </c>
      <c r="AJ98" s="181" t="s">
        <v>37</v>
      </c>
      <c r="AK98" s="474" t="str">
        <f>IF(LEN(VLOOKUP(AA92,suvaha!$D$8:$H$158,3,FALSE))&lt;8,"",LEFT(RIGHT(VLOOKUP(AA92,suvaha!$D$8:$H$158,3,FALSE),8),1))</f>
        <v/>
      </c>
      <c r="AL98" s="476" t="s">
        <v>37</v>
      </c>
      <c r="AM98" s="474" t="str">
        <f>IF(LEN(VLOOKUP(AA92,suvaha!$D$8:$H$158,3,FALSE))&lt;7,"",LEFT(RIGHT(VLOOKUP(AA92,suvaha!$D$8:$H$158,3,FALSE),7),1))</f>
        <v/>
      </c>
      <c r="AN98" s="674"/>
      <c r="AO98" s="474" t="str">
        <f>IF(LEN(VLOOKUP(AA92,suvaha!$D$8:$H$158,3,FALSE))&lt;6,"",LEFT(RIGHT(VLOOKUP(AA92,suvaha!$D$8:$H$158,3,FALSE),6),1))</f>
        <v/>
      </c>
      <c r="AP98" s="476" t="s">
        <v>37</v>
      </c>
      <c r="AQ98" s="474" t="str">
        <f>IF(LEN(VLOOKUP(AA92,suvaha!$D$8:$H$158,3,FALSE))&lt;5,"",LEFT(RIGHT(VLOOKUP(AA92,suvaha!$D$8:$H$158,3,FALSE),5),1))</f>
        <v/>
      </c>
      <c r="AR98" s="476" t="s">
        <v>37</v>
      </c>
      <c r="AS98" s="474" t="str">
        <f>IF(LEN(VLOOKUP(AA92,suvaha!$D$8:$H$158,3,FALSE))&lt;4,"",LEFT(RIGHT(VLOOKUP(AA92,suvaha!$D$8:$H$158,3,FALSE),4),1))</f>
        <v/>
      </c>
      <c r="AT98" s="674"/>
      <c r="AU98" s="474" t="str">
        <f>IF(LEN(VLOOKUP(AA92,suvaha!$D$8:$H$158,3,FALSE))&lt;3,"",LEFT(RIGHT(VLOOKUP(AA92,suvaha!$D$8:$H$158,3,FALSE),3),1))</f>
        <v/>
      </c>
      <c r="AV98" s="476" t="s">
        <v>37</v>
      </c>
      <c r="AW98" s="474" t="str">
        <f>IF(LEN(VLOOKUP(AA92,suvaha!$D$8:$H$158,3,FALSE))&lt;2,"",LEFT(RIGHT(VLOOKUP(AA92,suvaha!$D$8:$H$158,3,FALSE),2),1))</f>
        <v/>
      </c>
      <c r="AX98" s="476" t="s">
        <v>37</v>
      </c>
      <c r="AY98" s="474" t="str">
        <f>IF(VLOOKUP(AA92,suvaha!$D$8:$H$85,3,FALSE)=0,"",IF(LEN(VLOOKUP(AA92,suvaha!$D$8:$H$158,3,FALSE))&lt;1,"",LEFT(RIGHT(VLOOKUP(AA92,suvaha!$D$8:$H$158,3,FALSE),1),1)))</f>
        <v/>
      </c>
      <c r="AZ98" s="711"/>
      <c r="BA98" s="717"/>
      <c r="BB98" s="717"/>
      <c r="BC98" s="717"/>
      <c r="BD98" s="717"/>
      <c r="BE98" s="717"/>
      <c r="BF98" s="717"/>
      <c r="BG98" s="717"/>
      <c r="BH98" s="717"/>
      <c r="BI98" s="717"/>
      <c r="BJ98" s="717"/>
      <c r="BK98" s="179"/>
      <c r="BL98" s="474" t="str">
        <f>IF(LEN(VLOOKUP(AA92,suvaha!$D$8:$H$158,5,FALSE))&lt;11,"",LEFT(RIGHT(VLOOKUP(AA92,suvaha!$D$8:$H$158,5,FALSE),11),1))</f>
        <v/>
      </c>
      <c r="BM98" s="181" t="s">
        <v>37</v>
      </c>
      <c r="BN98" s="474" t="str">
        <f>IF(LEN(VLOOKUP(AA92,suvaha!$D$8:$H$158,5,FALSE))&lt;10,"",LEFT(RIGHT(VLOOKUP(AA92,suvaha!$D$8:$H$158,5,FALSE),10),1))</f>
        <v/>
      </c>
      <c r="BO98" s="179" t="s">
        <v>37</v>
      </c>
      <c r="BP98" s="474" t="str">
        <f>IF(LEN(VLOOKUP(AA92,suvaha!$D$8:$H$158,5,FALSE))&lt;9,"",LEFT(RIGHT(VLOOKUP(AA92,suvaha!$D$8:$H$158,5,FALSE),9),1))</f>
        <v/>
      </c>
      <c r="BQ98" s="476" t="s">
        <v>37</v>
      </c>
      <c r="BR98" s="474" t="str">
        <f>IF(LEN(VLOOKUP(AA92,suvaha!$D$8:$H$158,5,FALSE))&lt;8,"",LEFT(RIGHT(VLOOKUP(AA92,suvaha!$D$8:$H$158,5,FALSE),8),1))</f>
        <v/>
      </c>
      <c r="BS98" s="476" t="s">
        <v>37</v>
      </c>
      <c r="BT98" s="474" t="str">
        <f>IF(LEN(VLOOKUP(AA92,suvaha!$D$8:$H$158,5,FALSE))&lt;7,"",LEFT(RIGHT(VLOOKUP(AA92,suvaha!$D$8:$H$158,5,FALSE),7),1))</f>
        <v/>
      </c>
      <c r="BU98" s="179" t="s">
        <v>37</v>
      </c>
      <c r="BV98" s="474" t="str">
        <f>IF(LEN(VLOOKUP(AA92,suvaha!$D$8:$H$158,5,FALSE))&lt;6,"",LEFT(RIGHT(VLOOKUP(AA92,suvaha!$D$8:$H$158,5,FALSE),6),1))</f>
        <v/>
      </c>
      <c r="BW98" s="476" t="s">
        <v>37</v>
      </c>
      <c r="BX98" s="474" t="str">
        <f>IF(LEN(VLOOKUP(AA92,suvaha!$D$8:$H$158,5,FALSE))&lt;5,"",LEFT(RIGHT(VLOOKUP(AA92,suvaha!$D$8:$H$158,5,FALSE),5),1))</f>
        <v/>
      </c>
      <c r="BY98" s="476" t="s">
        <v>37</v>
      </c>
      <c r="BZ98" s="474" t="str">
        <f>IF(LEN(VLOOKUP(AA92,suvaha!$D$8:$H$158,5,FALSE))&lt;4,"",LEFT(RIGHT(VLOOKUP(AA92,suvaha!$D$8:$H$158,5,FALSE),4),1))</f>
        <v/>
      </c>
      <c r="CA98" s="191" t="s">
        <v>37</v>
      </c>
      <c r="CB98" s="474" t="str">
        <f>IF(LEN(VLOOKUP(AA92,suvaha!$D$8:$H$158,5,FALSE))&lt;3,"",LEFT(RIGHT(VLOOKUP(AA92,suvaha!$D$8:$H$158,5,FALSE),3),1))</f>
        <v/>
      </c>
      <c r="CC98" s="476" t="s">
        <v>37</v>
      </c>
      <c r="CD98" s="474" t="str">
        <f>IF(LEN(VLOOKUP(AA92,suvaha!$D$8:$H$158,5,FALSE))&lt;2,"",LEFT(RIGHT(VLOOKUP(AA92,suvaha!$D$8:$H$158,5,FALSE),2),1))</f>
        <v/>
      </c>
      <c r="CE98" s="476" t="s">
        <v>53</v>
      </c>
      <c r="CF98" s="474" t="str">
        <f>IF(VLOOKUP(AA92,suvaha!$D$8:$H$85,5,FALSE)=0,"",IF(LEN(VLOOKUP(AA92,suvaha!$D$8:$H$158,5,FALSE))&lt;1,"",LEFT(RIGHT(VLOOKUP(AA92,suvaha!$D$8:$H$158,5,FALSE),1),1)))</f>
        <v/>
      </c>
      <c r="CG98" s="219"/>
      <c r="CH98" s="463"/>
      <c r="CI98" s="154"/>
    </row>
    <row r="99" spans="1:87" ht="3" customHeight="1">
      <c r="A99" s="139"/>
      <c r="B99" s="715"/>
      <c r="C99" s="715"/>
      <c r="D99" s="715"/>
      <c r="E99" s="719"/>
      <c r="F99" s="719"/>
      <c r="G99" s="707"/>
      <c r="H99" s="763"/>
      <c r="I99" s="763"/>
      <c r="J99" s="763"/>
      <c r="K99" s="763"/>
      <c r="L99" s="763"/>
      <c r="M99" s="763"/>
      <c r="N99" s="763"/>
      <c r="O99" s="763"/>
      <c r="P99" s="763"/>
      <c r="Q99" s="763"/>
      <c r="R99" s="763"/>
      <c r="S99" s="763"/>
      <c r="T99" s="763"/>
      <c r="U99" s="763"/>
      <c r="V99" s="763"/>
      <c r="W99" s="763"/>
      <c r="X99" s="763"/>
      <c r="Y99" s="763"/>
      <c r="Z99" s="763"/>
      <c r="AA99" s="717"/>
      <c r="AB99" s="717"/>
      <c r="AC99" s="717"/>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717"/>
      <c r="BB99" s="717"/>
      <c r="BC99" s="717"/>
      <c r="BD99" s="717"/>
      <c r="BE99" s="717"/>
      <c r="BF99" s="717"/>
      <c r="BG99" s="717"/>
      <c r="BH99" s="717"/>
      <c r="BI99" s="717"/>
      <c r="BJ99" s="717"/>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218"/>
      <c r="CH99" s="154"/>
      <c r="CI99" s="154"/>
    </row>
    <row r="100" spans="1:87" s="174" customFormat="1" ht="3.75" customHeight="1">
      <c r="A100" s="139"/>
      <c r="B100" s="715"/>
      <c r="C100" s="715"/>
      <c r="D100" s="715"/>
      <c r="E100" s="719" t="s">
        <v>59</v>
      </c>
      <c r="F100" s="719"/>
      <c r="G100" s="707"/>
      <c r="H100" s="775" t="str">
        <f>Index!C119</f>
        <v>Krátkodobý finančný
majetok bez krátkodobého finančného majetku v prepojených účtovných jednotkách (251A, 253A, 256A, 257A, 25XA) - /291A, 29XA/</v>
      </c>
      <c r="I100" s="775"/>
      <c r="J100" s="775"/>
      <c r="K100" s="775"/>
      <c r="L100" s="775"/>
      <c r="M100" s="775"/>
      <c r="N100" s="775"/>
      <c r="O100" s="775"/>
      <c r="P100" s="775"/>
      <c r="Q100" s="775"/>
      <c r="R100" s="775"/>
      <c r="S100" s="775"/>
      <c r="T100" s="775"/>
      <c r="U100" s="775"/>
      <c r="V100" s="775"/>
      <c r="W100" s="775"/>
      <c r="X100" s="775"/>
      <c r="Y100" s="775"/>
      <c r="Z100" s="775"/>
      <c r="AA100" s="717" t="s">
        <v>154</v>
      </c>
      <c r="AB100" s="717"/>
      <c r="AC100" s="717"/>
      <c r="AD100" s="670"/>
      <c r="AE100" s="670"/>
      <c r="AF100" s="670"/>
      <c r="AG100" s="670"/>
      <c r="AH100" s="670"/>
      <c r="AI100" s="670"/>
      <c r="AJ100" s="670"/>
      <c r="AK100" s="670"/>
      <c r="AL100" s="670"/>
      <c r="AM100" s="670"/>
      <c r="AN100" s="670"/>
      <c r="AO100" s="670"/>
      <c r="AP100" s="670"/>
      <c r="AQ100" s="670"/>
      <c r="AR100" s="670"/>
      <c r="AS100" s="670"/>
      <c r="AT100" s="670"/>
      <c r="AU100" s="670"/>
      <c r="AV100" s="670"/>
      <c r="AW100" s="670"/>
      <c r="AX100" s="670"/>
      <c r="AY100" s="670"/>
      <c r="AZ100" s="670"/>
      <c r="BA100" s="710"/>
      <c r="BB100" s="710"/>
      <c r="BC100" s="710"/>
      <c r="BD100" s="710"/>
      <c r="BE100" s="710"/>
      <c r="BF100" s="710"/>
      <c r="BG100" s="710"/>
      <c r="BH100" s="710"/>
      <c r="BI100" s="710"/>
      <c r="BJ100" s="710"/>
      <c r="BK100" s="710"/>
      <c r="BL100" s="710"/>
      <c r="BM100" s="710"/>
      <c r="BN100" s="710"/>
      <c r="BO100" s="710"/>
      <c r="BP100" s="710"/>
      <c r="BQ100" s="710"/>
      <c r="BR100" s="175"/>
      <c r="BS100" s="175"/>
      <c r="BT100" s="175"/>
      <c r="BU100" s="175"/>
      <c r="BV100" s="175"/>
      <c r="BW100" s="176"/>
      <c r="BX100" s="175"/>
      <c r="BY100" s="175"/>
      <c r="BZ100" s="175"/>
      <c r="CA100" s="175"/>
      <c r="CB100" s="175"/>
      <c r="CC100" s="175"/>
      <c r="CD100" s="175"/>
      <c r="CE100" s="175"/>
      <c r="CF100" s="175"/>
      <c r="CG100" s="216"/>
      <c r="CH100" s="154"/>
      <c r="CI100" s="220"/>
    </row>
    <row r="101" spans="1:87" s="174" customFormat="1" ht="3" customHeight="1">
      <c r="A101" s="139"/>
      <c r="B101" s="715"/>
      <c r="C101" s="715"/>
      <c r="D101" s="715"/>
      <c r="E101" s="719"/>
      <c r="F101" s="719"/>
      <c r="G101" s="707"/>
      <c r="H101" s="775"/>
      <c r="I101" s="775"/>
      <c r="J101" s="775"/>
      <c r="K101" s="775"/>
      <c r="L101" s="775"/>
      <c r="M101" s="775"/>
      <c r="N101" s="775"/>
      <c r="O101" s="775"/>
      <c r="P101" s="775"/>
      <c r="Q101" s="775"/>
      <c r="R101" s="775"/>
      <c r="S101" s="775"/>
      <c r="T101" s="775"/>
      <c r="U101" s="775"/>
      <c r="V101" s="775"/>
      <c r="W101" s="775"/>
      <c r="X101" s="775"/>
      <c r="Y101" s="775"/>
      <c r="Z101" s="775"/>
      <c r="AA101" s="717"/>
      <c r="AB101" s="717"/>
      <c r="AC101" s="717"/>
      <c r="AD101" s="671"/>
      <c r="AE101" s="672"/>
      <c r="AF101" s="672"/>
      <c r="AG101" s="672"/>
      <c r="AH101" s="471"/>
      <c r="AI101" s="673"/>
      <c r="AJ101" s="673"/>
      <c r="AK101" s="673"/>
      <c r="AL101" s="673"/>
      <c r="AM101" s="673"/>
      <c r="AN101" s="674"/>
      <c r="AO101" s="668"/>
      <c r="AP101" s="668"/>
      <c r="AQ101" s="668"/>
      <c r="AR101" s="668"/>
      <c r="AS101" s="668"/>
      <c r="AT101" s="674"/>
      <c r="AU101" s="668"/>
      <c r="AV101" s="668"/>
      <c r="AW101" s="668"/>
      <c r="AX101" s="668"/>
      <c r="AY101" s="668"/>
      <c r="AZ101" s="711"/>
      <c r="BA101" s="671"/>
      <c r="BB101" s="672"/>
      <c r="BC101" s="672"/>
      <c r="BD101" s="672"/>
      <c r="BE101" s="471"/>
      <c r="BF101" s="673"/>
      <c r="BG101" s="673"/>
      <c r="BH101" s="673"/>
      <c r="BI101" s="673"/>
      <c r="BJ101" s="673"/>
      <c r="BK101" s="674"/>
      <c r="BL101" s="668"/>
      <c r="BM101" s="668"/>
      <c r="BN101" s="668"/>
      <c r="BO101" s="668"/>
      <c r="BP101" s="668"/>
      <c r="BQ101" s="667"/>
      <c r="BR101" s="668"/>
      <c r="BS101" s="668"/>
      <c r="BT101" s="668"/>
      <c r="BU101" s="668"/>
      <c r="BV101" s="668"/>
      <c r="BW101" s="178"/>
      <c r="BX101" s="179"/>
      <c r="BY101" s="179"/>
      <c r="BZ101" s="179"/>
      <c r="CA101" s="179"/>
      <c r="CB101" s="179"/>
      <c r="CC101" s="179"/>
      <c r="CD101" s="179"/>
      <c r="CE101" s="179"/>
      <c r="CF101" s="179"/>
      <c r="CG101" s="217"/>
      <c r="CH101" s="154"/>
      <c r="CI101" s="220"/>
    </row>
    <row r="102" spans="1:87" ht="16.5" customHeight="1">
      <c r="A102" s="139"/>
      <c r="B102" s="715"/>
      <c r="C102" s="715"/>
      <c r="D102" s="715"/>
      <c r="E102" s="719"/>
      <c r="F102" s="719"/>
      <c r="G102" s="707"/>
      <c r="H102" s="775"/>
      <c r="I102" s="775"/>
      <c r="J102" s="775"/>
      <c r="K102" s="775"/>
      <c r="L102" s="775"/>
      <c r="M102" s="775"/>
      <c r="N102" s="775"/>
      <c r="O102" s="775"/>
      <c r="P102" s="775"/>
      <c r="Q102" s="775"/>
      <c r="R102" s="775"/>
      <c r="S102" s="775"/>
      <c r="T102" s="775"/>
      <c r="U102" s="775"/>
      <c r="V102" s="775"/>
      <c r="W102" s="775"/>
      <c r="X102" s="775"/>
      <c r="Y102" s="775"/>
      <c r="Z102" s="775"/>
      <c r="AA102" s="717"/>
      <c r="AB102" s="717"/>
      <c r="AC102" s="717"/>
      <c r="AD102" s="671"/>
      <c r="AE102" s="474" t="str">
        <f>IF(LEN(VLOOKUP(AA100,suvaha!$D$8:$H$158,2,FALSE))&lt;11,"",LEFT(RIGHT(VLOOKUP(AA100,suvaha!$D$8:$H$158,2,FALSE),11),1))</f>
        <v/>
      </c>
      <c r="AF102" s="181"/>
      <c r="AG102" s="474" t="str">
        <f>IF(LEN(VLOOKUP(AA100,suvaha!$D$8:$H$158,2,FALSE))&lt;10,"",LEFT(RIGHT(VLOOKUP(AA100,suvaha!$D$8:$H$158,2,FALSE),10),1))</f>
        <v/>
      </c>
      <c r="AH102" s="476"/>
      <c r="AI102" s="474" t="str">
        <f>IF(LEN(VLOOKUP(AA100,suvaha!$D$8:$H$158,2,FALSE))&lt;9,"",LEFT(RIGHT(VLOOKUP(AA100,suvaha!$D$8:$H$158,2,FALSE),9),1))</f>
        <v/>
      </c>
      <c r="AJ102" s="181"/>
      <c r="AK102" s="474" t="str">
        <f>IF(LEN(VLOOKUP(AA100,suvaha!$D$8:$H$158,2,FALSE))&lt;8,"",LEFT(RIGHT(VLOOKUP(AA100,suvaha!$D$8:$H$158,2,FALSE),8),1))</f>
        <v/>
      </c>
      <c r="AL102" s="476"/>
      <c r="AM102" s="474" t="str">
        <f>IF(LEN(VLOOKUP(AA100,suvaha!$D$8:$H$158,2,FALSE))&lt;7,"",LEFT(RIGHT(VLOOKUP(AA100,suvaha!$D$8:$H$158,2,FALSE),7),1))</f>
        <v/>
      </c>
      <c r="AN102" s="674"/>
      <c r="AO102" s="474" t="str">
        <f>IF(LEN(VLOOKUP(AA100,suvaha!$D$8:$H$158,2,FALSE))&lt;6,"",LEFT(RIGHT(VLOOKUP(AA100,suvaha!$D$8:$H$158,2,FALSE),6),1))</f>
        <v/>
      </c>
      <c r="AP102" s="476"/>
      <c r="AQ102" s="474" t="str">
        <f>IF(LEN(VLOOKUP(AA100,suvaha!$D$8:$H$158,2,FALSE))&lt;5,"",LEFT(RIGHT(VLOOKUP(AA100,suvaha!$D$8:$H$158,2,FALSE),5),1))</f>
        <v/>
      </c>
      <c r="AR102" s="476"/>
      <c r="AS102" s="474" t="str">
        <f>IF(LEN(VLOOKUP(AA100,suvaha!$D$8:$H$158,2,FALSE))&lt;4,"",LEFT(RIGHT(VLOOKUP(AA100,suvaha!$D$8:$H$158,2,FALSE),4),1))</f>
        <v/>
      </c>
      <c r="AT102" s="674"/>
      <c r="AU102" s="474" t="str">
        <f>IF(LEN(VLOOKUP(AA100,suvaha!$D$8:$H$158,2,FALSE))&lt;3,"",LEFT(RIGHT(VLOOKUP(AA100,suvaha!$D$8:$H$158,2,FALSE),3),1))</f>
        <v/>
      </c>
      <c r="AV102" s="476"/>
      <c r="AW102" s="474" t="str">
        <f>IF(LEN(VLOOKUP(AA100,suvaha!$D$8:$H$158,2,FALSE))&lt;2,"",LEFT(RIGHT(VLOOKUP(AA100,suvaha!$D$8:$H$158,2,FALSE),2),1))</f>
        <v/>
      </c>
      <c r="AX102" s="476"/>
      <c r="AY102" s="474" t="str">
        <f>IF(VLOOKUP(AA100,suvaha!$D$8:$H$85,2,FALSE)=0,"",IF(LEN(VLOOKUP(AA100,suvaha!$D$8:$H$158,2,FALSE))&lt;1,"",LEFT(RIGHT(VLOOKUP(AA100,suvaha!$D$8:$H$158,2,FALSE),1),1)))</f>
        <v/>
      </c>
      <c r="AZ102" s="711"/>
      <c r="BA102" s="671"/>
      <c r="BB102" s="474" t="str">
        <f>IF(LEN(VLOOKUP(AA100,suvaha!$D$8:$H$158,4,FALSE))&lt;11,"",LEFT(RIGHT(VLOOKUP(AA100,suvaha!$D$8:$H$158,4,FALSE),11),1))</f>
        <v/>
      </c>
      <c r="BC102" s="181"/>
      <c r="BD102" s="474" t="str">
        <f>IF(LEN(VLOOKUP(AA100,suvaha!$D$8:$H$158,4,FALSE))&lt;10,"",LEFT(RIGHT(VLOOKUP(AA100,suvaha!$D$8:$H$158,4,FALSE),10),1))</f>
        <v/>
      </c>
      <c r="BE102" s="476"/>
      <c r="BF102" s="474" t="str">
        <f>IF(LEN(VLOOKUP(AA100,suvaha!$D$8:$H$158,4,FALSE))&lt;9,"",LEFT(RIGHT(VLOOKUP(AA100,suvaha!$D$8:$H$158,4,FALSE),9),1))</f>
        <v/>
      </c>
      <c r="BG102" s="181"/>
      <c r="BH102" s="474" t="str">
        <f>IF(LEN(VLOOKUP(AA100,suvaha!$D$8:$H$158,4,FALSE))&lt;8,"",LEFT(RIGHT(VLOOKUP(AA100,suvaha!$D$8:$H$158,4,FALSE),8),1))</f>
        <v/>
      </c>
      <c r="BI102" s="476"/>
      <c r="BJ102" s="474" t="str">
        <f>IF(LEN(VLOOKUP(AA100,suvaha!$D$8:$H$158,4,FALSE))&lt;7,"",LEFT(RIGHT(VLOOKUP(AA100,suvaha!$D$8:$H$158,4,FALSE),7),1))</f>
        <v/>
      </c>
      <c r="BK102" s="674"/>
      <c r="BL102" s="474" t="str">
        <f>IF(LEN(VLOOKUP(AA100,suvaha!$D$8:$H$158,4,FALSE))&lt;6,"",LEFT(RIGHT(VLOOKUP(AA100,suvaha!$D$8:$H$158,4,FALSE),6),1))</f>
        <v/>
      </c>
      <c r="BM102" s="476"/>
      <c r="BN102" s="474" t="str">
        <f>IF(LEN(VLOOKUP(AA100,suvaha!$D$8:$H$158,4,FALSE))&lt;5,"",LEFT(RIGHT(VLOOKUP(AA100,suvaha!$D$8:$H$158,4,FALSE),5),1))</f>
        <v/>
      </c>
      <c r="BO102" s="476"/>
      <c r="BP102" s="474" t="str">
        <f>IF(LEN(VLOOKUP(AA100,suvaha!$D$8:$H$158,4,FALSE))&lt;4,"",LEFT(RIGHT(VLOOKUP(AA100,suvaha!$D$8:$H$158,4,FALSE),4),1))</f>
        <v/>
      </c>
      <c r="BQ102" s="667"/>
      <c r="BR102" s="474" t="str">
        <f>IF(LEN(VLOOKUP(AA100,suvaha!$D$8:$H$158,4,FALSE))&lt;3,"",LEFT(RIGHT(VLOOKUP(AA100,suvaha!$D$8:$H$158,4,FALSE),3),1))</f>
        <v/>
      </c>
      <c r="BS102" s="476"/>
      <c r="BT102" s="474" t="str">
        <f>IF(LEN(VLOOKUP(AA100,suvaha!$D$8:$H$158,4,FALSE))&lt;2,"",LEFT(RIGHT(VLOOKUP(AA100,suvaha!$D$8:$H$158,4,FALSE),2),1))</f>
        <v/>
      </c>
      <c r="BU102" s="476"/>
      <c r="BV102" s="474" t="str">
        <f>IF(VLOOKUP(AA100,suvaha!$D$8:$H$85,4,FALSE)=0,"",IF(LEN(VLOOKUP(AA100,suvaha!$D$8:$H$158,4,FALSE))&lt;1,"",LEFT(RIGHT(VLOOKUP(AA100,suvaha!$D$8:$H$158,4,FALSE),1),1)))</f>
        <v/>
      </c>
      <c r="BW102" s="178"/>
      <c r="BX102" s="179"/>
      <c r="BY102" s="179"/>
      <c r="BZ102" s="179"/>
      <c r="CA102" s="179"/>
      <c r="CB102" s="179"/>
      <c r="CC102" s="179"/>
      <c r="CD102" s="179"/>
      <c r="CE102" s="179"/>
      <c r="CF102" s="179"/>
      <c r="CG102" s="217"/>
      <c r="CH102" s="154"/>
      <c r="CI102" s="154"/>
    </row>
    <row r="103" spans="1:87" ht="3.75" customHeight="1">
      <c r="A103" s="139"/>
      <c r="B103" s="715"/>
      <c r="C103" s="715"/>
      <c r="D103" s="715"/>
      <c r="E103" s="719"/>
      <c r="F103" s="719"/>
      <c r="G103" s="707"/>
      <c r="H103" s="775"/>
      <c r="I103" s="775"/>
      <c r="J103" s="775"/>
      <c r="K103" s="775"/>
      <c r="L103" s="775"/>
      <c r="M103" s="775"/>
      <c r="N103" s="775"/>
      <c r="O103" s="775"/>
      <c r="P103" s="775"/>
      <c r="Q103" s="775"/>
      <c r="R103" s="775"/>
      <c r="S103" s="775"/>
      <c r="T103" s="775"/>
      <c r="U103" s="775"/>
      <c r="V103" s="775"/>
      <c r="W103" s="775"/>
      <c r="X103" s="775"/>
      <c r="Y103" s="775"/>
      <c r="Z103" s="775"/>
      <c r="AA103" s="717"/>
      <c r="AB103" s="717"/>
      <c r="AC103" s="717"/>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669"/>
      <c r="BB103" s="669"/>
      <c r="BC103" s="669"/>
      <c r="BD103" s="669"/>
      <c r="BE103" s="669"/>
      <c r="BF103" s="669"/>
      <c r="BG103" s="669"/>
      <c r="BH103" s="669"/>
      <c r="BI103" s="669"/>
      <c r="BJ103" s="669"/>
      <c r="BK103" s="669"/>
      <c r="BL103" s="669"/>
      <c r="BM103" s="669"/>
      <c r="BN103" s="669"/>
      <c r="BO103" s="669"/>
      <c r="BP103" s="669"/>
      <c r="BQ103" s="669"/>
      <c r="BR103" s="182"/>
      <c r="BS103" s="182"/>
      <c r="BT103" s="182"/>
      <c r="BU103" s="182"/>
      <c r="BV103" s="182"/>
      <c r="BW103" s="183"/>
      <c r="BX103" s="182"/>
      <c r="BY103" s="182"/>
      <c r="BZ103" s="182"/>
      <c r="CA103" s="182"/>
      <c r="CB103" s="182"/>
      <c r="CC103" s="182"/>
      <c r="CD103" s="182"/>
      <c r="CE103" s="182"/>
      <c r="CF103" s="182"/>
      <c r="CG103" s="218"/>
      <c r="CH103" s="463"/>
      <c r="CI103" s="154"/>
    </row>
    <row r="104" spans="1:87" ht="4.5" customHeight="1">
      <c r="A104" s="139"/>
      <c r="B104" s="715"/>
      <c r="C104" s="715"/>
      <c r="D104" s="715"/>
      <c r="E104" s="719"/>
      <c r="F104" s="719"/>
      <c r="G104" s="707"/>
      <c r="H104" s="775"/>
      <c r="I104" s="775"/>
      <c r="J104" s="775"/>
      <c r="K104" s="775"/>
      <c r="L104" s="775"/>
      <c r="M104" s="775"/>
      <c r="N104" s="775"/>
      <c r="O104" s="775"/>
      <c r="P104" s="775"/>
      <c r="Q104" s="775"/>
      <c r="R104" s="775"/>
      <c r="S104" s="775"/>
      <c r="T104" s="775"/>
      <c r="U104" s="775"/>
      <c r="V104" s="775"/>
      <c r="W104" s="775"/>
      <c r="X104" s="775"/>
      <c r="Y104" s="775"/>
      <c r="Z104" s="775"/>
      <c r="AA104" s="717"/>
      <c r="AB104" s="717"/>
      <c r="AC104" s="717"/>
      <c r="AD104" s="670"/>
      <c r="AE104" s="670"/>
      <c r="AF104" s="670"/>
      <c r="AG104" s="670"/>
      <c r="AH104" s="670"/>
      <c r="AI104" s="670"/>
      <c r="AJ104" s="670"/>
      <c r="AK104" s="670"/>
      <c r="AL104" s="670"/>
      <c r="AM104" s="670"/>
      <c r="AN104" s="670"/>
      <c r="AO104" s="670"/>
      <c r="AP104" s="670"/>
      <c r="AQ104" s="670"/>
      <c r="AR104" s="670"/>
      <c r="AS104" s="670"/>
      <c r="AT104" s="670"/>
      <c r="AU104" s="670"/>
      <c r="AV104" s="670"/>
      <c r="AW104" s="670"/>
      <c r="AX104" s="670"/>
      <c r="AY104" s="670"/>
      <c r="AZ104" s="670"/>
      <c r="BA104" s="717"/>
      <c r="BB104" s="717"/>
      <c r="BC104" s="717"/>
      <c r="BD104" s="717"/>
      <c r="BE104" s="717"/>
      <c r="BF104" s="717"/>
      <c r="BG104" s="717"/>
      <c r="BH104" s="717"/>
      <c r="BI104" s="717"/>
      <c r="BJ104" s="717"/>
      <c r="BK104" s="175"/>
      <c r="BL104" s="175"/>
      <c r="BM104" s="175"/>
      <c r="BN104" s="175"/>
      <c r="BO104" s="175"/>
      <c r="BP104" s="175"/>
      <c r="BQ104" s="175"/>
      <c r="BR104" s="175"/>
      <c r="BS104" s="175"/>
      <c r="BT104" s="175"/>
      <c r="BU104" s="175"/>
      <c r="BV104" s="175"/>
      <c r="BW104" s="175"/>
      <c r="BX104" s="175"/>
      <c r="BY104" s="175"/>
      <c r="BZ104" s="175"/>
      <c r="CA104" s="175"/>
      <c r="CB104" s="175"/>
      <c r="CC104" s="175"/>
      <c r="CD104" s="175"/>
      <c r="CE104" s="175"/>
      <c r="CF104" s="175"/>
      <c r="CG104" s="216"/>
      <c r="CH104" s="463"/>
      <c r="CI104" s="154"/>
    </row>
    <row r="105" spans="1:87" ht="3" customHeight="1">
      <c r="A105" s="139"/>
      <c r="B105" s="715"/>
      <c r="C105" s="715"/>
      <c r="D105" s="715"/>
      <c r="E105" s="719"/>
      <c r="F105" s="719"/>
      <c r="G105" s="707"/>
      <c r="H105" s="775"/>
      <c r="I105" s="775"/>
      <c r="J105" s="775"/>
      <c r="K105" s="775"/>
      <c r="L105" s="775"/>
      <c r="M105" s="775"/>
      <c r="N105" s="775"/>
      <c r="O105" s="775"/>
      <c r="P105" s="775"/>
      <c r="Q105" s="775"/>
      <c r="R105" s="775"/>
      <c r="S105" s="775"/>
      <c r="T105" s="775"/>
      <c r="U105" s="775"/>
      <c r="V105" s="775"/>
      <c r="W105" s="775"/>
      <c r="X105" s="775"/>
      <c r="Y105" s="775"/>
      <c r="Z105" s="775"/>
      <c r="AA105" s="717"/>
      <c r="AB105" s="717"/>
      <c r="AC105" s="717"/>
      <c r="AD105" s="671"/>
      <c r="AE105" s="672"/>
      <c r="AF105" s="672"/>
      <c r="AG105" s="672"/>
      <c r="AH105" s="471"/>
      <c r="AI105" s="673"/>
      <c r="AJ105" s="673"/>
      <c r="AK105" s="673"/>
      <c r="AL105" s="673"/>
      <c r="AM105" s="673"/>
      <c r="AN105" s="674" t="s">
        <v>37</v>
      </c>
      <c r="AO105" s="668"/>
      <c r="AP105" s="668"/>
      <c r="AQ105" s="668"/>
      <c r="AR105" s="668"/>
      <c r="AS105" s="668"/>
      <c r="AT105" s="674" t="s">
        <v>37</v>
      </c>
      <c r="AU105" s="668"/>
      <c r="AV105" s="668"/>
      <c r="AW105" s="668"/>
      <c r="AX105" s="668"/>
      <c r="AY105" s="668"/>
      <c r="AZ105" s="711"/>
      <c r="BA105" s="717"/>
      <c r="BB105" s="717"/>
      <c r="BC105" s="717"/>
      <c r="BD105" s="717"/>
      <c r="BE105" s="717"/>
      <c r="BF105" s="717"/>
      <c r="BG105" s="717"/>
      <c r="BH105" s="717"/>
      <c r="BI105" s="717"/>
      <c r="BJ105" s="717"/>
      <c r="BK105" s="179"/>
      <c r="BL105" s="672"/>
      <c r="BM105" s="672"/>
      <c r="BN105" s="672"/>
      <c r="BO105" s="179"/>
      <c r="BP105" s="190"/>
      <c r="BQ105" s="190"/>
      <c r="BR105" s="190"/>
      <c r="BS105" s="190"/>
      <c r="BT105" s="190"/>
      <c r="BU105" s="179"/>
      <c r="BV105" s="190"/>
      <c r="BW105" s="190"/>
      <c r="BX105" s="190"/>
      <c r="BY105" s="190"/>
      <c r="BZ105" s="190"/>
      <c r="CA105" s="191"/>
      <c r="CB105" s="190"/>
      <c r="CC105" s="190"/>
      <c r="CD105" s="190"/>
      <c r="CE105" s="190"/>
      <c r="CF105" s="190"/>
      <c r="CG105" s="219"/>
      <c r="CH105" s="463"/>
      <c r="CI105" s="154"/>
    </row>
    <row r="106" spans="1:87" ht="15.75" customHeight="1">
      <c r="A106" s="139"/>
      <c r="B106" s="715"/>
      <c r="C106" s="715"/>
      <c r="D106" s="715"/>
      <c r="E106" s="719"/>
      <c r="F106" s="719"/>
      <c r="G106" s="707"/>
      <c r="H106" s="775"/>
      <c r="I106" s="775"/>
      <c r="J106" s="775"/>
      <c r="K106" s="775"/>
      <c r="L106" s="775"/>
      <c r="M106" s="775"/>
      <c r="N106" s="775"/>
      <c r="O106" s="775"/>
      <c r="P106" s="775"/>
      <c r="Q106" s="775"/>
      <c r="R106" s="775"/>
      <c r="S106" s="775"/>
      <c r="T106" s="775"/>
      <c r="U106" s="775"/>
      <c r="V106" s="775"/>
      <c r="W106" s="775"/>
      <c r="X106" s="775"/>
      <c r="Y106" s="775"/>
      <c r="Z106" s="775"/>
      <c r="AA106" s="717"/>
      <c r="AB106" s="717"/>
      <c r="AC106" s="717"/>
      <c r="AD106" s="671"/>
      <c r="AE106" s="474" t="str">
        <f>IF(LEN(VLOOKUP(AA100,suvaha!$D$8:$H$158,3,FALSE))&lt;11,"",LEFT(RIGHT(VLOOKUP(AA100,suvaha!$D$8:$H$158,3,FALSE),11),1))</f>
        <v/>
      </c>
      <c r="AF106" s="181" t="s">
        <v>37</v>
      </c>
      <c r="AG106" s="474" t="str">
        <f>IF(LEN(VLOOKUP(AA100,suvaha!$D$8:$H$158,3,FALSE))&lt;10,"",LEFT(RIGHT(VLOOKUP(AA100,suvaha!$D$8:$H$158,3,FALSE),10),1))</f>
        <v/>
      </c>
      <c r="AH106" s="476" t="s">
        <v>37</v>
      </c>
      <c r="AI106" s="474" t="str">
        <f>IF(LEN(VLOOKUP(AA100,suvaha!$D$8:$H$158,3,FALSE))&lt;9,"",LEFT(RIGHT(VLOOKUP(AA100,suvaha!$D$8:$H$158,3,FALSE),9),1))</f>
        <v/>
      </c>
      <c r="AJ106" s="181" t="s">
        <v>37</v>
      </c>
      <c r="AK106" s="474" t="str">
        <f>IF(LEN(VLOOKUP(AA100,suvaha!$D$8:$H$158,3,FALSE))&lt;8,"",LEFT(RIGHT(VLOOKUP(AA100,suvaha!$D$8:$H$158,3,FALSE),8),1))</f>
        <v/>
      </c>
      <c r="AL106" s="476" t="s">
        <v>37</v>
      </c>
      <c r="AM106" s="474" t="str">
        <f>IF(LEN(VLOOKUP(AA100,suvaha!$D$8:$H$158,3,FALSE))&lt;7,"",LEFT(RIGHT(VLOOKUP(AA100,suvaha!$D$8:$H$158,3,FALSE),7),1))</f>
        <v/>
      </c>
      <c r="AN106" s="674"/>
      <c r="AO106" s="474" t="str">
        <f>IF(LEN(VLOOKUP(AA100,suvaha!$D$8:$H$158,3,FALSE))&lt;6,"",LEFT(RIGHT(VLOOKUP(AA100,suvaha!$D$8:$H$158,3,FALSE),6),1))</f>
        <v/>
      </c>
      <c r="AP106" s="476" t="s">
        <v>37</v>
      </c>
      <c r="AQ106" s="474" t="str">
        <f>IF(LEN(VLOOKUP(AA100,suvaha!$D$8:$H$158,3,FALSE))&lt;5,"",LEFT(RIGHT(VLOOKUP(AA100,suvaha!$D$8:$H$158,3,FALSE),5),1))</f>
        <v/>
      </c>
      <c r="AR106" s="476" t="s">
        <v>37</v>
      </c>
      <c r="AS106" s="474" t="str">
        <f>IF(LEN(VLOOKUP(AA100,suvaha!$D$8:$H$158,3,FALSE))&lt;4,"",LEFT(RIGHT(VLOOKUP(AA100,suvaha!$D$8:$H$158,3,FALSE),4),1))</f>
        <v/>
      </c>
      <c r="AT106" s="674"/>
      <c r="AU106" s="474" t="str">
        <f>IF(LEN(VLOOKUP(AA100,suvaha!$D$8:$H$158,3,FALSE))&lt;3,"",LEFT(RIGHT(VLOOKUP(AA100,suvaha!$D$8:$H$158,3,FALSE),3),1))</f>
        <v/>
      </c>
      <c r="AV106" s="476" t="s">
        <v>37</v>
      </c>
      <c r="AW106" s="474" t="str">
        <f>IF(LEN(VLOOKUP(AA100,suvaha!$D$8:$H$158,3,FALSE))&lt;2,"",LEFT(RIGHT(VLOOKUP(AA100,suvaha!$D$8:$H$158,3,FALSE),2),1))</f>
        <v/>
      </c>
      <c r="AX106" s="476" t="s">
        <v>37</v>
      </c>
      <c r="AY106" s="474" t="str">
        <f>IF(VLOOKUP(AA100,suvaha!$D$8:$H$85,3,FALSE)=0,"",IF(LEN(VLOOKUP(AA100,suvaha!$D$8:$H$158,3,FALSE))&lt;1,"",LEFT(RIGHT(VLOOKUP(AA100,suvaha!$D$8:$H$158,3,FALSE),1),1)))</f>
        <v/>
      </c>
      <c r="AZ106" s="711"/>
      <c r="BA106" s="717"/>
      <c r="BB106" s="717"/>
      <c r="BC106" s="717"/>
      <c r="BD106" s="717"/>
      <c r="BE106" s="717"/>
      <c r="BF106" s="717"/>
      <c r="BG106" s="717"/>
      <c r="BH106" s="717"/>
      <c r="BI106" s="717"/>
      <c r="BJ106" s="717"/>
      <c r="BK106" s="179"/>
      <c r="BL106" s="474" t="str">
        <f>IF(LEN(VLOOKUP(AA100,suvaha!$D$8:$H$158,5,FALSE))&lt;11,"",LEFT(RIGHT(VLOOKUP(AA100,suvaha!$D$8:$H$158,5,FALSE),11),1))</f>
        <v/>
      </c>
      <c r="BM106" s="181" t="s">
        <v>37</v>
      </c>
      <c r="BN106" s="474" t="str">
        <f>IF(LEN(VLOOKUP(AA100,suvaha!$D$8:$H$158,5,FALSE))&lt;10,"",LEFT(RIGHT(VLOOKUP(AA100,suvaha!$D$8:$H$158,5,FALSE),10),1))</f>
        <v/>
      </c>
      <c r="BO106" s="179" t="s">
        <v>37</v>
      </c>
      <c r="BP106" s="474" t="str">
        <f>IF(LEN(VLOOKUP(AA100,suvaha!$D$8:$H$158,5,FALSE))&lt;9,"",LEFT(RIGHT(VLOOKUP(AA100,suvaha!$D$8:$H$158,5,FALSE),9),1))</f>
        <v/>
      </c>
      <c r="BQ106" s="476" t="s">
        <v>37</v>
      </c>
      <c r="BR106" s="474" t="str">
        <f>IF(LEN(VLOOKUP(AA100,suvaha!$D$8:$H$158,5,FALSE))&lt;8,"",LEFT(RIGHT(VLOOKUP(AA100,suvaha!$D$8:$H$158,5,FALSE),8),1))</f>
        <v/>
      </c>
      <c r="BS106" s="476" t="s">
        <v>37</v>
      </c>
      <c r="BT106" s="474" t="str">
        <f>IF(LEN(VLOOKUP(AA100,suvaha!$D$8:$H$158,5,FALSE))&lt;7,"",LEFT(RIGHT(VLOOKUP(AA100,suvaha!$D$8:$H$158,5,FALSE),7),1))</f>
        <v/>
      </c>
      <c r="BU106" s="179" t="s">
        <v>37</v>
      </c>
      <c r="BV106" s="474" t="str">
        <f>IF(LEN(VLOOKUP(AA100,suvaha!$D$8:$H$158,5,FALSE))&lt;6,"",LEFT(RIGHT(VLOOKUP(AA100,suvaha!$D$8:$H$158,5,FALSE),6),1))</f>
        <v/>
      </c>
      <c r="BW106" s="476" t="s">
        <v>37</v>
      </c>
      <c r="BX106" s="474" t="str">
        <f>IF(LEN(VLOOKUP(AA100,suvaha!$D$8:$H$158,5,FALSE))&lt;5,"",LEFT(RIGHT(VLOOKUP(AA100,suvaha!$D$8:$H$158,5,FALSE),5),1))</f>
        <v/>
      </c>
      <c r="BY106" s="476" t="s">
        <v>37</v>
      </c>
      <c r="BZ106" s="474" t="str">
        <f>IF(LEN(VLOOKUP(AA100,suvaha!$D$8:$H$158,5,FALSE))&lt;4,"",LEFT(RIGHT(VLOOKUP(AA100,suvaha!$D$8:$H$158,5,FALSE),4),1))</f>
        <v/>
      </c>
      <c r="CA106" s="191" t="s">
        <v>37</v>
      </c>
      <c r="CB106" s="474" t="str">
        <f>IF(LEN(VLOOKUP(AA100,suvaha!$D$8:$H$158,5,FALSE))&lt;3,"",LEFT(RIGHT(VLOOKUP(AA100,suvaha!$D$8:$H$158,5,FALSE),3),1))</f>
        <v/>
      </c>
      <c r="CC106" s="476" t="s">
        <v>37</v>
      </c>
      <c r="CD106" s="474" t="str">
        <f>IF(LEN(VLOOKUP(AA100,suvaha!$D$8:$H$158,5,FALSE))&lt;2,"",LEFT(RIGHT(VLOOKUP(AA100,suvaha!$D$8:$H$158,5,FALSE),2),1))</f>
        <v/>
      </c>
      <c r="CE106" s="476" t="s">
        <v>53</v>
      </c>
      <c r="CF106" s="474" t="str">
        <f>IF(VLOOKUP(AA100,suvaha!$D$8:$H$85,5,FALSE)=0,"",IF(LEN(VLOOKUP(AA100,suvaha!$D$8:$H$158,5,FALSE))&lt;1,"",LEFT(RIGHT(VLOOKUP(AA100,suvaha!$D$8:$H$158,5,FALSE),1),1)))</f>
        <v/>
      </c>
      <c r="CG106" s="219"/>
      <c r="CH106" s="463"/>
      <c r="CI106" s="154"/>
    </row>
    <row r="107" spans="1:87" ht="3.75" customHeight="1">
      <c r="A107" s="139"/>
      <c r="B107" s="715"/>
      <c r="C107" s="715"/>
      <c r="D107" s="715"/>
      <c r="E107" s="719"/>
      <c r="F107" s="719"/>
      <c r="G107" s="707"/>
      <c r="H107" s="775"/>
      <c r="I107" s="775"/>
      <c r="J107" s="775"/>
      <c r="K107" s="775"/>
      <c r="L107" s="775"/>
      <c r="M107" s="775"/>
      <c r="N107" s="775"/>
      <c r="O107" s="775"/>
      <c r="P107" s="775"/>
      <c r="Q107" s="775"/>
      <c r="R107" s="775"/>
      <c r="S107" s="775"/>
      <c r="T107" s="775"/>
      <c r="U107" s="775"/>
      <c r="V107" s="775"/>
      <c r="W107" s="775"/>
      <c r="X107" s="775"/>
      <c r="Y107" s="775"/>
      <c r="Z107" s="775"/>
      <c r="AA107" s="717"/>
      <c r="AB107" s="717"/>
      <c r="AC107" s="717"/>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717"/>
      <c r="BB107" s="717"/>
      <c r="BC107" s="717"/>
      <c r="BD107" s="717"/>
      <c r="BE107" s="717"/>
      <c r="BF107" s="717"/>
      <c r="BG107" s="717"/>
      <c r="BH107" s="717"/>
      <c r="BI107" s="717"/>
      <c r="BJ107" s="717"/>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218"/>
      <c r="CH107" s="154"/>
      <c r="CI107" s="154"/>
    </row>
    <row r="108" spans="1:87" s="174" customFormat="1" ht="3" customHeight="1">
      <c r="A108" s="139"/>
      <c r="B108" s="715"/>
      <c r="C108" s="715"/>
      <c r="D108" s="715"/>
      <c r="E108" s="719" t="s">
        <v>61</v>
      </c>
      <c r="F108" s="719"/>
      <c r="G108" s="707"/>
      <c r="H108" s="716" t="str">
        <f>Index!C120</f>
        <v>Vlastné akcie a vlastné obchodné podiely (252)</v>
      </c>
      <c r="I108" s="716"/>
      <c r="J108" s="716"/>
      <c r="K108" s="716"/>
      <c r="L108" s="716"/>
      <c r="M108" s="716"/>
      <c r="N108" s="716"/>
      <c r="O108" s="716"/>
      <c r="P108" s="716"/>
      <c r="Q108" s="716"/>
      <c r="R108" s="716"/>
      <c r="S108" s="716"/>
      <c r="T108" s="716"/>
      <c r="U108" s="716"/>
      <c r="V108" s="716"/>
      <c r="W108" s="716"/>
      <c r="X108" s="716"/>
      <c r="Y108" s="716"/>
      <c r="Z108" s="716"/>
      <c r="AA108" s="717" t="s">
        <v>155</v>
      </c>
      <c r="AB108" s="717"/>
      <c r="AC108" s="717"/>
      <c r="AD108" s="670"/>
      <c r="AE108" s="670"/>
      <c r="AF108" s="670"/>
      <c r="AG108" s="670"/>
      <c r="AH108" s="670"/>
      <c r="AI108" s="670"/>
      <c r="AJ108" s="670"/>
      <c r="AK108" s="670"/>
      <c r="AL108" s="670"/>
      <c r="AM108" s="670"/>
      <c r="AN108" s="670"/>
      <c r="AO108" s="670"/>
      <c r="AP108" s="670"/>
      <c r="AQ108" s="670"/>
      <c r="AR108" s="670"/>
      <c r="AS108" s="670"/>
      <c r="AT108" s="670"/>
      <c r="AU108" s="670"/>
      <c r="AV108" s="670"/>
      <c r="AW108" s="670"/>
      <c r="AX108" s="670"/>
      <c r="AY108" s="670"/>
      <c r="AZ108" s="670"/>
      <c r="BA108" s="710"/>
      <c r="BB108" s="710"/>
      <c r="BC108" s="710"/>
      <c r="BD108" s="710"/>
      <c r="BE108" s="710"/>
      <c r="BF108" s="710"/>
      <c r="BG108" s="710"/>
      <c r="BH108" s="710"/>
      <c r="BI108" s="710"/>
      <c r="BJ108" s="710"/>
      <c r="BK108" s="710"/>
      <c r="BL108" s="710"/>
      <c r="BM108" s="710"/>
      <c r="BN108" s="710"/>
      <c r="BO108" s="710"/>
      <c r="BP108" s="710"/>
      <c r="BQ108" s="710"/>
      <c r="BR108" s="175"/>
      <c r="BS108" s="175"/>
      <c r="BT108" s="175"/>
      <c r="BU108" s="175"/>
      <c r="BV108" s="175"/>
      <c r="BW108" s="176"/>
      <c r="BX108" s="175"/>
      <c r="BY108" s="175"/>
      <c r="BZ108" s="175"/>
      <c r="CA108" s="175"/>
      <c r="CB108" s="175"/>
      <c r="CC108" s="175"/>
      <c r="CD108" s="175"/>
      <c r="CE108" s="175"/>
      <c r="CF108" s="175"/>
      <c r="CG108" s="216"/>
      <c r="CH108" s="154"/>
      <c r="CI108" s="220"/>
    </row>
    <row r="109" spans="1:87" s="174" customFormat="1" ht="3" customHeight="1">
      <c r="A109" s="139"/>
      <c r="B109" s="715"/>
      <c r="C109" s="715"/>
      <c r="D109" s="715"/>
      <c r="E109" s="719"/>
      <c r="F109" s="719"/>
      <c r="G109" s="707"/>
      <c r="H109" s="716"/>
      <c r="I109" s="716"/>
      <c r="J109" s="716"/>
      <c r="K109" s="716"/>
      <c r="L109" s="716"/>
      <c r="M109" s="716"/>
      <c r="N109" s="716"/>
      <c r="O109" s="716"/>
      <c r="P109" s="716"/>
      <c r="Q109" s="716"/>
      <c r="R109" s="716"/>
      <c r="S109" s="716"/>
      <c r="T109" s="716"/>
      <c r="U109" s="716"/>
      <c r="V109" s="716"/>
      <c r="W109" s="716"/>
      <c r="X109" s="716"/>
      <c r="Y109" s="716"/>
      <c r="Z109" s="716"/>
      <c r="AA109" s="717"/>
      <c r="AB109" s="717"/>
      <c r="AC109" s="717"/>
      <c r="AD109" s="671"/>
      <c r="AE109" s="672"/>
      <c r="AF109" s="672"/>
      <c r="AG109" s="672"/>
      <c r="AH109" s="471"/>
      <c r="AI109" s="673"/>
      <c r="AJ109" s="673"/>
      <c r="AK109" s="673"/>
      <c r="AL109" s="673"/>
      <c r="AM109" s="673"/>
      <c r="AN109" s="674"/>
      <c r="AO109" s="668"/>
      <c r="AP109" s="668"/>
      <c r="AQ109" s="668"/>
      <c r="AR109" s="668"/>
      <c r="AS109" s="668"/>
      <c r="AT109" s="674"/>
      <c r="AU109" s="668"/>
      <c r="AV109" s="668"/>
      <c r="AW109" s="668"/>
      <c r="AX109" s="668"/>
      <c r="AY109" s="668"/>
      <c r="AZ109" s="711"/>
      <c r="BA109" s="671"/>
      <c r="BB109" s="672"/>
      <c r="BC109" s="672"/>
      <c r="BD109" s="672"/>
      <c r="BE109" s="471"/>
      <c r="BF109" s="673"/>
      <c r="BG109" s="673"/>
      <c r="BH109" s="673"/>
      <c r="BI109" s="673"/>
      <c r="BJ109" s="673"/>
      <c r="BK109" s="674"/>
      <c r="BL109" s="668"/>
      <c r="BM109" s="668"/>
      <c r="BN109" s="668"/>
      <c r="BO109" s="668"/>
      <c r="BP109" s="668"/>
      <c r="BQ109" s="667"/>
      <c r="BR109" s="668"/>
      <c r="BS109" s="668"/>
      <c r="BT109" s="668"/>
      <c r="BU109" s="668"/>
      <c r="BV109" s="668"/>
      <c r="BW109" s="178"/>
      <c r="BX109" s="179"/>
      <c r="BY109" s="179"/>
      <c r="BZ109" s="179"/>
      <c r="CA109" s="179"/>
      <c r="CB109" s="179"/>
      <c r="CC109" s="179"/>
      <c r="CD109" s="179"/>
      <c r="CE109" s="179"/>
      <c r="CF109" s="179"/>
      <c r="CG109" s="217"/>
      <c r="CH109" s="154"/>
      <c r="CI109" s="220"/>
    </row>
    <row r="110" spans="1:87" ht="15" customHeight="1">
      <c r="A110" s="139"/>
      <c r="B110" s="715"/>
      <c r="C110" s="715"/>
      <c r="D110" s="715"/>
      <c r="E110" s="719"/>
      <c r="F110" s="719"/>
      <c r="G110" s="707"/>
      <c r="H110" s="716"/>
      <c r="I110" s="716"/>
      <c r="J110" s="716"/>
      <c r="K110" s="716"/>
      <c r="L110" s="716"/>
      <c r="M110" s="716"/>
      <c r="N110" s="716"/>
      <c r="O110" s="716"/>
      <c r="P110" s="716"/>
      <c r="Q110" s="716"/>
      <c r="R110" s="716"/>
      <c r="S110" s="716"/>
      <c r="T110" s="716"/>
      <c r="U110" s="716"/>
      <c r="V110" s="716"/>
      <c r="W110" s="716"/>
      <c r="X110" s="716"/>
      <c r="Y110" s="716"/>
      <c r="Z110" s="716"/>
      <c r="AA110" s="717"/>
      <c r="AB110" s="717"/>
      <c r="AC110" s="717"/>
      <c r="AD110" s="671"/>
      <c r="AE110" s="474" t="str">
        <f>IF(LEN(VLOOKUP(AA108,suvaha!$D$8:$H$158,2,FALSE))&lt;11,"",LEFT(RIGHT(VLOOKUP(AA108,suvaha!$D$8:$H$158,2,FALSE),11),1))</f>
        <v/>
      </c>
      <c r="AF110" s="181"/>
      <c r="AG110" s="474" t="str">
        <f>IF(LEN(VLOOKUP(AA108,suvaha!$D$8:$H$158,2,FALSE))&lt;10,"",LEFT(RIGHT(VLOOKUP(AA108,suvaha!$D$8:$H$158,2,FALSE),10),1))</f>
        <v/>
      </c>
      <c r="AH110" s="476"/>
      <c r="AI110" s="474" t="str">
        <f>IF(LEN(VLOOKUP(AA108,suvaha!$D$8:$H$158,2,FALSE))&lt;9,"",LEFT(RIGHT(VLOOKUP(AA108,suvaha!$D$8:$H$158,2,FALSE),9),1))</f>
        <v/>
      </c>
      <c r="AJ110" s="181"/>
      <c r="AK110" s="474" t="str">
        <f>IF(LEN(VLOOKUP(AA108,suvaha!$D$8:$H$158,2,FALSE))&lt;8,"",LEFT(RIGHT(VLOOKUP(AA108,suvaha!$D$8:$H$158,2,FALSE),8),1))</f>
        <v/>
      </c>
      <c r="AL110" s="476"/>
      <c r="AM110" s="474" t="str">
        <f>IF(LEN(VLOOKUP(AA108,suvaha!$D$8:$H$158,2,FALSE))&lt;7,"",LEFT(RIGHT(VLOOKUP(AA108,suvaha!$D$8:$H$158,2,FALSE),7),1))</f>
        <v/>
      </c>
      <c r="AN110" s="674"/>
      <c r="AO110" s="474" t="str">
        <f>IF(LEN(VLOOKUP(AA108,suvaha!$D$8:$H$158,2,FALSE))&lt;6,"",LEFT(RIGHT(VLOOKUP(AA108,suvaha!$D$8:$H$158,2,FALSE),6),1))</f>
        <v/>
      </c>
      <c r="AP110" s="476"/>
      <c r="AQ110" s="474" t="str">
        <f>IF(LEN(VLOOKUP(AA108,suvaha!$D$8:$H$158,2,FALSE))&lt;5,"",LEFT(RIGHT(VLOOKUP(AA108,suvaha!$D$8:$H$158,2,FALSE),5),1))</f>
        <v/>
      </c>
      <c r="AR110" s="476"/>
      <c r="AS110" s="474" t="str">
        <f>IF(LEN(VLOOKUP(AA108,suvaha!$D$8:$H$158,2,FALSE))&lt;4,"",LEFT(RIGHT(VLOOKUP(AA108,suvaha!$D$8:$H$158,2,FALSE),4),1))</f>
        <v/>
      </c>
      <c r="AT110" s="674"/>
      <c r="AU110" s="474" t="str">
        <f>IF(LEN(VLOOKUP(AA108,suvaha!$D$8:$H$158,2,FALSE))&lt;3,"",LEFT(RIGHT(VLOOKUP(AA108,suvaha!$D$8:$H$158,2,FALSE),3),1))</f>
        <v/>
      </c>
      <c r="AV110" s="476"/>
      <c r="AW110" s="474" t="str">
        <f>IF(LEN(VLOOKUP(AA108,suvaha!$D$8:$H$158,2,FALSE))&lt;2,"",LEFT(RIGHT(VLOOKUP(AA108,suvaha!$D$8:$H$158,2,FALSE),2),1))</f>
        <v/>
      </c>
      <c r="AX110" s="476"/>
      <c r="AY110" s="474" t="str">
        <f>IF(VLOOKUP(AA108,suvaha!$D$8:$H$85,2,FALSE)=0,"",IF(LEN(VLOOKUP(AA108,suvaha!$D$8:$H$158,2,FALSE))&lt;1,"",LEFT(RIGHT(VLOOKUP(AA108,suvaha!$D$8:$H$158,2,FALSE),1),1)))</f>
        <v/>
      </c>
      <c r="AZ110" s="711"/>
      <c r="BA110" s="671"/>
      <c r="BB110" s="474" t="str">
        <f>IF(LEN(VLOOKUP(AA108,suvaha!$D$8:$H$158,4,FALSE))&lt;11,"",LEFT(RIGHT(VLOOKUP(AA108,suvaha!$D$8:$H$158,4,FALSE),11),1))</f>
        <v/>
      </c>
      <c r="BC110" s="181"/>
      <c r="BD110" s="474" t="str">
        <f>IF(LEN(VLOOKUP(AA108,suvaha!$D$8:$H$158,4,FALSE))&lt;10,"",LEFT(RIGHT(VLOOKUP(AA108,suvaha!$D$8:$H$158,4,FALSE),10),1))</f>
        <v/>
      </c>
      <c r="BE110" s="476"/>
      <c r="BF110" s="474" t="str">
        <f>IF(LEN(VLOOKUP(AA108,suvaha!$D$8:$H$158,4,FALSE))&lt;9,"",LEFT(RIGHT(VLOOKUP(AA108,suvaha!$D$8:$H$158,4,FALSE),9),1))</f>
        <v/>
      </c>
      <c r="BG110" s="181"/>
      <c r="BH110" s="474" t="str">
        <f>IF(LEN(VLOOKUP(AA108,suvaha!$D$8:$H$158,4,FALSE))&lt;8,"",LEFT(RIGHT(VLOOKUP(AA108,suvaha!$D$8:$H$158,4,FALSE),8),1))</f>
        <v/>
      </c>
      <c r="BI110" s="476"/>
      <c r="BJ110" s="474" t="str">
        <f>IF(LEN(VLOOKUP(AA108,suvaha!$D$8:$H$158,4,FALSE))&lt;7,"",LEFT(RIGHT(VLOOKUP(AA108,suvaha!$D$8:$H$158,4,FALSE),7),1))</f>
        <v/>
      </c>
      <c r="BK110" s="674"/>
      <c r="BL110" s="474" t="str">
        <f>IF(LEN(VLOOKUP(AA108,suvaha!$D$8:$H$158,4,FALSE))&lt;6,"",LEFT(RIGHT(VLOOKUP(AA108,suvaha!$D$8:$H$158,4,FALSE),6),1))</f>
        <v/>
      </c>
      <c r="BM110" s="476"/>
      <c r="BN110" s="474" t="str">
        <f>IF(LEN(VLOOKUP(AA108,suvaha!$D$8:$H$158,4,FALSE))&lt;5,"",LEFT(RIGHT(VLOOKUP(AA108,suvaha!$D$8:$H$158,4,FALSE),5),1))</f>
        <v/>
      </c>
      <c r="BO110" s="476"/>
      <c r="BP110" s="474" t="str">
        <f>IF(LEN(VLOOKUP(AA108,suvaha!$D$8:$H$158,4,FALSE))&lt;4,"",LEFT(RIGHT(VLOOKUP(AA108,suvaha!$D$8:$H$158,4,FALSE),4),1))</f>
        <v/>
      </c>
      <c r="BQ110" s="667"/>
      <c r="BR110" s="474" t="str">
        <f>IF(LEN(VLOOKUP(AA108,suvaha!$D$8:$H$158,4,FALSE))&lt;3,"",LEFT(RIGHT(VLOOKUP(AA108,suvaha!$D$8:$H$158,4,FALSE),3),1))</f>
        <v/>
      </c>
      <c r="BS110" s="476"/>
      <c r="BT110" s="474" t="str">
        <f>IF(LEN(VLOOKUP(AA108,suvaha!$D$8:$H$158,4,FALSE))&lt;2,"",LEFT(RIGHT(VLOOKUP(AA108,suvaha!$D$8:$H$158,4,FALSE),2),1))</f>
        <v/>
      </c>
      <c r="BU110" s="476"/>
      <c r="BV110" s="474" t="str">
        <f>IF(VLOOKUP(AA108,suvaha!$D$8:$H$85,4,FALSE)=0,"",IF(LEN(VLOOKUP(AA108,suvaha!$D$8:$H$158,4,FALSE))&lt;1,"",LEFT(RIGHT(VLOOKUP(AA108,suvaha!$D$8:$H$158,4,FALSE),1),1)))</f>
        <v/>
      </c>
      <c r="BW110" s="178"/>
      <c r="BX110" s="179"/>
      <c r="BY110" s="179"/>
      <c r="BZ110" s="179"/>
      <c r="CA110" s="179"/>
      <c r="CB110" s="179"/>
      <c r="CC110" s="179"/>
      <c r="CD110" s="179"/>
      <c r="CE110" s="179"/>
      <c r="CF110" s="179"/>
      <c r="CG110" s="217"/>
      <c r="CH110" s="154"/>
      <c r="CI110" s="154"/>
    </row>
    <row r="111" spans="1:87" ht="3" customHeight="1">
      <c r="A111" s="139"/>
      <c r="B111" s="715"/>
      <c r="C111" s="715"/>
      <c r="D111" s="715"/>
      <c r="E111" s="719"/>
      <c r="F111" s="719"/>
      <c r="G111" s="707"/>
      <c r="H111" s="716"/>
      <c r="I111" s="716"/>
      <c r="J111" s="716"/>
      <c r="K111" s="716"/>
      <c r="L111" s="716"/>
      <c r="M111" s="716"/>
      <c r="N111" s="716"/>
      <c r="O111" s="716"/>
      <c r="P111" s="716"/>
      <c r="Q111" s="716"/>
      <c r="R111" s="716"/>
      <c r="S111" s="716"/>
      <c r="T111" s="716"/>
      <c r="U111" s="716"/>
      <c r="V111" s="716"/>
      <c r="W111" s="716"/>
      <c r="X111" s="716"/>
      <c r="Y111" s="716"/>
      <c r="Z111" s="716"/>
      <c r="AA111" s="717"/>
      <c r="AB111" s="717"/>
      <c r="AC111" s="717"/>
      <c r="AD111" s="712"/>
      <c r="AE111" s="712"/>
      <c r="AF111" s="712"/>
      <c r="AG111" s="712"/>
      <c r="AH111" s="712"/>
      <c r="AI111" s="712"/>
      <c r="AJ111" s="712"/>
      <c r="AK111" s="712"/>
      <c r="AL111" s="712"/>
      <c r="AM111" s="712"/>
      <c r="AN111" s="712"/>
      <c r="AO111" s="712"/>
      <c r="AP111" s="712"/>
      <c r="AQ111" s="712"/>
      <c r="AR111" s="712"/>
      <c r="AS111" s="712"/>
      <c r="AT111" s="712"/>
      <c r="AU111" s="712"/>
      <c r="AV111" s="712"/>
      <c r="AW111" s="712"/>
      <c r="AX111" s="712"/>
      <c r="AY111" s="712"/>
      <c r="AZ111" s="712"/>
      <c r="BA111" s="669"/>
      <c r="BB111" s="669"/>
      <c r="BC111" s="669"/>
      <c r="BD111" s="669"/>
      <c r="BE111" s="669"/>
      <c r="BF111" s="669"/>
      <c r="BG111" s="669"/>
      <c r="BH111" s="669"/>
      <c r="BI111" s="669"/>
      <c r="BJ111" s="669"/>
      <c r="BK111" s="669"/>
      <c r="BL111" s="669"/>
      <c r="BM111" s="669"/>
      <c r="BN111" s="669"/>
      <c r="BO111" s="669"/>
      <c r="BP111" s="669"/>
      <c r="BQ111" s="669"/>
      <c r="BR111" s="182"/>
      <c r="BS111" s="182"/>
      <c r="BT111" s="182"/>
      <c r="BU111" s="182"/>
      <c r="BV111" s="182"/>
      <c r="BW111" s="183"/>
      <c r="BX111" s="182"/>
      <c r="BY111" s="182"/>
      <c r="BZ111" s="182"/>
      <c r="CA111" s="182"/>
      <c r="CB111" s="182"/>
      <c r="CC111" s="182"/>
      <c r="CD111" s="182"/>
      <c r="CE111" s="182"/>
      <c r="CF111" s="182"/>
      <c r="CG111" s="218"/>
      <c r="CH111" s="463"/>
      <c r="CI111" s="154"/>
    </row>
    <row r="112" spans="1:87" ht="3" customHeight="1">
      <c r="A112" s="139"/>
      <c r="B112" s="715"/>
      <c r="C112" s="715"/>
      <c r="D112" s="715"/>
      <c r="E112" s="719"/>
      <c r="F112" s="719"/>
      <c r="G112" s="707"/>
      <c r="H112" s="716"/>
      <c r="I112" s="716"/>
      <c r="J112" s="716"/>
      <c r="K112" s="716"/>
      <c r="L112" s="716"/>
      <c r="M112" s="716"/>
      <c r="N112" s="716"/>
      <c r="O112" s="716"/>
      <c r="P112" s="716"/>
      <c r="Q112" s="716"/>
      <c r="R112" s="716"/>
      <c r="S112" s="716"/>
      <c r="T112" s="716"/>
      <c r="U112" s="716"/>
      <c r="V112" s="716"/>
      <c r="W112" s="716"/>
      <c r="X112" s="716"/>
      <c r="Y112" s="716"/>
      <c r="Z112" s="716"/>
      <c r="AA112" s="717"/>
      <c r="AB112" s="717"/>
      <c r="AC112" s="717"/>
      <c r="AD112" s="670"/>
      <c r="AE112" s="670"/>
      <c r="AF112" s="670"/>
      <c r="AG112" s="670"/>
      <c r="AH112" s="670"/>
      <c r="AI112" s="670"/>
      <c r="AJ112" s="670"/>
      <c r="AK112" s="670"/>
      <c r="AL112" s="670"/>
      <c r="AM112" s="670"/>
      <c r="AN112" s="670"/>
      <c r="AO112" s="670"/>
      <c r="AP112" s="670"/>
      <c r="AQ112" s="670"/>
      <c r="AR112" s="670"/>
      <c r="AS112" s="670"/>
      <c r="AT112" s="670"/>
      <c r="AU112" s="670"/>
      <c r="AV112" s="670"/>
      <c r="AW112" s="670"/>
      <c r="AX112" s="670"/>
      <c r="AY112" s="670"/>
      <c r="AZ112" s="670"/>
      <c r="BA112" s="717"/>
      <c r="BB112" s="717"/>
      <c r="BC112" s="717"/>
      <c r="BD112" s="717"/>
      <c r="BE112" s="717"/>
      <c r="BF112" s="717"/>
      <c r="BG112" s="717"/>
      <c r="BH112" s="717"/>
      <c r="BI112" s="717"/>
      <c r="BJ112" s="717"/>
      <c r="BK112" s="175"/>
      <c r="BL112" s="175"/>
      <c r="BM112" s="175"/>
      <c r="BN112" s="175"/>
      <c r="BO112" s="175"/>
      <c r="BP112" s="175"/>
      <c r="BQ112" s="175"/>
      <c r="BR112" s="175"/>
      <c r="BS112" s="175"/>
      <c r="BT112" s="175"/>
      <c r="BU112" s="175"/>
      <c r="BV112" s="175"/>
      <c r="BW112" s="175"/>
      <c r="BX112" s="175"/>
      <c r="BY112" s="175"/>
      <c r="BZ112" s="175"/>
      <c r="CA112" s="175"/>
      <c r="CB112" s="175"/>
      <c r="CC112" s="175"/>
      <c r="CD112" s="175"/>
      <c r="CE112" s="175"/>
      <c r="CF112" s="175"/>
      <c r="CG112" s="216"/>
      <c r="CH112" s="463"/>
      <c r="CI112" s="154"/>
    </row>
    <row r="113" spans="1:87" ht="3" customHeight="1">
      <c r="A113" s="139"/>
      <c r="B113" s="715"/>
      <c r="C113" s="715"/>
      <c r="D113" s="715"/>
      <c r="E113" s="719"/>
      <c r="F113" s="719"/>
      <c r="G113" s="707"/>
      <c r="H113" s="716"/>
      <c r="I113" s="716"/>
      <c r="J113" s="716"/>
      <c r="K113" s="716"/>
      <c r="L113" s="716"/>
      <c r="M113" s="716"/>
      <c r="N113" s="716"/>
      <c r="O113" s="716"/>
      <c r="P113" s="716"/>
      <c r="Q113" s="716"/>
      <c r="R113" s="716"/>
      <c r="S113" s="716"/>
      <c r="T113" s="716"/>
      <c r="U113" s="716"/>
      <c r="V113" s="716"/>
      <c r="W113" s="716"/>
      <c r="X113" s="716"/>
      <c r="Y113" s="716"/>
      <c r="Z113" s="716"/>
      <c r="AA113" s="717"/>
      <c r="AB113" s="717"/>
      <c r="AC113" s="717"/>
      <c r="AD113" s="671"/>
      <c r="AE113" s="672"/>
      <c r="AF113" s="672"/>
      <c r="AG113" s="672"/>
      <c r="AH113" s="471"/>
      <c r="AI113" s="673"/>
      <c r="AJ113" s="673"/>
      <c r="AK113" s="673"/>
      <c r="AL113" s="673"/>
      <c r="AM113" s="673"/>
      <c r="AN113" s="674" t="s">
        <v>37</v>
      </c>
      <c r="AO113" s="668"/>
      <c r="AP113" s="668"/>
      <c r="AQ113" s="668"/>
      <c r="AR113" s="668"/>
      <c r="AS113" s="668"/>
      <c r="AT113" s="674" t="s">
        <v>37</v>
      </c>
      <c r="AU113" s="668"/>
      <c r="AV113" s="668"/>
      <c r="AW113" s="668"/>
      <c r="AX113" s="668"/>
      <c r="AY113" s="668"/>
      <c r="AZ113" s="711"/>
      <c r="BA113" s="717"/>
      <c r="BB113" s="717"/>
      <c r="BC113" s="717"/>
      <c r="BD113" s="717"/>
      <c r="BE113" s="717"/>
      <c r="BF113" s="717"/>
      <c r="BG113" s="717"/>
      <c r="BH113" s="717"/>
      <c r="BI113" s="717"/>
      <c r="BJ113" s="717"/>
      <c r="BK113" s="179"/>
      <c r="BL113" s="672"/>
      <c r="BM113" s="672"/>
      <c r="BN113" s="672"/>
      <c r="BO113" s="179"/>
      <c r="BP113" s="190"/>
      <c r="BQ113" s="190"/>
      <c r="BR113" s="190"/>
      <c r="BS113" s="190"/>
      <c r="BT113" s="190"/>
      <c r="BU113" s="179"/>
      <c r="BV113" s="190"/>
      <c r="BW113" s="190"/>
      <c r="BX113" s="190"/>
      <c r="BY113" s="190"/>
      <c r="BZ113" s="190"/>
      <c r="CA113" s="191"/>
      <c r="CB113" s="190"/>
      <c r="CC113" s="190"/>
      <c r="CD113" s="190"/>
      <c r="CE113" s="190"/>
      <c r="CF113" s="190"/>
      <c r="CG113" s="219"/>
      <c r="CH113" s="463"/>
      <c r="CI113" s="154"/>
    </row>
    <row r="114" spans="1:87" ht="15" customHeight="1">
      <c r="A114" s="139"/>
      <c r="B114" s="715"/>
      <c r="C114" s="715"/>
      <c r="D114" s="715"/>
      <c r="E114" s="719"/>
      <c r="F114" s="719"/>
      <c r="G114" s="707"/>
      <c r="H114" s="716"/>
      <c r="I114" s="716"/>
      <c r="J114" s="716"/>
      <c r="K114" s="716"/>
      <c r="L114" s="716"/>
      <c r="M114" s="716"/>
      <c r="N114" s="716"/>
      <c r="O114" s="716"/>
      <c r="P114" s="716"/>
      <c r="Q114" s="716"/>
      <c r="R114" s="716"/>
      <c r="S114" s="716"/>
      <c r="T114" s="716"/>
      <c r="U114" s="716"/>
      <c r="V114" s="716"/>
      <c r="W114" s="716"/>
      <c r="X114" s="716"/>
      <c r="Y114" s="716"/>
      <c r="Z114" s="716"/>
      <c r="AA114" s="717"/>
      <c r="AB114" s="717"/>
      <c r="AC114" s="717"/>
      <c r="AD114" s="671"/>
      <c r="AE114" s="474" t="str">
        <f>IF(LEN(VLOOKUP(AA108,suvaha!$D$8:$H$158,3,FALSE))&lt;11,"",LEFT(RIGHT(VLOOKUP(AA108,suvaha!$D$8:$H$158,3,FALSE),11),1))</f>
        <v/>
      </c>
      <c r="AF114" s="181" t="s">
        <v>37</v>
      </c>
      <c r="AG114" s="474" t="str">
        <f>IF(LEN(VLOOKUP(AA108,suvaha!$D$8:$H$158,3,FALSE))&lt;10,"",LEFT(RIGHT(VLOOKUP(AA108,suvaha!$D$8:$H$158,3,FALSE),10),1))</f>
        <v/>
      </c>
      <c r="AH114" s="476" t="s">
        <v>37</v>
      </c>
      <c r="AI114" s="474" t="str">
        <f>IF(LEN(VLOOKUP(AA108,suvaha!$D$8:$H$158,3,FALSE))&lt;9,"",LEFT(RIGHT(VLOOKUP(AA108,suvaha!$D$8:$H$158,3,FALSE),9),1))</f>
        <v/>
      </c>
      <c r="AJ114" s="181" t="s">
        <v>37</v>
      </c>
      <c r="AK114" s="474" t="str">
        <f>IF(LEN(VLOOKUP(AA108,suvaha!$D$8:$H$158,3,FALSE))&lt;8,"",LEFT(RIGHT(VLOOKUP(AA108,suvaha!$D$8:$H$158,3,FALSE),8),1))</f>
        <v/>
      </c>
      <c r="AL114" s="476" t="s">
        <v>37</v>
      </c>
      <c r="AM114" s="474" t="str">
        <f>IF(LEN(VLOOKUP(AA108,suvaha!$D$8:$H$158,3,FALSE))&lt;7,"",LEFT(RIGHT(VLOOKUP(AA108,suvaha!$D$8:$H$158,3,FALSE),7),1))</f>
        <v/>
      </c>
      <c r="AN114" s="674"/>
      <c r="AO114" s="474" t="str">
        <f>IF(LEN(VLOOKUP(AA108,suvaha!$D$8:$H$158,3,FALSE))&lt;6,"",LEFT(RIGHT(VLOOKUP(AA108,suvaha!$D$8:$H$158,3,FALSE),6),1))</f>
        <v/>
      </c>
      <c r="AP114" s="476" t="s">
        <v>37</v>
      </c>
      <c r="AQ114" s="474" t="str">
        <f>IF(LEN(VLOOKUP(AA108,suvaha!$D$8:$H$158,3,FALSE))&lt;5,"",LEFT(RIGHT(VLOOKUP(AA108,suvaha!$D$8:$H$158,3,FALSE),5),1))</f>
        <v/>
      </c>
      <c r="AR114" s="476" t="s">
        <v>37</v>
      </c>
      <c r="AS114" s="474" t="str">
        <f>IF(LEN(VLOOKUP(AA108,suvaha!$D$8:$H$158,3,FALSE))&lt;4,"",LEFT(RIGHT(VLOOKUP(AA108,suvaha!$D$8:$H$158,3,FALSE),4),1))</f>
        <v/>
      </c>
      <c r="AT114" s="674"/>
      <c r="AU114" s="474" t="str">
        <f>IF(LEN(VLOOKUP(AA108,suvaha!$D$8:$H$158,3,FALSE))&lt;3,"",LEFT(RIGHT(VLOOKUP(AA108,suvaha!$D$8:$H$158,3,FALSE),3),1))</f>
        <v/>
      </c>
      <c r="AV114" s="476" t="s">
        <v>37</v>
      </c>
      <c r="AW114" s="474" t="str">
        <f>IF(LEN(VLOOKUP(AA108,suvaha!$D$8:$H$158,3,FALSE))&lt;2,"",LEFT(RIGHT(VLOOKUP(AA108,suvaha!$D$8:$H$158,3,FALSE),2),1))</f>
        <v/>
      </c>
      <c r="AX114" s="476" t="s">
        <v>37</v>
      </c>
      <c r="AY114" s="474" t="str">
        <f>IF(VLOOKUP(AA108,suvaha!$D$8:$H$85,3,FALSE)=0,"",IF(LEN(VLOOKUP(AA108,suvaha!$D$8:$H$158,3,FALSE))&lt;1,"",LEFT(RIGHT(VLOOKUP(AA108,suvaha!$D$8:$H$158,3,FALSE),1),1)))</f>
        <v/>
      </c>
      <c r="AZ114" s="711"/>
      <c r="BA114" s="717"/>
      <c r="BB114" s="717"/>
      <c r="BC114" s="717"/>
      <c r="BD114" s="717"/>
      <c r="BE114" s="717"/>
      <c r="BF114" s="717"/>
      <c r="BG114" s="717"/>
      <c r="BH114" s="717"/>
      <c r="BI114" s="717"/>
      <c r="BJ114" s="717"/>
      <c r="BK114" s="179"/>
      <c r="BL114" s="474" t="str">
        <f>IF(LEN(VLOOKUP(AA108,suvaha!$D$8:$H$158,5,FALSE))&lt;11,"",LEFT(RIGHT(VLOOKUP(AA108,suvaha!$D$8:$H$158,5,FALSE),11),1))</f>
        <v/>
      </c>
      <c r="BM114" s="181" t="s">
        <v>37</v>
      </c>
      <c r="BN114" s="474" t="str">
        <f>IF(LEN(VLOOKUP(AA108,suvaha!$D$8:$H$158,5,FALSE))&lt;10,"",LEFT(RIGHT(VLOOKUP(AA108,suvaha!$D$8:$H$158,5,FALSE),10),1))</f>
        <v/>
      </c>
      <c r="BO114" s="179" t="s">
        <v>37</v>
      </c>
      <c r="BP114" s="474" t="str">
        <f>IF(LEN(VLOOKUP(AA108,suvaha!$D$8:$H$158,5,FALSE))&lt;9,"",LEFT(RIGHT(VLOOKUP(AA108,suvaha!$D$8:$H$158,5,FALSE),9),1))</f>
        <v/>
      </c>
      <c r="BQ114" s="476" t="s">
        <v>37</v>
      </c>
      <c r="BR114" s="474" t="str">
        <f>IF(LEN(VLOOKUP(AA108,suvaha!$D$8:$H$158,5,FALSE))&lt;8,"",LEFT(RIGHT(VLOOKUP(AA108,suvaha!$D$8:$H$158,5,FALSE),8),1))</f>
        <v/>
      </c>
      <c r="BS114" s="476" t="s">
        <v>37</v>
      </c>
      <c r="BT114" s="474" t="str">
        <f>IF(LEN(VLOOKUP(AA108,suvaha!$D$8:$H$158,5,FALSE))&lt;7,"",LEFT(RIGHT(VLOOKUP(AA108,suvaha!$D$8:$H$158,5,FALSE),7),1))</f>
        <v/>
      </c>
      <c r="BU114" s="179" t="s">
        <v>37</v>
      </c>
      <c r="BV114" s="474" t="str">
        <f>IF(LEN(VLOOKUP(AA108,suvaha!$D$8:$H$158,5,FALSE))&lt;6,"",LEFT(RIGHT(VLOOKUP(AA108,suvaha!$D$8:$H$158,5,FALSE),6),1))</f>
        <v/>
      </c>
      <c r="BW114" s="476" t="s">
        <v>37</v>
      </c>
      <c r="BX114" s="474" t="str">
        <f>IF(LEN(VLOOKUP(AA108,suvaha!$D$8:$H$158,5,FALSE))&lt;5,"",LEFT(RIGHT(VLOOKUP(AA108,suvaha!$D$8:$H$158,5,FALSE),5),1))</f>
        <v/>
      </c>
      <c r="BY114" s="476" t="s">
        <v>37</v>
      </c>
      <c r="BZ114" s="474" t="str">
        <f>IF(LEN(VLOOKUP(AA108,suvaha!$D$8:$H$158,5,FALSE))&lt;4,"",LEFT(RIGHT(VLOOKUP(AA108,suvaha!$D$8:$H$158,5,FALSE),4),1))</f>
        <v/>
      </c>
      <c r="CA114" s="191" t="s">
        <v>37</v>
      </c>
      <c r="CB114" s="474" t="str">
        <f>IF(LEN(VLOOKUP(AA108,suvaha!$D$8:$H$158,5,FALSE))&lt;3,"",LEFT(RIGHT(VLOOKUP(AA108,suvaha!$D$8:$H$158,5,FALSE),3),1))</f>
        <v/>
      </c>
      <c r="CC114" s="476" t="s">
        <v>37</v>
      </c>
      <c r="CD114" s="474" t="str">
        <f>IF(LEN(VLOOKUP(AA108,suvaha!$D$8:$H$158,5,FALSE))&lt;2,"",LEFT(RIGHT(VLOOKUP(AA108,suvaha!$D$8:$H$158,5,FALSE),2),1))</f>
        <v/>
      </c>
      <c r="CE114" s="476" t="s">
        <v>53</v>
      </c>
      <c r="CF114" s="474" t="str">
        <f>IF(VLOOKUP(AA108,suvaha!$D$8:$H$85,5,FALSE)=0,"",IF(LEN(VLOOKUP(AA108,suvaha!$D$8:$H$158,5,FALSE))&lt;1,"",LEFT(RIGHT(VLOOKUP(AA108,suvaha!$D$8:$H$158,5,FALSE),1),1)))</f>
        <v/>
      </c>
      <c r="CG114" s="219"/>
      <c r="CH114" s="463"/>
      <c r="CI114" s="154"/>
    </row>
    <row r="115" spans="1:87" ht="3" customHeight="1">
      <c r="A115" s="139"/>
      <c r="B115" s="715"/>
      <c r="C115" s="715"/>
      <c r="D115" s="715"/>
      <c r="E115" s="719"/>
      <c r="F115" s="719"/>
      <c r="G115" s="707"/>
      <c r="H115" s="716"/>
      <c r="I115" s="716"/>
      <c r="J115" s="716"/>
      <c r="K115" s="716"/>
      <c r="L115" s="716"/>
      <c r="M115" s="716"/>
      <c r="N115" s="716"/>
      <c r="O115" s="716"/>
      <c r="P115" s="716"/>
      <c r="Q115" s="716"/>
      <c r="R115" s="716"/>
      <c r="S115" s="716"/>
      <c r="T115" s="716"/>
      <c r="U115" s="716"/>
      <c r="V115" s="716"/>
      <c r="W115" s="716"/>
      <c r="X115" s="716"/>
      <c r="Y115" s="716"/>
      <c r="Z115" s="716"/>
      <c r="AA115" s="717"/>
      <c r="AB115" s="717"/>
      <c r="AC115" s="717"/>
      <c r="AD115" s="712"/>
      <c r="AE115" s="712"/>
      <c r="AF115" s="712"/>
      <c r="AG115" s="712"/>
      <c r="AH115" s="712"/>
      <c r="AI115" s="712"/>
      <c r="AJ115" s="712"/>
      <c r="AK115" s="712"/>
      <c r="AL115" s="712"/>
      <c r="AM115" s="712"/>
      <c r="AN115" s="712"/>
      <c r="AO115" s="712"/>
      <c r="AP115" s="712"/>
      <c r="AQ115" s="712"/>
      <c r="AR115" s="712"/>
      <c r="AS115" s="712"/>
      <c r="AT115" s="712"/>
      <c r="AU115" s="712"/>
      <c r="AV115" s="712"/>
      <c r="AW115" s="712"/>
      <c r="AX115" s="712"/>
      <c r="AY115" s="712"/>
      <c r="AZ115" s="712"/>
      <c r="BA115" s="717"/>
      <c r="BB115" s="717"/>
      <c r="BC115" s="717"/>
      <c r="BD115" s="717"/>
      <c r="BE115" s="717"/>
      <c r="BF115" s="717"/>
      <c r="BG115" s="717"/>
      <c r="BH115" s="717"/>
      <c r="BI115" s="717"/>
      <c r="BJ115" s="717"/>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218"/>
      <c r="CH115" s="154"/>
      <c r="CI115" s="154"/>
    </row>
    <row r="116" spans="1:87" s="174" customFormat="1" ht="3" customHeight="1">
      <c r="A116" s="139"/>
      <c r="B116" s="715"/>
      <c r="C116" s="715"/>
      <c r="D116" s="715"/>
      <c r="E116" s="719" t="s">
        <v>63</v>
      </c>
      <c r="F116" s="719"/>
      <c r="G116" s="707"/>
      <c r="H116" s="716" t="str">
        <f>Index!C121</f>
        <v>Obstarávaný krátkodobý finančný majetok (259, 314A) - 291A</v>
      </c>
      <c r="I116" s="716"/>
      <c r="J116" s="716"/>
      <c r="K116" s="716"/>
      <c r="L116" s="716"/>
      <c r="M116" s="716"/>
      <c r="N116" s="716"/>
      <c r="O116" s="716"/>
      <c r="P116" s="716"/>
      <c r="Q116" s="716"/>
      <c r="R116" s="716"/>
      <c r="S116" s="716"/>
      <c r="T116" s="716"/>
      <c r="U116" s="716"/>
      <c r="V116" s="716"/>
      <c r="W116" s="716"/>
      <c r="X116" s="716"/>
      <c r="Y116" s="716"/>
      <c r="Z116" s="716"/>
      <c r="AA116" s="717" t="s">
        <v>156</v>
      </c>
      <c r="AB116" s="717"/>
      <c r="AC116" s="717"/>
      <c r="AD116" s="670"/>
      <c r="AE116" s="670"/>
      <c r="AF116" s="670"/>
      <c r="AG116" s="670"/>
      <c r="AH116" s="670"/>
      <c r="AI116" s="670"/>
      <c r="AJ116" s="670"/>
      <c r="AK116" s="670"/>
      <c r="AL116" s="670"/>
      <c r="AM116" s="670"/>
      <c r="AN116" s="670"/>
      <c r="AO116" s="670"/>
      <c r="AP116" s="670"/>
      <c r="AQ116" s="670"/>
      <c r="AR116" s="670"/>
      <c r="AS116" s="670"/>
      <c r="AT116" s="670"/>
      <c r="AU116" s="670"/>
      <c r="AV116" s="670"/>
      <c r="AW116" s="670"/>
      <c r="AX116" s="670"/>
      <c r="AY116" s="670"/>
      <c r="AZ116" s="670"/>
      <c r="BA116" s="710"/>
      <c r="BB116" s="710"/>
      <c r="BC116" s="710"/>
      <c r="BD116" s="710"/>
      <c r="BE116" s="710"/>
      <c r="BF116" s="710"/>
      <c r="BG116" s="710"/>
      <c r="BH116" s="710"/>
      <c r="BI116" s="710"/>
      <c r="BJ116" s="710"/>
      <c r="BK116" s="710"/>
      <c r="BL116" s="710"/>
      <c r="BM116" s="710"/>
      <c r="BN116" s="710"/>
      <c r="BO116" s="710"/>
      <c r="BP116" s="710"/>
      <c r="BQ116" s="710"/>
      <c r="BR116" s="175"/>
      <c r="BS116" s="175"/>
      <c r="BT116" s="175"/>
      <c r="BU116" s="175"/>
      <c r="BV116" s="175"/>
      <c r="BW116" s="176"/>
      <c r="BX116" s="175"/>
      <c r="BY116" s="175"/>
      <c r="BZ116" s="175"/>
      <c r="CA116" s="175"/>
      <c r="CB116" s="175"/>
      <c r="CC116" s="175"/>
      <c r="CD116" s="175"/>
      <c r="CE116" s="175"/>
      <c r="CF116" s="175"/>
      <c r="CG116" s="216"/>
      <c r="CH116" s="154"/>
      <c r="CI116" s="220"/>
    </row>
    <row r="117" spans="1:87" s="174" customFormat="1" ht="3" customHeight="1">
      <c r="A117" s="139"/>
      <c r="B117" s="715"/>
      <c r="C117" s="715"/>
      <c r="D117" s="715"/>
      <c r="E117" s="719"/>
      <c r="F117" s="719"/>
      <c r="G117" s="707"/>
      <c r="H117" s="716"/>
      <c r="I117" s="716"/>
      <c r="J117" s="716"/>
      <c r="K117" s="716"/>
      <c r="L117" s="716"/>
      <c r="M117" s="716"/>
      <c r="N117" s="716"/>
      <c r="O117" s="716"/>
      <c r="P117" s="716"/>
      <c r="Q117" s="716"/>
      <c r="R117" s="716"/>
      <c r="S117" s="716"/>
      <c r="T117" s="716"/>
      <c r="U117" s="716"/>
      <c r="V117" s="716"/>
      <c r="W117" s="716"/>
      <c r="X117" s="716"/>
      <c r="Y117" s="716"/>
      <c r="Z117" s="716"/>
      <c r="AA117" s="717"/>
      <c r="AB117" s="717"/>
      <c r="AC117" s="717"/>
      <c r="AD117" s="671"/>
      <c r="AE117" s="672"/>
      <c r="AF117" s="672"/>
      <c r="AG117" s="672"/>
      <c r="AH117" s="471"/>
      <c r="AI117" s="673"/>
      <c r="AJ117" s="673"/>
      <c r="AK117" s="673"/>
      <c r="AL117" s="673"/>
      <c r="AM117" s="673"/>
      <c r="AN117" s="674"/>
      <c r="AO117" s="668"/>
      <c r="AP117" s="668"/>
      <c r="AQ117" s="668"/>
      <c r="AR117" s="668"/>
      <c r="AS117" s="668"/>
      <c r="AT117" s="674"/>
      <c r="AU117" s="668"/>
      <c r="AV117" s="668"/>
      <c r="AW117" s="668"/>
      <c r="AX117" s="668"/>
      <c r="AY117" s="668"/>
      <c r="AZ117" s="711"/>
      <c r="BA117" s="671"/>
      <c r="BB117" s="672"/>
      <c r="BC117" s="672"/>
      <c r="BD117" s="672"/>
      <c r="BE117" s="471"/>
      <c r="BF117" s="673"/>
      <c r="BG117" s="673"/>
      <c r="BH117" s="673"/>
      <c r="BI117" s="673"/>
      <c r="BJ117" s="673"/>
      <c r="BK117" s="674"/>
      <c r="BL117" s="668"/>
      <c r="BM117" s="668"/>
      <c r="BN117" s="668"/>
      <c r="BO117" s="668"/>
      <c r="BP117" s="668"/>
      <c r="BQ117" s="667"/>
      <c r="BR117" s="668"/>
      <c r="BS117" s="668"/>
      <c r="BT117" s="668"/>
      <c r="BU117" s="668"/>
      <c r="BV117" s="668"/>
      <c r="BW117" s="178"/>
      <c r="BX117" s="179"/>
      <c r="BY117" s="179"/>
      <c r="BZ117" s="179"/>
      <c r="CA117" s="179"/>
      <c r="CB117" s="179"/>
      <c r="CC117" s="179"/>
      <c r="CD117" s="179"/>
      <c r="CE117" s="179"/>
      <c r="CF117" s="179"/>
      <c r="CG117" s="217"/>
      <c r="CH117" s="154"/>
      <c r="CI117" s="220"/>
    </row>
    <row r="118" spans="1:87" ht="15" customHeight="1">
      <c r="A118" s="139"/>
      <c r="B118" s="715"/>
      <c r="C118" s="715"/>
      <c r="D118" s="715"/>
      <c r="E118" s="719"/>
      <c r="F118" s="719"/>
      <c r="G118" s="707"/>
      <c r="H118" s="716"/>
      <c r="I118" s="716"/>
      <c r="J118" s="716"/>
      <c r="K118" s="716"/>
      <c r="L118" s="716"/>
      <c r="M118" s="716"/>
      <c r="N118" s="716"/>
      <c r="O118" s="716"/>
      <c r="P118" s="716"/>
      <c r="Q118" s="716"/>
      <c r="R118" s="716"/>
      <c r="S118" s="716"/>
      <c r="T118" s="716"/>
      <c r="U118" s="716"/>
      <c r="V118" s="716"/>
      <c r="W118" s="716"/>
      <c r="X118" s="716"/>
      <c r="Y118" s="716"/>
      <c r="Z118" s="716"/>
      <c r="AA118" s="717"/>
      <c r="AB118" s="717"/>
      <c r="AC118" s="717"/>
      <c r="AD118" s="671"/>
      <c r="AE118" s="474" t="str">
        <f>IF(LEN(VLOOKUP(AA116,suvaha!$D$8:$H$158,2,FALSE))&lt;11,"",LEFT(RIGHT(VLOOKUP(AA116,suvaha!$D$8:$H$158,2,FALSE),11),1))</f>
        <v/>
      </c>
      <c r="AF118" s="181"/>
      <c r="AG118" s="474" t="str">
        <f>IF(LEN(VLOOKUP(AA116,suvaha!$D$8:$H$158,2,FALSE))&lt;10,"",LEFT(RIGHT(VLOOKUP(AA116,suvaha!$D$8:$H$158,2,FALSE),10),1))</f>
        <v/>
      </c>
      <c r="AH118" s="476"/>
      <c r="AI118" s="474" t="str">
        <f>IF(LEN(VLOOKUP(AA116,suvaha!$D$8:$H$158,2,FALSE))&lt;9,"",LEFT(RIGHT(VLOOKUP(AA116,suvaha!$D$8:$H$158,2,FALSE),9),1))</f>
        <v/>
      </c>
      <c r="AJ118" s="181"/>
      <c r="AK118" s="474" t="str">
        <f>IF(LEN(VLOOKUP(AA116,suvaha!$D$8:$H$158,2,FALSE))&lt;8,"",LEFT(RIGHT(VLOOKUP(AA116,suvaha!$D$8:$H$158,2,FALSE),8),1))</f>
        <v/>
      </c>
      <c r="AL118" s="476"/>
      <c r="AM118" s="474" t="str">
        <f>IF(LEN(VLOOKUP(AA116,suvaha!$D$8:$H$158,2,FALSE))&lt;7,"",LEFT(RIGHT(VLOOKUP(AA116,suvaha!$D$8:$H$158,2,FALSE),7),1))</f>
        <v/>
      </c>
      <c r="AN118" s="674"/>
      <c r="AO118" s="474" t="str">
        <f>IF(LEN(VLOOKUP(AA116,suvaha!$D$8:$H$158,2,FALSE))&lt;6,"",LEFT(RIGHT(VLOOKUP(AA116,suvaha!$D$8:$H$158,2,FALSE),6),1))</f>
        <v/>
      </c>
      <c r="AP118" s="476"/>
      <c r="AQ118" s="474" t="str">
        <f>IF(LEN(VLOOKUP(AA116,suvaha!$D$8:$H$158,2,FALSE))&lt;5,"",LEFT(RIGHT(VLOOKUP(AA116,suvaha!$D$8:$H$158,2,FALSE),5),1))</f>
        <v/>
      </c>
      <c r="AR118" s="476"/>
      <c r="AS118" s="474" t="str">
        <f>IF(LEN(VLOOKUP(AA116,suvaha!$D$8:$H$158,2,FALSE))&lt;4,"",LEFT(RIGHT(VLOOKUP(AA116,suvaha!$D$8:$H$158,2,FALSE),4),1))</f>
        <v/>
      </c>
      <c r="AT118" s="674"/>
      <c r="AU118" s="474" t="str">
        <f>IF(LEN(VLOOKUP(AA116,suvaha!$D$8:$H$158,2,FALSE))&lt;3,"",LEFT(RIGHT(VLOOKUP(AA116,suvaha!$D$8:$H$158,2,FALSE),3),1))</f>
        <v/>
      </c>
      <c r="AV118" s="476"/>
      <c r="AW118" s="474" t="str">
        <f>IF(LEN(VLOOKUP(AA116,suvaha!$D$8:$H$158,2,FALSE))&lt;2,"",LEFT(RIGHT(VLOOKUP(AA116,suvaha!$D$8:$H$158,2,FALSE),2),1))</f>
        <v/>
      </c>
      <c r="AX118" s="476"/>
      <c r="AY118" s="474" t="str">
        <f>IF(VLOOKUP(AA116,suvaha!$D$8:$H$85,2,FALSE)=0,"",IF(LEN(VLOOKUP(AA116,suvaha!$D$8:$H$158,2,FALSE))&lt;1,"",LEFT(RIGHT(VLOOKUP(AA116,suvaha!$D$8:$H$158,2,FALSE),1),1)))</f>
        <v/>
      </c>
      <c r="AZ118" s="711"/>
      <c r="BA118" s="671"/>
      <c r="BB118" s="474" t="str">
        <f>IF(LEN(VLOOKUP(AA116,suvaha!$D$8:$H$158,4,FALSE))&lt;11,"",LEFT(RIGHT(VLOOKUP(AA116,suvaha!$D$8:$H$158,4,FALSE),11),1))</f>
        <v/>
      </c>
      <c r="BC118" s="181"/>
      <c r="BD118" s="474" t="str">
        <f>IF(LEN(VLOOKUP(AA116,suvaha!$D$8:$H$158,4,FALSE))&lt;10,"",LEFT(RIGHT(VLOOKUP(AA116,suvaha!$D$8:$H$158,4,FALSE),10),1))</f>
        <v/>
      </c>
      <c r="BE118" s="476"/>
      <c r="BF118" s="474" t="str">
        <f>IF(LEN(VLOOKUP(AA116,suvaha!$D$8:$H$158,4,FALSE))&lt;9,"",LEFT(RIGHT(VLOOKUP(AA116,suvaha!$D$8:$H$158,4,FALSE),9),1))</f>
        <v/>
      </c>
      <c r="BG118" s="181"/>
      <c r="BH118" s="474" t="str">
        <f>IF(LEN(VLOOKUP(AA116,suvaha!$D$8:$H$158,4,FALSE))&lt;8,"",LEFT(RIGHT(VLOOKUP(AA116,suvaha!$D$8:$H$158,4,FALSE),8),1))</f>
        <v/>
      </c>
      <c r="BI118" s="476"/>
      <c r="BJ118" s="474" t="str">
        <f>IF(LEN(VLOOKUP(AA116,suvaha!$D$8:$H$158,4,FALSE))&lt;7,"",LEFT(RIGHT(VLOOKUP(AA116,suvaha!$D$8:$H$158,4,FALSE),7),1))</f>
        <v/>
      </c>
      <c r="BK118" s="674"/>
      <c r="BL118" s="474" t="str">
        <f>IF(LEN(VLOOKUP(AA116,suvaha!$D$8:$H$158,4,FALSE))&lt;6,"",LEFT(RIGHT(VLOOKUP(AA116,suvaha!$D$8:$H$158,4,FALSE),6),1))</f>
        <v/>
      </c>
      <c r="BM118" s="476"/>
      <c r="BN118" s="474" t="str">
        <f>IF(LEN(VLOOKUP(AA116,suvaha!$D$8:$H$158,4,FALSE))&lt;5,"",LEFT(RIGHT(VLOOKUP(AA116,suvaha!$D$8:$H$158,4,FALSE),5),1))</f>
        <v/>
      </c>
      <c r="BO118" s="476"/>
      <c r="BP118" s="474" t="str">
        <f>IF(LEN(VLOOKUP(AA116,suvaha!$D$8:$H$158,4,FALSE))&lt;4,"",LEFT(RIGHT(VLOOKUP(AA116,suvaha!$D$8:$H$158,4,FALSE),4),1))</f>
        <v/>
      </c>
      <c r="BQ118" s="667"/>
      <c r="BR118" s="474" t="str">
        <f>IF(LEN(VLOOKUP(AA116,suvaha!$D$8:$H$158,4,FALSE))&lt;3,"",LEFT(RIGHT(VLOOKUP(AA116,suvaha!$D$8:$H$158,4,FALSE),3),1))</f>
        <v/>
      </c>
      <c r="BS118" s="476"/>
      <c r="BT118" s="474" t="str">
        <f>IF(LEN(VLOOKUP(AA116,suvaha!$D$8:$H$158,4,FALSE))&lt;2,"",LEFT(RIGHT(VLOOKUP(AA116,suvaha!$D$8:$H$158,4,FALSE),2),1))</f>
        <v/>
      </c>
      <c r="BU118" s="476"/>
      <c r="BV118" s="474" t="str">
        <f>IF(VLOOKUP(AA116,suvaha!$D$8:$H$85,4,FALSE)=0,"",IF(LEN(VLOOKUP(AA116,suvaha!$D$8:$H$158,4,FALSE))&lt;1,"",LEFT(RIGHT(VLOOKUP(AA116,suvaha!$D$8:$H$158,4,FALSE),1),1)))</f>
        <v/>
      </c>
      <c r="BW118" s="178"/>
      <c r="BX118" s="179"/>
      <c r="BY118" s="179"/>
      <c r="BZ118" s="179"/>
      <c r="CA118" s="179"/>
      <c r="CB118" s="179"/>
      <c r="CC118" s="179"/>
      <c r="CD118" s="179"/>
      <c r="CE118" s="179"/>
      <c r="CF118" s="179"/>
      <c r="CG118" s="217"/>
      <c r="CH118" s="154"/>
      <c r="CI118" s="154"/>
    </row>
    <row r="119" spans="1:87" ht="3" customHeight="1">
      <c r="A119" s="139"/>
      <c r="B119" s="715"/>
      <c r="C119" s="715"/>
      <c r="D119" s="715"/>
      <c r="E119" s="719"/>
      <c r="F119" s="719"/>
      <c r="G119" s="707"/>
      <c r="H119" s="716"/>
      <c r="I119" s="716"/>
      <c r="J119" s="716"/>
      <c r="K119" s="716"/>
      <c r="L119" s="716"/>
      <c r="M119" s="716"/>
      <c r="N119" s="716"/>
      <c r="O119" s="716"/>
      <c r="P119" s="716"/>
      <c r="Q119" s="716"/>
      <c r="R119" s="716"/>
      <c r="S119" s="716"/>
      <c r="T119" s="716"/>
      <c r="U119" s="716"/>
      <c r="V119" s="716"/>
      <c r="W119" s="716"/>
      <c r="X119" s="716"/>
      <c r="Y119" s="716"/>
      <c r="Z119" s="716"/>
      <c r="AA119" s="717"/>
      <c r="AB119" s="717"/>
      <c r="AC119" s="717"/>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669"/>
      <c r="BB119" s="669"/>
      <c r="BC119" s="669"/>
      <c r="BD119" s="669"/>
      <c r="BE119" s="669"/>
      <c r="BF119" s="669"/>
      <c r="BG119" s="669"/>
      <c r="BH119" s="669"/>
      <c r="BI119" s="669"/>
      <c r="BJ119" s="669"/>
      <c r="BK119" s="669"/>
      <c r="BL119" s="669"/>
      <c r="BM119" s="669"/>
      <c r="BN119" s="669"/>
      <c r="BO119" s="669"/>
      <c r="BP119" s="669"/>
      <c r="BQ119" s="669"/>
      <c r="BR119" s="182"/>
      <c r="BS119" s="182"/>
      <c r="BT119" s="182"/>
      <c r="BU119" s="182"/>
      <c r="BV119" s="182"/>
      <c r="BW119" s="183"/>
      <c r="BX119" s="182"/>
      <c r="BY119" s="182"/>
      <c r="BZ119" s="182"/>
      <c r="CA119" s="182"/>
      <c r="CB119" s="182"/>
      <c r="CC119" s="182"/>
      <c r="CD119" s="182"/>
      <c r="CE119" s="182"/>
      <c r="CF119" s="182"/>
      <c r="CG119" s="218"/>
      <c r="CH119" s="463"/>
      <c r="CI119" s="154"/>
    </row>
    <row r="120" spans="1:87" ht="3" customHeight="1">
      <c r="A120" s="139"/>
      <c r="B120" s="715"/>
      <c r="C120" s="715"/>
      <c r="D120" s="715"/>
      <c r="E120" s="719"/>
      <c r="F120" s="719"/>
      <c r="G120" s="707"/>
      <c r="H120" s="716"/>
      <c r="I120" s="716"/>
      <c r="J120" s="716"/>
      <c r="K120" s="716"/>
      <c r="L120" s="716"/>
      <c r="M120" s="716"/>
      <c r="N120" s="716"/>
      <c r="O120" s="716"/>
      <c r="P120" s="716"/>
      <c r="Q120" s="716"/>
      <c r="R120" s="716"/>
      <c r="S120" s="716"/>
      <c r="T120" s="716"/>
      <c r="U120" s="716"/>
      <c r="V120" s="716"/>
      <c r="W120" s="716"/>
      <c r="X120" s="716"/>
      <c r="Y120" s="716"/>
      <c r="Z120" s="716"/>
      <c r="AA120" s="717"/>
      <c r="AB120" s="717"/>
      <c r="AC120" s="717"/>
      <c r="AD120" s="670"/>
      <c r="AE120" s="670"/>
      <c r="AF120" s="670"/>
      <c r="AG120" s="670"/>
      <c r="AH120" s="670"/>
      <c r="AI120" s="670"/>
      <c r="AJ120" s="670"/>
      <c r="AK120" s="670"/>
      <c r="AL120" s="670"/>
      <c r="AM120" s="670"/>
      <c r="AN120" s="670"/>
      <c r="AO120" s="670"/>
      <c r="AP120" s="670"/>
      <c r="AQ120" s="670"/>
      <c r="AR120" s="670"/>
      <c r="AS120" s="670"/>
      <c r="AT120" s="670"/>
      <c r="AU120" s="670"/>
      <c r="AV120" s="670"/>
      <c r="AW120" s="670"/>
      <c r="AX120" s="670"/>
      <c r="AY120" s="670"/>
      <c r="AZ120" s="670"/>
      <c r="BA120" s="717"/>
      <c r="BB120" s="717"/>
      <c r="BC120" s="717"/>
      <c r="BD120" s="717"/>
      <c r="BE120" s="717"/>
      <c r="BF120" s="717"/>
      <c r="BG120" s="717"/>
      <c r="BH120" s="717"/>
      <c r="BI120" s="717"/>
      <c r="BJ120" s="717"/>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216"/>
      <c r="CH120" s="463"/>
      <c r="CI120" s="154"/>
    </row>
    <row r="121" spans="1:87" ht="3" customHeight="1">
      <c r="A121" s="139"/>
      <c r="B121" s="715"/>
      <c r="C121" s="715"/>
      <c r="D121" s="715"/>
      <c r="E121" s="719"/>
      <c r="F121" s="719"/>
      <c r="G121" s="707"/>
      <c r="H121" s="716"/>
      <c r="I121" s="716"/>
      <c r="J121" s="716"/>
      <c r="K121" s="716"/>
      <c r="L121" s="716"/>
      <c r="M121" s="716"/>
      <c r="N121" s="716"/>
      <c r="O121" s="716"/>
      <c r="P121" s="716"/>
      <c r="Q121" s="716"/>
      <c r="R121" s="716"/>
      <c r="S121" s="716"/>
      <c r="T121" s="716"/>
      <c r="U121" s="716"/>
      <c r="V121" s="716"/>
      <c r="W121" s="716"/>
      <c r="X121" s="716"/>
      <c r="Y121" s="716"/>
      <c r="Z121" s="716"/>
      <c r="AA121" s="717"/>
      <c r="AB121" s="717"/>
      <c r="AC121" s="717"/>
      <c r="AD121" s="671"/>
      <c r="AE121" s="672"/>
      <c r="AF121" s="672"/>
      <c r="AG121" s="672"/>
      <c r="AH121" s="471"/>
      <c r="AI121" s="673"/>
      <c r="AJ121" s="673"/>
      <c r="AK121" s="673"/>
      <c r="AL121" s="673"/>
      <c r="AM121" s="673"/>
      <c r="AN121" s="674" t="s">
        <v>37</v>
      </c>
      <c r="AO121" s="668"/>
      <c r="AP121" s="668"/>
      <c r="AQ121" s="668"/>
      <c r="AR121" s="668"/>
      <c r="AS121" s="668"/>
      <c r="AT121" s="674" t="s">
        <v>37</v>
      </c>
      <c r="AU121" s="668"/>
      <c r="AV121" s="668"/>
      <c r="AW121" s="668"/>
      <c r="AX121" s="668"/>
      <c r="AY121" s="668"/>
      <c r="AZ121" s="711"/>
      <c r="BA121" s="717"/>
      <c r="BB121" s="717"/>
      <c r="BC121" s="717"/>
      <c r="BD121" s="717"/>
      <c r="BE121" s="717"/>
      <c r="BF121" s="717"/>
      <c r="BG121" s="717"/>
      <c r="BH121" s="717"/>
      <c r="BI121" s="717"/>
      <c r="BJ121" s="717"/>
      <c r="BK121" s="179"/>
      <c r="BL121" s="672"/>
      <c r="BM121" s="672"/>
      <c r="BN121" s="672"/>
      <c r="BO121" s="179"/>
      <c r="BP121" s="190"/>
      <c r="BQ121" s="190"/>
      <c r="BR121" s="190"/>
      <c r="BS121" s="190"/>
      <c r="BT121" s="190"/>
      <c r="BU121" s="179"/>
      <c r="BV121" s="190"/>
      <c r="BW121" s="190"/>
      <c r="BX121" s="190"/>
      <c r="BY121" s="190"/>
      <c r="BZ121" s="190"/>
      <c r="CA121" s="191"/>
      <c r="CB121" s="190"/>
      <c r="CC121" s="190"/>
      <c r="CD121" s="190"/>
      <c r="CE121" s="190"/>
      <c r="CF121" s="190"/>
      <c r="CG121" s="219"/>
      <c r="CH121" s="463"/>
      <c r="CI121" s="154"/>
    </row>
    <row r="122" spans="1:87" ht="15" customHeight="1">
      <c r="A122" s="139"/>
      <c r="B122" s="715"/>
      <c r="C122" s="715"/>
      <c r="D122" s="715"/>
      <c r="E122" s="719"/>
      <c r="F122" s="719"/>
      <c r="G122" s="707"/>
      <c r="H122" s="716"/>
      <c r="I122" s="716"/>
      <c r="J122" s="716"/>
      <c r="K122" s="716"/>
      <c r="L122" s="716"/>
      <c r="M122" s="716"/>
      <c r="N122" s="716"/>
      <c r="O122" s="716"/>
      <c r="P122" s="716"/>
      <c r="Q122" s="716"/>
      <c r="R122" s="716"/>
      <c r="S122" s="716"/>
      <c r="T122" s="716"/>
      <c r="U122" s="716"/>
      <c r="V122" s="716"/>
      <c r="W122" s="716"/>
      <c r="X122" s="716"/>
      <c r="Y122" s="716"/>
      <c r="Z122" s="716"/>
      <c r="AA122" s="717"/>
      <c r="AB122" s="717"/>
      <c r="AC122" s="717"/>
      <c r="AD122" s="671"/>
      <c r="AE122" s="474" t="str">
        <f>IF(LEN(VLOOKUP(AA116,suvaha!$D$8:$H$158,3,FALSE))&lt;11,"",LEFT(RIGHT(VLOOKUP(AA116,suvaha!$D$8:$H$158,3,FALSE),11),1))</f>
        <v/>
      </c>
      <c r="AF122" s="181" t="s">
        <v>37</v>
      </c>
      <c r="AG122" s="474" t="str">
        <f>IF(LEN(VLOOKUP(AA116,suvaha!$D$8:$H$158,3,FALSE))&lt;10,"",LEFT(RIGHT(VLOOKUP(AA116,suvaha!$D$8:$H$158,3,FALSE),10),1))</f>
        <v/>
      </c>
      <c r="AH122" s="476" t="s">
        <v>37</v>
      </c>
      <c r="AI122" s="474" t="str">
        <f>IF(LEN(VLOOKUP(AA116,suvaha!$D$8:$H$158,3,FALSE))&lt;9,"",LEFT(RIGHT(VLOOKUP(AA116,suvaha!$D$8:$H$158,3,FALSE),9),1))</f>
        <v/>
      </c>
      <c r="AJ122" s="181" t="s">
        <v>37</v>
      </c>
      <c r="AK122" s="474" t="str">
        <f>IF(LEN(VLOOKUP(AA116,suvaha!$D$8:$H$158,3,FALSE))&lt;8,"",LEFT(RIGHT(VLOOKUP(AA116,suvaha!$D$8:$H$158,3,FALSE),8),1))</f>
        <v/>
      </c>
      <c r="AL122" s="476" t="s">
        <v>37</v>
      </c>
      <c r="AM122" s="474" t="str">
        <f>IF(LEN(VLOOKUP(AA116,suvaha!$D$8:$H$158,3,FALSE))&lt;7,"",LEFT(RIGHT(VLOOKUP(AA116,suvaha!$D$8:$H$158,3,FALSE),7),1))</f>
        <v/>
      </c>
      <c r="AN122" s="674"/>
      <c r="AO122" s="474" t="str">
        <f>IF(LEN(VLOOKUP(AA116,suvaha!$D$8:$H$158,3,FALSE))&lt;6,"",LEFT(RIGHT(VLOOKUP(AA116,suvaha!$D$8:$H$158,3,FALSE),6),1))</f>
        <v/>
      </c>
      <c r="AP122" s="476" t="s">
        <v>37</v>
      </c>
      <c r="AQ122" s="474" t="str">
        <f>IF(LEN(VLOOKUP(AA116,suvaha!$D$8:$H$158,3,FALSE))&lt;5,"",LEFT(RIGHT(VLOOKUP(AA116,suvaha!$D$8:$H$158,3,FALSE),5),1))</f>
        <v/>
      </c>
      <c r="AR122" s="476" t="s">
        <v>37</v>
      </c>
      <c r="AS122" s="474" t="str">
        <f>IF(LEN(VLOOKUP(AA116,suvaha!$D$8:$H$158,3,FALSE))&lt;4,"",LEFT(RIGHT(VLOOKUP(AA116,suvaha!$D$8:$H$158,3,FALSE),4),1))</f>
        <v/>
      </c>
      <c r="AT122" s="674"/>
      <c r="AU122" s="474" t="str">
        <f>IF(LEN(VLOOKUP(AA116,suvaha!$D$8:$H$158,3,FALSE))&lt;3,"",LEFT(RIGHT(VLOOKUP(AA116,suvaha!$D$8:$H$158,3,FALSE),3),1))</f>
        <v/>
      </c>
      <c r="AV122" s="476" t="s">
        <v>37</v>
      </c>
      <c r="AW122" s="474" t="str">
        <f>IF(LEN(VLOOKUP(AA116,suvaha!$D$8:$H$158,3,FALSE))&lt;2,"",LEFT(RIGHT(VLOOKUP(AA116,suvaha!$D$8:$H$158,3,FALSE),2),1))</f>
        <v/>
      </c>
      <c r="AX122" s="476" t="s">
        <v>37</v>
      </c>
      <c r="AY122" s="474" t="str">
        <f>IF(VLOOKUP(AA116,suvaha!$D$8:$H$85,3,FALSE)=0,"",IF(LEN(VLOOKUP(AA116,suvaha!$D$8:$H$158,3,FALSE))&lt;1,"",LEFT(RIGHT(VLOOKUP(AA116,suvaha!$D$8:$H$158,3,FALSE),1),1)))</f>
        <v/>
      </c>
      <c r="AZ122" s="711"/>
      <c r="BA122" s="717"/>
      <c r="BB122" s="717"/>
      <c r="BC122" s="717"/>
      <c r="BD122" s="717"/>
      <c r="BE122" s="717"/>
      <c r="BF122" s="717"/>
      <c r="BG122" s="717"/>
      <c r="BH122" s="717"/>
      <c r="BI122" s="717"/>
      <c r="BJ122" s="717"/>
      <c r="BK122" s="179"/>
      <c r="BL122" s="474" t="str">
        <f>IF(LEN(VLOOKUP(AA116,suvaha!$D$8:$H$158,5,FALSE))&lt;11,"",LEFT(RIGHT(VLOOKUP(AA116,suvaha!$D$8:$H$158,5,FALSE),11),1))</f>
        <v/>
      </c>
      <c r="BM122" s="181" t="s">
        <v>37</v>
      </c>
      <c r="BN122" s="474" t="str">
        <f>IF(LEN(VLOOKUP(AA116,suvaha!$D$8:$H$158,5,FALSE))&lt;10,"",LEFT(RIGHT(VLOOKUP(AA116,suvaha!$D$8:$H$158,5,FALSE),10),1))</f>
        <v/>
      </c>
      <c r="BO122" s="179" t="s">
        <v>37</v>
      </c>
      <c r="BP122" s="474" t="str">
        <f>IF(LEN(VLOOKUP(AA116,suvaha!$D$8:$H$158,5,FALSE))&lt;9,"",LEFT(RIGHT(VLOOKUP(AA116,suvaha!$D$8:$H$158,5,FALSE),9),1))</f>
        <v/>
      </c>
      <c r="BQ122" s="476" t="s">
        <v>37</v>
      </c>
      <c r="BR122" s="474" t="str">
        <f>IF(LEN(VLOOKUP(AA116,suvaha!$D$8:$H$158,5,FALSE))&lt;8,"",LEFT(RIGHT(VLOOKUP(AA116,suvaha!$D$8:$H$158,5,FALSE),8),1))</f>
        <v/>
      </c>
      <c r="BS122" s="476" t="s">
        <v>37</v>
      </c>
      <c r="BT122" s="474" t="str">
        <f>IF(LEN(VLOOKUP(AA116,suvaha!$D$8:$H$158,5,FALSE))&lt;7,"",LEFT(RIGHT(VLOOKUP(AA116,suvaha!$D$8:$H$158,5,FALSE),7),1))</f>
        <v/>
      </c>
      <c r="BU122" s="179" t="s">
        <v>37</v>
      </c>
      <c r="BV122" s="474" t="str">
        <f>IF(LEN(VLOOKUP(AA116,suvaha!$D$8:$H$158,5,FALSE))&lt;6,"",LEFT(RIGHT(VLOOKUP(AA116,suvaha!$D$8:$H$158,5,FALSE),6),1))</f>
        <v/>
      </c>
      <c r="BW122" s="476" t="s">
        <v>37</v>
      </c>
      <c r="BX122" s="474" t="str">
        <f>IF(LEN(VLOOKUP(AA116,suvaha!$D$8:$H$158,5,FALSE))&lt;5,"",LEFT(RIGHT(VLOOKUP(AA116,suvaha!$D$8:$H$158,5,FALSE),5),1))</f>
        <v/>
      </c>
      <c r="BY122" s="476" t="s">
        <v>37</v>
      </c>
      <c r="BZ122" s="474" t="str">
        <f>IF(LEN(VLOOKUP(AA116,suvaha!$D$8:$H$158,5,FALSE))&lt;4,"",LEFT(RIGHT(VLOOKUP(AA116,suvaha!$D$8:$H$158,5,FALSE),4),1))</f>
        <v/>
      </c>
      <c r="CA122" s="191" t="s">
        <v>37</v>
      </c>
      <c r="CB122" s="474" t="str">
        <f>IF(LEN(VLOOKUP(AA116,suvaha!$D$8:$H$158,5,FALSE))&lt;3,"",LEFT(RIGHT(VLOOKUP(AA116,suvaha!$D$8:$H$158,5,FALSE),3),1))</f>
        <v/>
      </c>
      <c r="CC122" s="476" t="s">
        <v>37</v>
      </c>
      <c r="CD122" s="474" t="str">
        <f>IF(LEN(VLOOKUP(AA116,suvaha!$D$8:$H$158,5,FALSE))&lt;2,"",LEFT(RIGHT(VLOOKUP(AA116,suvaha!$D$8:$H$158,5,FALSE),2),1))</f>
        <v/>
      </c>
      <c r="CE122" s="476" t="s">
        <v>53</v>
      </c>
      <c r="CF122" s="474" t="str">
        <f>IF(VLOOKUP(AA116,suvaha!$D$8:$H$85,5,FALSE)=0,"",IF(LEN(VLOOKUP(AA116,suvaha!$D$8:$H$158,5,FALSE))&lt;1,"",LEFT(RIGHT(VLOOKUP(AA116,suvaha!$D$8:$H$158,5,FALSE),1),1)))</f>
        <v/>
      </c>
      <c r="CG122" s="219"/>
      <c r="CH122" s="463"/>
      <c r="CI122" s="154"/>
    </row>
    <row r="123" spans="1:87" ht="3" customHeight="1">
      <c r="A123" s="139"/>
      <c r="B123" s="715"/>
      <c r="C123" s="715"/>
      <c r="D123" s="715"/>
      <c r="E123" s="719"/>
      <c r="F123" s="719"/>
      <c r="G123" s="707"/>
      <c r="H123" s="716"/>
      <c r="I123" s="716"/>
      <c r="J123" s="716"/>
      <c r="K123" s="716"/>
      <c r="L123" s="716"/>
      <c r="M123" s="716"/>
      <c r="N123" s="716"/>
      <c r="O123" s="716"/>
      <c r="P123" s="716"/>
      <c r="Q123" s="716"/>
      <c r="R123" s="716"/>
      <c r="S123" s="716"/>
      <c r="T123" s="716"/>
      <c r="U123" s="716"/>
      <c r="V123" s="716"/>
      <c r="W123" s="716"/>
      <c r="X123" s="716"/>
      <c r="Y123" s="716"/>
      <c r="Z123" s="716"/>
      <c r="AA123" s="717"/>
      <c r="AB123" s="717"/>
      <c r="AC123" s="717"/>
      <c r="AD123" s="712"/>
      <c r="AE123" s="712"/>
      <c r="AF123" s="712"/>
      <c r="AG123" s="712"/>
      <c r="AH123" s="712"/>
      <c r="AI123" s="712"/>
      <c r="AJ123" s="712"/>
      <c r="AK123" s="712"/>
      <c r="AL123" s="712"/>
      <c r="AM123" s="712"/>
      <c r="AN123" s="712"/>
      <c r="AO123" s="712"/>
      <c r="AP123" s="712"/>
      <c r="AQ123" s="712"/>
      <c r="AR123" s="712"/>
      <c r="AS123" s="712"/>
      <c r="AT123" s="712"/>
      <c r="AU123" s="712"/>
      <c r="AV123" s="712"/>
      <c r="AW123" s="712"/>
      <c r="AX123" s="712"/>
      <c r="AY123" s="712"/>
      <c r="AZ123" s="712"/>
      <c r="BA123" s="717"/>
      <c r="BB123" s="717"/>
      <c r="BC123" s="717"/>
      <c r="BD123" s="717"/>
      <c r="BE123" s="717"/>
      <c r="BF123" s="717"/>
      <c r="BG123" s="717"/>
      <c r="BH123" s="717"/>
      <c r="BI123" s="717"/>
      <c r="BJ123" s="717"/>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218"/>
      <c r="CH123" s="154"/>
      <c r="CI123" s="154"/>
    </row>
    <row r="124" spans="1:87" ht="6" customHeight="1">
      <c r="D124" s="154"/>
      <c r="E124" s="198"/>
      <c r="F124" s="198"/>
      <c r="G124" s="198"/>
      <c r="H124" s="161"/>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154"/>
      <c r="CI124" s="154"/>
    </row>
    <row r="125" spans="1:87" ht="15.75" thickBot="1">
      <c r="D125" s="154"/>
      <c r="E125" s="221"/>
      <c r="F125" s="198"/>
      <c r="G125" s="198"/>
      <c r="H125" s="2"/>
      <c r="I125" s="161"/>
      <c r="J125" s="161"/>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777"/>
      <c r="CG125" s="777"/>
      <c r="CH125" s="154"/>
      <c r="CI125" s="154"/>
    </row>
    <row r="126" spans="1:87" ht="8.25" customHeight="1" thickTop="1">
      <c r="D126" s="154"/>
      <c r="E126" s="198"/>
      <c r="F126" s="198"/>
      <c r="G126" s="198"/>
      <c r="H126" s="2" t="s">
        <v>38</v>
      </c>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222"/>
      <c r="BY126" s="467"/>
      <c r="BZ126" s="223" t="str">
        <f>Index!C325</f>
        <v>Strana 6</v>
      </c>
      <c r="CA126" s="467"/>
      <c r="CB126" s="467"/>
      <c r="CC126" s="467"/>
      <c r="CD126" s="467"/>
      <c r="CE126" s="467"/>
      <c r="CF126" s="467"/>
      <c r="CG126" s="467"/>
    </row>
    <row r="127" spans="1:87" s="209" customFormat="1" ht="12.75">
      <c r="A127" s="203"/>
      <c r="B127" s="202"/>
      <c r="C127" s="203"/>
      <c r="D127" s="203"/>
      <c r="E127" s="205"/>
      <c r="F127" s="205"/>
      <c r="G127" s="205"/>
      <c r="H127" s="206"/>
      <c r="I127" s="206"/>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row>
    <row r="128" spans="1:87" s="209" customFormat="1" ht="12.75">
      <c r="A128" s="203"/>
      <c r="B128" s="202"/>
      <c r="C128" s="203"/>
      <c r="D128" s="203"/>
      <c r="E128" s="205"/>
      <c r="F128" s="205"/>
      <c r="G128" s="205"/>
      <c r="H128" s="206"/>
      <c r="I128" s="206"/>
      <c r="J128" s="206"/>
      <c r="K128" s="207"/>
      <c r="L128" s="207"/>
      <c r="M128" s="207"/>
      <c r="N128" s="207"/>
      <c r="O128" s="207"/>
      <c r="P128" s="207"/>
      <c r="Q128" s="207"/>
      <c r="R128" s="207"/>
      <c r="S128" s="207"/>
      <c r="T128" s="207"/>
      <c r="U128" s="207"/>
      <c r="V128" s="207"/>
      <c r="W128" s="207"/>
      <c r="X128" s="207"/>
      <c r="Y128" s="207"/>
      <c r="Z128" s="207"/>
      <c r="AA128" s="207"/>
      <c r="AB128" s="207"/>
      <c r="AC128" s="207"/>
      <c r="AD128" s="207"/>
      <c r="AE128" s="208">
        <v>10</v>
      </c>
      <c r="AF128" s="207"/>
      <c r="AG128" s="208">
        <v>9</v>
      </c>
      <c r="AH128" s="207"/>
      <c r="AI128" s="208">
        <v>8</v>
      </c>
      <c r="AJ128" s="207"/>
      <c r="AK128" s="208">
        <v>7</v>
      </c>
      <c r="AL128" s="207"/>
      <c r="AM128" s="208">
        <v>6</v>
      </c>
      <c r="AN128" s="207"/>
      <c r="AO128" s="208">
        <v>5</v>
      </c>
      <c r="AP128" s="207"/>
      <c r="AQ128" s="208">
        <v>4</v>
      </c>
      <c r="AR128" s="207"/>
      <c r="AS128" s="208">
        <v>3</v>
      </c>
      <c r="AT128" s="207"/>
      <c r="AU128" s="208">
        <v>2</v>
      </c>
      <c r="AV128" s="207"/>
      <c r="AW128" s="208">
        <v>1</v>
      </c>
      <c r="AX128" s="207"/>
      <c r="AY128" s="208">
        <v>0</v>
      </c>
      <c r="AZ128" s="207"/>
      <c r="BA128" s="207"/>
      <c r="BB128" s="208">
        <v>10</v>
      </c>
      <c r="BC128" s="207"/>
      <c r="BD128" s="208">
        <v>9</v>
      </c>
      <c r="BE128" s="207"/>
      <c r="BF128" s="208">
        <v>8</v>
      </c>
      <c r="BG128" s="207"/>
      <c r="BH128" s="208">
        <v>7</v>
      </c>
      <c r="BI128" s="207"/>
      <c r="BJ128" s="208">
        <v>6</v>
      </c>
      <c r="BK128" s="208">
        <v>5</v>
      </c>
      <c r="BL128" s="208">
        <v>5</v>
      </c>
      <c r="BM128" s="208"/>
      <c r="BN128" s="208">
        <v>4</v>
      </c>
      <c r="BO128" s="208"/>
      <c r="BP128" s="208">
        <v>3</v>
      </c>
      <c r="BQ128" s="208">
        <v>2</v>
      </c>
      <c r="BR128" s="208">
        <v>2</v>
      </c>
      <c r="BS128" s="208">
        <v>1</v>
      </c>
      <c r="BT128" s="208">
        <v>1</v>
      </c>
      <c r="BU128" s="208"/>
      <c r="BV128" s="208">
        <v>0</v>
      </c>
      <c r="BW128" s="207"/>
      <c r="BX128" s="207"/>
      <c r="BY128" s="207"/>
      <c r="BZ128" s="207"/>
      <c r="CA128" s="207"/>
      <c r="CB128" s="207"/>
      <c r="CC128" s="207"/>
      <c r="CD128" s="207"/>
      <c r="CE128" s="207"/>
      <c r="CF128" s="207"/>
      <c r="CG128" s="203"/>
      <c r="CH128" s="203"/>
      <c r="CI128" s="203"/>
    </row>
    <row r="129" spans="1:87" s="209" customFormat="1" ht="12.75">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8">
        <v>10</v>
      </c>
      <c r="AP129" s="208"/>
      <c r="AQ129" s="208">
        <v>9</v>
      </c>
      <c r="AR129" s="208"/>
      <c r="AS129" s="208">
        <v>8</v>
      </c>
      <c r="AT129" s="208"/>
      <c r="AU129" s="208">
        <v>7</v>
      </c>
      <c r="AV129" s="208"/>
      <c r="AW129" s="208">
        <v>6</v>
      </c>
      <c r="AX129" s="208"/>
      <c r="AY129" s="208">
        <v>5</v>
      </c>
      <c r="AZ129" s="208"/>
      <c r="BA129" s="208"/>
      <c r="BB129" s="208">
        <v>4</v>
      </c>
      <c r="BC129" s="208"/>
      <c r="BD129" s="208">
        <v>3</v>
      </c>
      <c r="BE129" s="208"/>
      <c r="BF129" s="208">
        <v>2</v>
      </c>
      <c r="BG129" s="208"/>
      <c r="BH129" s="208">
        <v>1</v>
      </c>
      <c r="BI129" s="208"/>
      <c r="BJ129" s="208">
        <v>0</v>
      </c>
      <c r="BK129" s="208">
        <v>10</v>
      </c>
      <c r="BL129" s="208">
        <v>10</v>
      </c>
      <c r="BM129" s="208"/>
      <c r="BN129" s="208">
        <v>9</v>
      </c>
      <c r="BO129" s="208"/>
      <c r="BP129" s="208">
        <v>8</v>
      </c>
      <c r="BQ129" s="208"/>
      <c r="BR129" s="208">
        <v>7</v>
      </c>
      <c r="BS129" s="208"/>
      <c r="BT129" s="208">
        <v>6</v>
      </c>
      <c r="BU129" s="208"/>
      <c r="BV129" s="208">
        <v>5</v>
      </c>
      <c r="BW129" s="208"/>
      <c r="BX129" s="208">
        <v>4</v>
      </c>
      <c r="BY129" s="208"/>
      <c r="BZ129" s="208">
        <v>3</v>
      </c>
      <c r="CA129" s="208"/>
      <c r="CB129" s="208">
        <v>2</v>
      </c>
      <c r="CC129" s="208"/>
      <c r="CD129" s="208">
        <v>1</v>
      </c>
      <c r="CE129" s="208"/>
      <c r="CF129" s="208">
        <v>0</v>
      </c>
      <c r="CG129" s="203"/>
      <c r="CI129" s="203"/>
    </row>
    <row r="130" spans="1:87" s="226" customFormat="1" ht="12.75">
      <c r="A130" s="224"/>
      <c r="B130" s="225"/>
      <c r="C130" s="224"/>
      <c r="E130" s="227"/>
      <c r="F130" s="227"/>
      <c r="G130" s="227"/>
      <c r="H130" s="228"/>
      <c r="I130" s="228"/>
      <c r="J130" s="228"/>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c r="BS130" s="229"/>
      <c r="BT130" s="229"/>
      <c r="BU130" s="229"/>
      <c r="BV130" s="229"/>
      <c r="BW130" s="229"/>
      <c r="BX130" s="229"/>
      <c r="BY130" s="229"/>
      <c r="BZ130" s="229"/>
      <c r="CA130" s="229"/>
      <c r="CB130" s="229"/>
      <c r="CC130" s="229"/>
      <c r="CD130" s="229"/>
      <c r="CE130" s="229"/>
      <c r="CF130" s="229"/>
      <c r="CG130" s="229"/>
    </row>
    <row r="131" spans="1:87">
      <c r="E131" s="198"/>
      <c r="F131" s="198"/>
      <c r="G131" s="198"/>
      <c r="H131" s="161"/>
      <c r="I131" s="161"/>
      <c r="J131" s="161"/>
      <c r="K131" s="467"/>
      <c r="L131" s="467"/>
      <c r="M131" s="467"/>
      <c r="N131" s="467"/>
      <c r="O131" s="467"/>
      <c r="P131" s="467"/>
      <c r="Q131" s="467"/>
      <c r="R131" s="467"/>
      <c r="S131" s="467"/>
      <c r="T131" s="467"/>
      <c r="U131" s="467"/>
      <c r="V131" s="467"/>
      <c r="W131" s="467"/>
      <c r="X131" s="467"/>
      <c r="Y131" s="467"/>
      <c r="Z131" s="467"/>
      <c r="AA131" s="467"/>
      <c r="AB131" s="467"/>
      <c r="AC131" s="467"/>
      <c r="AD131" s="467"/>
      <c r="AE131" s="467"/>
      <c r="AF131" s="467"/>
      <c r="AG131" s="467"/>
      <c r="AH131" s="467"/>
      <c r="AI131" s="467"/>
      <c r="AJ131" s="467"/>
      <c r="AK131" s="467"/>
      <c r="AL131" s="467"/>
      <c r="AM131" s="467"/>
      <c r="AN131" s="467"/>
      <c r="AO131" s="467"/>
      <c r="AP131" s="467"/>
      <c r="AQ131" s="467"/>
      <c r="AR131" s="467"/>
      <c r="AS131" s="467"/>
      <c r="AT131" s="467"/>
      <c r="AU131" s="467"/>
      <c r="AV131" s="467"/>
      <c r="AW131" s="467"/>
      <c r="AX131" s="467"/>
      <c r="AY131" s="467"/>
      <c r="AZ131" s="467"/>
      <c r="BA131" s="467"/>
      <c r="BB131" s="467"/>
      <c r="BC131" s="467"/>
      <c r="BD131" s="467"/>
      <c r="BE131" s="467"/>
      <c r="BF131" s="467"/>
      <c r="BG131" s="467"/>
      <c r="BH131" s="467"/>
      <c r="BI131" s="467"/>
      <c r="BJ131" s="467"/>
      <c r="BK131" s="467"/>
      <c r="BL131" s="467"/>
      <c r="BM131" s="467"/>
      <c r="BN131" s="467"/>
      <c r="BO131" s="467"/>
      <c r="BP131" s="467"/>
      <c r="BQ131" s="467"/>
      <c r="BR131" s="467"/>
      <c r="BS131" s="467"/>
      <c r="BT131" s="467"/>
      <c r="BU131" s="467"/>
      <c r="BV131" s="467"/>
      <c r="BW131" s="467"/>
      <c r="BX131" s="467"/>
      <c r="BY131" s="467"/>
      <c r="BZ131" s="467"/>
      <c r="CA131" s="467"/>
      <c r="CB131" s="467"/>
      <c r="CC131" s="467"/>
      <c r="CD131" s="467"/>
      <c r="CE131" s="467"/>
      <c r="CF131" s="467"/>
      <c r="CG131" s="467"/>
    </row>
    <row r="132" spans="1:87">
      <c r="E132" s="198"/>
      <c r="F132" s="198"/>
      <c r="G132" s="198"/>
      <c r="H132" s="161"/>
      <c r="I132" s="161"/>
      <c r="J132" s="161"/>
      <c r="K132" s="467"/>
      <c r="L132" s="467"/>
      <c r="M132" s="467"/>
      <c r="N132" s="467"/>
      <c r="O132" s="467"/>
      <c r="P132" s="467"/>
      <c r="Q132" s="467"/>
      <c r="R132" s="467"/>
      <c r="S132" s="467"/>
      <c r="T132" s="467"/>
      <c r="U132" s="467"/>
      <c r="V132" s="467"/>
      <c r="W132" s="467"/>
      <c r="X132" s="467"/>
      <c r="Y132" s="467"/>
      <c r="Z132" s="467"/>
      <c r="AA132" s="467"/>
      <c r="AB132" s="467"/>
      <c r="AC132" s="467"/>
      <c r="AD132" s="467"/>
      <c r="AE132" s="467"/>
      <c r="AF132" s="467"/>
      <c r="AG132" s="467"/>
      <c r="AH132" s="467"/>
      <c r="AI132" s="467"/>
      <c r="AJ132" s="467"/>
      <c r="AK132" s="467"/>
      <c r="AL132" s="467"/>
      <c r="AM132" s="467"/>
      <c r="AN132" s="467"/>
      <c r="AO132" s="467"/>
      <c r="AP132" s="467"/>
      <c r="AQ132" s="467"/>
      <c r="AR132" s="467"/>
      <c r="AS132" s="467"/>
      <c r="AT132" s="467"/>
      <c r="AU132" s="467"/>
      <c r="AV132" s="467"/>
      <c r="AW132" s="467"/>
      <c r="AX132" s="467"/>
      <c r="AY132" s="467"/>
      <c r="AZ132" s="467"/>
      <c r="BA132" s="467"/>
      <c r="BB132" s="467"/>
      <c r="BC132" s="467"/>
      <c r="BD132" s="467"/>
      <c r="BE132" s="467"/>
      <c r="BF132" s="467"/>
      <c r="BG132" s="467"/>
      <c r="BH132" s="467"/>
      <c r="BI132" s="467"/>
      <c r="BJ132" s="467"/>
      <c r="BK132" s="467"/>
      <c r="BL132" s="467"/>
      <c r="BM132" s="467"/>
      <c r="BN132" s="467"/>
      <c r="BO132" s="467"/>
      <c r="BP132" s="467"/>
      <c r="BQ132" s="467"/>
      <c r="BR132" s="467"/>
      <c r="BS132" s="467"/>
      <c r="BT132" s="467"/>
      <c r="BU132" s="467"/>
      <c r="BV132" s="467"/>
      <c r="BW132" s="467"/>
      <c r="BX132" s="467"/>
      <c r="BY132" s="467"/>
      <c r="BZ132" s="467"/>
      <c r="CA132" s="467"/>
      <c r="CB132" s="467"/>
      <c r="CC132" s="467"/>
      <c r="CD132" s="467"/>
      <c r="CE132" s="467"/>
      <c r="CF132" s="467"/>
      <c r="CG132" s="467"/>
    </row>
  </sheetData>
  <sheetProtection sheet="1" objects="1" scenarios="1"/>
  <mergeCells count="528">
    <mergeCell ref="CF125:CG125"/>
    <mergeCell ref="AD119:AZ119"/>
    <mergeCell ref="BA119:BQ119"/>
    <mergeCell ref="AD120:AZ120"/>
    <mergeCell ref="BA120:BJ123"/>
    <mergeCell ref="AD121:AD122"/>
    <mergeCell ref="AE121:AG121"/>
    <mergeCell ref="AI121:AM121"/>
    <mergeCell ref="AN121:AN122"/>
    <mergeCell ref="AO121:AS121"/>
    <mergeCell ref="AT121:AT122"/>
    <mergeCell ref="BQ117:BQ118"/>
    <mergeCell ref="BR117:BV117"/>
    <mergeCell ref="BA116:BQ116"/>
    <mergeCell ref="AD117:AD118"/>
    <mergeCell ref="AE117:AG117"/>
    <mergeCell ref="AI117:AM117"/>
    <mergeCell ref="AN117:AN118"/>
    <mergeCell ref="AO117:AS117"/>
    <mergeCell ref="AT117:AT118"/>
    <mergeCell ref="AU117:AY117"/>
    <mergeCell ref="AZ117:AZ118"/>
    <mergeCell ref="BA117:BA118"/>
    <mergeCell ref="AZ113:AZ114"/>
    <mergeCell ref="BL113:BN113"/>
    <mergeCell ref="AD115:AZ115"/>
    <mergeCell ref="E116:F123"/>
    <mergeCell ref="G116:G123"/>
    <mergeCell ref="H116:Z123"/>
    <mergeCell ref="AA116:AC123"/>
    <mergeCell ref="AD116:AZ116"/>
    <mergeCell ref="BB117:BD117"/>
    <mergeCell ref="BF117:BJ117"/>
    <mergeCell ref="BK117:BK118"/>
    <mergeCell ref="BL117:BP117"/>
    <mergeCell ref="AU121:AY121"/>
    <mergeCell ref="AZ121:AZ122"/>
    <mergeCell ref="BL121:BN121"/>
    <mergeCell ref="AD123:AZ123"/>
    <mergeCell ref="E108:F115"/>
    <mergeCell ref="G108:G115"/>
    <mergeCell ref="H108:Z115"/>
    <mergeCell ref="AA108:AC115"/>
    <mergeCell ref="AD108:AZ108"/>
    <mergeCell ref="BA108:BQ108"/>
    <mergeCell ref="AD109:AD110"/>
    <mergeCell ref="AE109:AG109"/>
    <mergeCell ref="BR109:BV109"/>
    <mergeCell ref="AD111:AZ111"/>
    <mergeCell ref="BA111:BQ111"/>
    <mergeCell ref="AD112:AZ112"/>
    <mergeCell ref="BA112:BJ115"/>
    <mergeCell ref="AD113:AD114"/>
    <mergeCell ref="AE113:AG113"/>
    <mergeCell ref="AI113:AM113"/>
    <mergeCell ref="AN113:AN114"/>
    <mergeCell ref="AO113:AS113"/>
    <mergeCell ref="BA109:BA110"/>
    <mergeCell ref="BB109:BD109"/>
    <mergeCell ref="BF109:BJ109"/>
    <mergeCell ref="BK109:BK110"/>
    <mergeCell ref="BL109:BP109"/>
    <mergeCell ref="BQ109:BQ110"/>
    <mergeCell ref="AI109:AM109"/>
    <mergeCell ref="AN109:AN110"/>
    <mergeCell ref="AO109:AS109"/>
    <mergeCell ref="AT109:AT110"/>
    <mergeCell ref="AU109:AY109"/>
    <mergeCell ref="AZ109:AZ110"/>
    <mergeCell ref="AT113:AT114"/>
    <mergeCell ref="AU113:AY113"/>
    <mergeCell ref="BA103:BQ103"/>
    <mergeCell ref="AD104:AZ104"/>
    <mergeCell ref="BA104:BJ107"/>
    <mergeCell ref="AD105:AD106"/>
    <mergeCell ref="AE105:AG105"/>
    <mergeCell ref="AI105:AM105"/>
    <mergeCell ref="AN105:AN106"/>
    <mergeCell ref="AO105:AS105"/>
    <mergeCell ref="AT105:AT106"/>
    <mergeCell ref="AU105:AY105"/>
    <mergeCell ref="BL105:BN105"/>
    <mergeCell ref="AD107:AZ107"/>
    <mergeCell ref="BB101:BD101"/>
    <mergeCell ref="BF101:BJ101"/>
    <mergeCell ref="BK101:BK102"/>
    <mergeCell ref="BL101:BP101"/>
    <mergeCell ref="BQ101:BQ102"/>
    <mergeCell ref="BR101:BV101"/>
    <mergeCell ref="BA100:BQ100"/>
    <mergeCell ref="AD101:AD102"/>
    <mergeCell ref="AE101:AG101"/>
    <mergeCell ref="AI101:AM101"/>
    <mergeCell ref="AN101:AN102"/>
    <mergeCell ref="AO101:AS101"/>
    <mergeCell ref="AT101:AT102"/>
    <mergeCell ref="AU101:AY101"/>
    <mergeCell ref="AZ101:AZ102"/>
    <mergeCell ref="BA101:BA102"/>
    <mergeCell ref="E100:F107"/>
    <mergeCell ref="G100:G107"/>
    <mergeCell ref="H100:Z107"/>
    <mergeCell ref="AA100:AC107"/>
    <mergeCell ref="AD100:AZ100"/>
    <mergeCell ref="AD103:AZ103"/>
    <mergeCell ref="AZ105:AZ106"/>
    <mergeCell ref="AN97:AN98"/>
    <mergeCell ref="AO97:AS97"/>
    <mergeCell ref="AT97:AT98"/>
    <mergeCell ref="AU97:AY97"/>
    <mergeCell ref="AZ97:AZ98"/>
    <mergeCell ref="BR93:BV93"/>
    <mergeCell ref="AD95:AZ95"/>
    <mergeCell ref="BA95:BQ95"/>
    <mergeCell ref="AD96:AZ96"/>
    <mergeCell ref="BA96:BJ99"/>
    <mergeCell ref="AD97:AD98"/>
    <mergeCell ref="AE97:AG97"/>
    <mergeCell ref="AI97:AM97"/>
    <mergeCell ref="AU93:AY93"/>
    <mergeCell ref="AZ93:AZ94"/>
    <mergeCell ref="BA93:BA94"/>
    <mergeCell ref="BB93:BD93"/>
    <mergeCell ref="BF93:BJ93"/>
    <mergeCell ref="BK93:BK94"/>
    <mergeCell ref="AD93:AD94"/>
    <mergeCell ref="AE93:AG93"/>
    <mergeCell ref="AI93:AM93"/>
    <mergeCell ref="AN93:AN94"/>
    <mergeCell ref="AO93:AS93"/>
    <mergeCell ref="AT93:AT94"/>
    <mergeCell ref="AD99:AZ99"/>
    <mergeCell ref="AD91:AZ91"/>
    <mergeCell ref="E92:F99"/>
    <mergeCell ref="G92:G99"/>
    <mergeCell ref="H92:Z99"/>
    <mergeCell ref="AA92:AC99"/>
    <mergeCell ref="AD92:AZ92"/>
    <mergeCell ref="BA92:BQ92"/>
    <mergeCell ref="BL97:BN97"/>
    <mergeCell ref="BL93:BP93"/>
    <mergeCell ref="BQ93:BQ94"/>
    <mergeCell ref="BQ85:BQ86"/>
    <mergeCell ref="BR85:BV85"/>
    <mergeCell ref="BA84:BQ84"/>
    <mergeCell ref="AD85:AD86"/>
    <mergeCell ref="AE85:AG85"/>
    <mergeCell ref="AI85:AM85"/>
    <mergeCell ref="AN85:AN86"/>
    <mergeCell ref="AO85:AS85"/>
    <mergeCell ref="AT85:AT86"/>
    <mergeCell ref="AU85:AY85"/>
    <mergeCell ref="AZ85:AZ86"/>
    <mergeCell ref="BA85:BA86"/>
    <mergeCell ref="BL81:BN81"/>
    <mergeCell ref="AD83:AZ83"/>
    <mergeCell ref="E84:F91"/>
    <mergeCell ref="G84:G91"/>
    <mergeCell ref="H84:Z91"/>
    <mergeCell ref="AA84:AC91"/>
    <mergeCell ref="AD84:AZ84"/>
    <mergeCell ref="BB85:BD85"/>
    <mergeCell ref="BF85:BJ85"/>
    <mergeCell ref="BK85:BK86"/>
    <mergeCell ref="BL85:BP85"/>
    <mergeCell ref="AD87:AZ87"/>
    <mergeCell ref="BA87:BQ87"/>
    <mergeCell ref="AD88:AZ88"/>
    <mergeCell ref="BA88:BJ91"/>
    <mergeCell ref="AD89:AD90"/>
    <mergeCell ref="AE89:AG89"/>
    <mergeCell ref="AI89:AM89"/>
    <mergeCell ref="AN89:AN90"/>
    <mergeCell ref="AO89:AS89"/>
    <mergeCell ref="AT89:AT90"/>
    <mergeCell ref="AU89:AY89"/>
    <mergeCell ref="AZ89:AZ90"/>
    <mergeCell ref="BL89:BN89"/>
    <mergeCell ref="AI77:AM77"/>
    <mergeCell ref="AN77:AN78"/>
    <mergeCell ref="AO77:AS77"/>
    <mergeCell ref="AT77:AT78"/>
    <mergeCell ref="AU77:AY77"/>
    <mergeCell ref="AZ77:AZ78"/>
    <mergeCell ref="AT81:AT82"/>
    <mergeCell ref="AU81:AY81"/>
    <mergeCell ref="AZ81:AZ82"/>
    <mergeCell ref="E76:F83"/>
    <mergeCell ref="G76:G83"/>
    <mergeCell ref="H76:Z83"/>
    <mergeCell ref="AA76:AC83"/>
    <mergeCell ref="AD76:AZ76"/>
    <mergeCell ref="BA76:BQ76"/>
    <mergeCell ref="AD77:AD78"/>
    <mergeCell ref="AE77:AG77"/>
    <mergeCell ref="BR77:BV77"/>
    <mergeCell ref="AD79:AZ79"/>
    <mergeCell ref="BA79:BQ79"/>
    <mergeCell ref="AD80:AZ80"/>
    <mergeCell ref="BA80:BJ83"/>
    <mergeCell ref="AD81:AD82"/>
    <mergeCell ref="AE81:AG81"/>
    <mergeCell ref="AI81:AM81"/>
    <mergeCell ref="AN81:AN82"/>
    <mergeCell ref="AO81:AS81"/>
    <mergeCell ref="BA77:BA78"/>
    <mergeCell ref="BB77:BD77"/>
    <mergeCell ref="BF77:BJ77"/>
    <mergeCell ref="BK77:BK78"/>
    <mergeCell ref="BL77:BP77"/>
    <mergeCell ref="BQ77:BQ78"/>
    <mergeCell ref="BA71:BQ71"/>
    <mergeCell ref="AD72:AZ72"/>
    <mergeCell ref="BA72:BJ75"/>
    <mergeCell ref="AD73:AD74"/>
    <mergeCell ref="AE73:AG73"/>
    <mergeCell ref="AI73:AM73"/>
    <mergeCell ref="AN73:AN74"/>
    <mergeCell ref="AO73:AS73"/>
    <mergeCell ref="AT73:AT74"/>
    <mergeCell ref="AU73:AY73"/>
    <mergeCell ref="BL73:BN73"/>
    <mergeCell ref="AD75:AZ75"/>
    <mergeCell ref="BB69:BD69"/>
    <mergeCell ref="BF69:BJ69"/>
    <mergeCell ref="BK69:BK70"/>
    <mergeCell ref="BL69:BP69"/>
    <mergeCell ref="BQ69:BQ70"/>
    <mergeCell ref="BR69:BV69"/>
    <mergeCell ref="BA68:BQ68"/>
    <mergeCell ref="AD69:AD70"/>
    <mergeCell ref="AE69:AG69"/>
    <mergeCell ref="AI69:AM69"/>
    <mergeCell ref="AN69:AN70"/>
    <mergeCell ref="AO69:AS69"/>
    <mergeCell ref="AT69:AT70"/>
    <mergeCell ref="AU69:AY69"/>
    <mergeCell ref="AZ69:AZ70"/>
    <mergeCell ref="BA69:BA70"/>
    <mergeCell ref="AD67:AZ67"/>
    <mergeCell ref="E68:F75"/>
    <mergeCell ref="G68:G75"/>
    <mergeCell ref="H68:Z75"/>
    <mergeCell ref="AA68:AC75"/>
    <mergeCell ref="AD68:AZ68"/>
    <mergeCell ref="AD71:AZ71"/>
    <mergeCell ref="AZ73:AZ74"/>
    <mergeCell ref="AN65:AN66"/>
    <mergeCell ref="AO65:AS65"/>
    <mergeCell ref="AT65:AT66"/>
    <mergeCell ref="AU65:AY65"/>
    <mergeCell ref="AZ65:AZ66"/>
    <mergeCell ref="E60:F67"/>
    <mergeCell ref="G60:G67"/>
    <mergeCell ref="H60:Z67"/>
    <mergeCell ref="AA60:AC67"/>
    <mergeCell ref="AD60:AZ60"/>
    <mergeCell ref="AU61:AY61"/>
    <mergeCell ref="AZ61:AZ62"/>
    <mergeCell ref="BA61:BA62"/>
    <mergeCell ref="BB61:BD61"/>
    <mergeCell ref="BF61:BJ61"/>
    <mergeCell ref="BK61:BK62"/>
    <mergeCell ref="AD61:AD62"/>
    <mergeCell ref="AE61:AG61"/>
    <mergeCell ref="AI61:AM61"/>
    <mergeCell ref="AN61:AN62"/>
    <mergeCell ref="AO61:AS61"/>
    <mergeCell ref="AT61:AT62"/>
    <mergeCell ref="BA60:BQ60"/>
    <mergeCell ref="BL65:BN65"/>
    <mergeCell ref="BL61:BP61"/>
    <mergeCell ref="BQ61:BQ62"/>
    <mergeCell ref="BQ53:BQ54"/>
    <mergeCell ref="BR53:BV53"/>
    <mergeCell ref="BA52:BQ52"/>
    <mergeCell ref="AD53:AD54"/>
    <mergeCell ref="AE53:AG53"/>
    <mergeCell ref="AI53:AM53"/>
    <mergeCell ref="AN53:AN54"/>
    <mergeCell ref="AO53:AS53"/>
    <mergeCell ref="AT53:AT54"/>
    <mergeCell ref="AU53:AY53"/>
    <mergeCell ref="AZ53:AZ54"/>
    <mergeCell ref="BA53:BA54"/>
    <mergeCell ref="BR61:BV61"/>
    <mergeCell ref="AD63:AZ63"/>
    <mergeCell ref="BA63:BQ63"/>
    <mergeCell ref="AD64:AZ64"/>
    <mergeCell ref="BA64:BJ67"/>
    <mergeCell ref="AD65:AD66"/>
    <mergeCell ref="AE65:AG65"/>
    <mergeCell ref="AI65:AM65"/>
    <mergeCell ref="E52:F59"/>
    <mergeCell ref="G52:G59"/>
    <mergeCell ref="H52:Z59"/>
    <mergeCell ref="AA52:AC59"/>
    <mergeCell ref="AD52:AZ52"/>
    <mergeCell ref="BB53:BD53"/>
    <mergeCell ref="BF53:BJ53"/>
    <mergeCell ref="BK53:BK54"/>
    <mergeCell ref="BL53:BP53"/>
    <mergeCell ref="AD55:AZ55"/>
    <mergeCell ref="BA55:BQ55"/>
    <mergeCell ref="AD56:AZ56"/>
    <mergeCell ref="BA56:BJ59"/>
    <mergeCell ref="AD57:AD58"/>
    <mergeCell ref="AE57:AG57"/>
    <mergeCell ref="AI57:AM57"/>
    <mergeCell ref="AN57:AN58"/>
    <mergeCell ref="AO57:AS57"/>
    <mergeCell ref="AT57:AT58"/>
    <mergeCell ref="AU57:AY57"/>
    <mergeCell ref="AZ57:AZ58"/>
    <mergeCell ref="BL57:BN57"/>
    <mergeCell ref="AD59:AZ59"/>
    <mergeCell ref="BR45:BV45"/>
    <mergeCell ref="AD47:AZ47"/>
    <mergeCell ref="BA47:BQ47"/>
    <mergeCell ref="AD48:AZ48"/>
    <mergeCell ref="BA48:BJ51"/>
    <mergeCell ref="AD49:AD50"/>
    <mergeCell ref="AE49:AG49"/>
    <mergeCell ref="AI49:AM49"/>
    <mergeCell ref="AN49:AN50"/>
    <mergeCell ref="AO49:AS49"/>
    <mergeCell ref="BA45:BA46"/>
    <mergeCell ref="BB45:BD45"/>
    <mergeCell ref="BF45:BJ45"/>
    <mergeCell ref="BK45:BK46"/>
    <mergeCell ref="BL45:BP45"/>
    <mergeCell ref="BQ45:BQ46"/>
    <mergeCell ref="AI45:AM45"/>
    <mergeCell ref="AN45:AN46"/>
    <mergeCell ref="AO45:AS45"/>
    <mergeCell ref="AT45:AT46"/>
    <mergeCell ref="AU45:AY45"/>
    <mergeCell ref="AZ45:AZ46"/>
    <mergeCell ref="AT49:AT50"/>
    <mergeCell ref="AU49:AY49"/>
    <mergeCell ref="AA44:AC51"/>
    <mergeCell ref="AD44:AZ44"/>
    <mergeCell ref="BA44:BQ44"/>
    <mergeCell ref="AD45:AD46"/>
    <mergeCell ref="AE45:AG45"/>
    <mergeCell ref="AI41:AM41"/>
    <mergeCell ref="AN41:AN42"/>
    <mergeCell ref="AO41:AS41"/>
    <mergeCell ref="AT41:AT42"/>
    <mergeCell ref="AU41:AY41"/>
    <mergeCell ref="AZ41:AZ42"/>
    <mergeCell ref="AZ49:AZ50"/>
    <mergeCell ref="BL49:BN49"/>
    <mergeCell ref="AD51:AZ51"/>
    <mergeCell ref="B38:D123"/>
    <mergeCell ref="AD39:AZ39"/>
    <mergeCell ref="BA39:BQ39"/>
    <mergeCell ref="AD40:AZ40"/>
    <mergeCell ref="BA40:BJ43"/>
    <mergeCell ref="AD41:AD42"/>
    <mergeCell ref="AE41:AG41"/>
    <mergeCell ref="AU37:AY37"/>
    <mergeCell ref="AZ37:AZ38"/>
    <mergeCell ref="BA37:BA38"/>
    <mergeCell ref="BB37:BD37"/>
    <mergeCell ref="BF37:BJ37"/>
    <mergeCell ref="BK37:BK38"/>
    <mergeCell ref="AD37:AD38"/>
    <mergeCell ref="AE37:AG37"/>
    <mergeCell ref="AI37:AM37"/>
    <mergeCell ref="AN37:AN38"/>
    <mergeCell ref="AO37:AS37"/>
    <mergeCell ref="AT37:AT38"/>
    <mergeCell ref="BL41:BN41"/>
    <mergeCell ref="AD43:AZ43"/>
    <mergeCell ref="E44:F51"/>
    <mergeCell ref="G44:G51"/>
    <mergeCell ref="H44:Z51"/>
    <mergeCell ref="E36:F43"/>
    <mergeCell ref="G36:G43"/>
    <mergeCell ref="H36:Z43"/>
    <mergeCell ref="AA36:AC43"/>
    <mergeCell ref="AD36:AZ36"/>
    <mergeCell ref="BA36:BQ36"/>
    <mergeCell ref="BL37:BP37"/>
    <mergeCell ref="BQ37:BQ38"/>
    <mergeCell ref="BR37:BV37"/>
    <mergeCell ref="BR29:BV29"/>
    <mergeCell ref="BA28:BQ28"/>
    <mergeCell ref="AD29:AD30"/>
    <mergeCell ref="AE29:AG29"/>
    <mergeCell ref="AI29:AM29"/>
    <mergeCell ref="AN29:AN30"/>
    <mergeCell ref="AO29:AS29"/>
    <mergeCell ref="AT29:AT30"/>
    <mergeCell ref="AU29:AY29"/>
    <mergeCell ref="AZ29:AZ30"/>
    <mergeCell ref="BA29:BA30"/>
    <mergeCell ref="E28:F35"/>
    <mergeCell ref="G28:G35"/>
    <mergeCell ref="H28:Z35"/>
    <mergeCell ref="AA28:AC35"/>
    <mergeCell ref="AD28:AZ28"/>
    <mergeCell ref="BB29:BD29"/>
    <mergeCell ref="BF29:BJ29"/>
    <mergeCell ref="BK29:BK30"/>
    <mergeCell ref="BL29:BP29"/>
    <mergeCell ref="AD31:AZ31"/>
    <mergeCell ref="BA31:BQ31"/>
    <mergeCell ref="AD32:AZ32"/>
    <mergeCell ref="BA32:BJ35"/>
    <mergeCell ref="AD33:AD34"/>
    <mergeCell ref="AE33:AG33"/>
    <mergeCell ref="AI33:AM33"/>
    <mergeCell ref="AN33:AN34"/>
    <mergeCell ref="AO33:AS33"/>
    <mergeCell ref="AT33:AT34"/>
    <mergeCell ref="AU33:AY33"/>
    <mergeCell ref="AZ33:AZ34"/>
    <mergeCell ref="BL33:BN33"/>
    <mergeCell ref="AD35:AZ35"/>
    <mergeCell ref="BQ29:BQ30"/>
    <mergeCell ref="BR21:BV21"/>
    <mergeCell ref="AD23:AZ23"/>
    <mergeCell ref="BA23:BQ23"/>
    <mergeCell ref="AD24:AZ24"/>
    <mergeCell ref="BA24:BJ27"/>
    <mergeCell ref="AD25:AD26"/>
    <mergeCell ref="AE25:AG25"/>
    <mergeCell ref="AI25:AM25"/>
    <mergeCell ref="AN25:AN26"/>
    <mergeCell ref="AO25:AS25"/>
    <mergeCell ref="BA21:BA22"/>
    <mergeCell ref="BB21:BD21"/>
    <mergeCell ref="BF21:BJ21"/>
    <mergeCell ref="BK21:BK22"/>
    <mergeCell ref="BL21:BP21"/>
    <mergeCell ref="BQ21:BQ22"/>
    <mergeCell ref="AI21:AM21"/>
    <mergeCell ref="AN21:AN22"/>
    <mergeCell ref="AO21:AS21"/>
    <mergeCell ref="AT21:AT22"/>
    <mergeCell ref="AU21:AY21"/>
    <mergeCell ref="AZ21:AZ22"/>
    <mergeCell ref="AT25:AT26"/>
    <mergeCell ref="AU25:AY25"/>
    <mergeCell ref="BL17:BN17"/>
    <mergeCell ref="AD19:AZ19"/>
    <mergeCell ref="E20:F27"/>
    <mergeCell ref="G20:G27"/>
    <mergeCell ref="H20:Z27"/>
    <mergeCell ref="AA20:AC27"/>
    <mergeCell ref="AD20:AZ20"/>
    <mergeCell ref="BA20:BQ20"/>
    <mergeCell ref="AD21:AD22"/>
    <mergeCell ref="AE21:AG21"/>
    <mergeCell ref="E12:F19"/>
    <mergeCell ref="G12:G19"/>
    <mergeCell ref="H12:Z19"/>
    <mergeCell ref="AA12:AC19"/>
    <mergeCell ref="AD12:AZ12"/>
    <mergeCell ref="BA12:BQ12"/>
    <mergeCell ref="AZ25:AZ26"/>
    <mergeCell ref="BL25:BN25"/>
    <mergeCell ref="AD27:AZ27"/>
    <mergeCell ref="BB13:BD13"/>
    <mergeCell ref="AD13:AD14"/>
    <mergeCell ref="AE13:AG13"/>
    <mergeCell ref="AI13:AM13"/>
    <mergeCell ref="AN13:AN14"/>
    <mergeCell ref="AD16:AZ16"/>
    <mergeCell ref="BA16:BJ19"/>
    <mergeCell ref="AD17:AD18"/>
    <mergeCell ref="AE17:AG17"/>
    <mergeCell ref="AI17:AM17"/>
    <mergeCell ref="AN17:AN18"/>
    <mergeCell ref="AO17:AS17"/>
    <mergeCell ref="AT17:AT18"/>
    <mergeCell ref="AU17:AY17"/>
    <mergeCell ref="AZ17:AZ18"/>
    <mergeCell ref="AZ3:BC4"/>
    <mergeCell ref="BD3:BR3"/>
    <mergeCell ref="AG9:AZ10"/>
    <mergeCell ref="BA9:BQ10"/>
    <mergeCell ref="CH9:CH9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B4:AC5"/>
    <mergeCell ref="AD4:AD5"/>
    <mergeCell ref="AR4:AR5"/>
    <mergeCell ref="E7:F10"/>
    <mergeCell ref="AD7:BQ8"/>
    <mergeCell ref="BR7:CG10"/>
    <mergeCell ref="B8:D8"/>
    <mergeCell ref="G8:Z9"/>
    <mergeCell ref="B9:C37"/>
    <mergeCell ref="D9:D37"/>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2.xml><?xml version="1.0" encoding="utf-8"?>
<worksheet xmlns="http://schemas.openxmlformats.org/spreadsheetml/2006/main" xmlns:r="http://schemas.openxmlformats.org/officeDocument/2006/relationships">
  <dimension ref="A1:CK132"/>
  <sheetViews>
    <sheetView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157</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75" customHeight="1" thickBot="1">
      <c r="A7" s="139"/>
      <c r="B7" s="463"/>
      <c r="C7" s="144"/>
      <c r="D7" s="144"/>
      <c r="E7" s="757" t="str">
        <f>Index!C311</f>
        <v>Ozna-čenie</v>
      </c>
      <c r="F7" s="758"/>
      <c r="G7" s="473"/>
      <c r="H7" s="485"/>
      <c r="I7" s="485"/>
      <c r="J7" s="485"/>
      <c r="K7" s="485"/>
      <c r="L7" s="485"/>
      <c r="M7" s="485"/>
      <c r="N7" s="485"/>
      <c r="O7" s="485"/>
      <c r="P7" s="485"/>
      <c r="Q7" s="485"/>
      <c r="R7" s="485"/>
      <c r="S7" s="485"/>
      <c r="T7" s="485"/>
      <c r="U7" s="485"/>
      <c r="V7" s="485"/>
      <c r="W7" s="213"/>
      <c r="X7" s="213"/>
      <c r="Y7" s="213"/>
      <c r="Z7" s="214"/>
      <c r="AA7" s="213"/>
      <c r="AB7" s="213"/>
      <c r="AC7" s="214"/>
      <c r="AD7" s="760" t="str">
        <f>Index!C315</f>
        <v>Bežné účtovné obdobie</v>
      </c>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760"/>
      <c r="BS7" s="689" t="str">
        <f>Index!C316</f>
        <v>Bezprostredne predchádzajúce účtovné obdobie</v>
      </c>
      <c r="BT7" s="689"/>
      <c r="BU7" s="689"/>
      <c r="BV7" s="689"/>
      <c r="BW7" s="689"/>
      <c r="BX7" s="689"/>
      <c r="BY7" s="689"/>
      <c r="BZ7" s="689"/>
      <c r="CA7" s="689"/>
      <c r="CB7" s="689"/>
      <c r="CC7" s="689"/>
      <c r="CD7" s="689"/>
      <c r="CE7" s="689"/>
      <c r="CF7" s="689"/>
      <c r="CG7" s="689"/>
      <c r="CH7" s="689"/>
      <c r="CI7" s="463"/>
      <c r="CJ7" s="154"/>
    </row>
    <row r="8" spans="1:89" ht="5.0999999999999996" customHeight="1" thickBot="1">
      <c r="A8" s="139"/>
      <c r="B8" s="666"/>
      <c r="C8" s="666"/>
      <c r="D8" s="666"/>
      <c r="E8" s="759"/>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215"/>
      <c r="AD8" s="760"/>
      <c r="AE8" s="760"/>
      <c r="AF8" s="760"/>
      <c r="AG8" s="760"/>
      <c r="AH8" s="760"/>
      <c r="AI8" s="760"/>
      <c r="AJ8" s="760"/>
      <c r="AK8" s="760"/>
      <c r="AL8" s="760"/>
      <c r="AM8" s="760"/>
      <c r="AN8" s="760"/>
      <c r="AO8" s="760"/>
      <c r="AP8" s="760"/>
      <c r="AQ8" s="760"/>
      <c r="AR8" s="760"/>
      <c r="AS8" s="760"/>
      <c r="AT8" s="760"/>
      <c r="AU8" s="760"/>
      <c r="AV8" s="760"/>
      <c r="AW8" s="760"/>
      <c r="AX8" s="760"/>
      <c r="AY8" s="760"/>
      <c r="AZ8" s="760"/>
      <c r="BA8" s="760"/>
      <c r="BB8" s="760"/>
      <c r="BC8" s="760"/>
      <c r="BD8" s="760"/>
      <c r="BE8" s="760"/>
      <c r="BF8" s="760"/>
      <c r="BG8" s="760"/>
      <c r="BH8" s="760"/>
      <c r="BI8" s="760"/>
      <c r="BJ8" s="760"/>
      <c r="BK8" s="760"/>
      <c r="BL8" s="760"/>
      <c r="BM8" s="760"/>
      <c r="BN8" s="760"/>
      <c r="BO8" s="760"/>
      <c r="BP8" s="760"/>
      <c r="BQ8" s="760"/>
      <c r="BR8" s="760"/>
      <c r="BS8" s="689"/>
      <c r="BT8" s="689"/>
      <c r="BU8" s="689"/>
      <c r="BV8" s="689"/>
      <c r="BW8" s="689"/>
      <c r="BX8" s="689"/>
      <c r="BY8" s="689"/>
      <c r="BZ8" s="689"/>
      <c r="CA8" s="689"/>
      <c r="CB8" s="689"/>
      <c r="CC8" s="689"/>
      <c r="CD8" s="689"/>
      <c r="CE8" s="689"/>
      <c r="CF8" s="689"/>
      <c r="CG8" s="689"/>
      <c r="CH8" s="689"/>
      <c r="CI8" s="154"/>
      <c r="CJ8" s="154"/>
    </row>
    <row r="9" spans="1:89" s="171" customFormat="1" ht="6.95" customHeight="1" thickBot="1">
      <c r="A9" s="139"/>
      <c r="B9" s="692"/>
      <c r="C9" s="692"/>
      <c r="D9" s="666"/>
      <c r="E9" s="759"/>
      <c r="F9" s="678"/>
      <c r="G9" s="691"/>
      <c r="H9" s="691"/>
      <c r="I9" s="691"/>
      <c r="J9" s="691"/>
      <c r="K9" s="691"/>
      <c r="L9" s="691"/>
      <c r="M9" s="691"/>
      <c r="N9" s="691"/>
      <c r="O9" s="691"/>
      <c r="P9" s="691"/>
      <c r="Q9" s="691"/>
      <c r="R9" s="691"/>
      <c r="S9" s="691"/>
      <c r="T9" s="691"/>
      <c r="U9" s="691"/>
      <c r="V9" s="691"/>
      <c r="W9" s="691"/>
      <c r="X9" s="691"/>
      <c r="Y9" s="691"/>
      <c r="Z9" s="691"/>
      <c r="AA9" s="756" t="str">
        <f>Index!C313</f>
        <v>Číslo</v>
      </c>
      <c r="AB9" s="756"/>
      <c r="AC9" s="756"/>
      <c r="AD9" s="695" t="s">
        <v>49</v>
      </c>
      <c r="AE9" s="695"/>
      <c r="AF9" s="695"/>
      <c r="AG9" s="697" t="str">
        <f>Index!C317</f>
        <v>Brutto - časť 1</v>
      </c>
      <c r="AH9" s="697"/>
      <c r="AI9" s="697"/>
      <c r="AJ9" s="697"/>
      <c r="AK9" s="697"/>
      <c r="AL9" s="697"/>
      <c r="AM9" s="697"/>
      <c r="AN9" s="697"/>
      <c r="AO9" s="697"/>
      <c r="AP9" s="697"/>
      <c r="AQ9" s="697"/>
      <c r="AR9" s="697"/>
      <c r="AS9" s="697"/>
      <c r="AT9" s="697"/>
      <c r="AU9" s="697"/>
      <c r="AV9" s="697"/>
      <c r="AW9" s="697"/>
      <c r="AX9" s="697"/>
      <c r="AY9" s="697"/>
      <c r="AZ9" s="697"/>
      <c r="BA9" s="697" t="str">
        <f>Index!C320</f>
        <v>Netto   3</v>
      </c>
      <c r="BB9" s="697"/>
      <c r="BC9" s="697"/>
      <c r="BD9" s="697"/>
      <c r="BE9" s="697"/>
      <c r="BF9" s="697"/>
      <c r="BG9" s="697"/>
      <c r="BH9" s="697"/>
      <c r="BI9" s="697"/>
      <c r="BJ9" s="697"/>
      <c r="BK9" s="697"/>
      <c r="BL9" s="697"/>
      <c r="BM9" s="697"/>
      <c r="BN9" s="697"/>
      <c r="BO9" s="697"/>
      <c r="BP9" s="697"/>
      <c r="BQ9" s="697"/>
      <c r="BR9" s="697"/>
      <c r="BS9" s="689"/>
      <c r="BT9" s="689"/>
      <c r="BU9" s="689"/>
      <c r="BV9" s="689"/>
      <c r="BW9" s="689"/>
      <c r="BX9" s="689"/>
      <c r="BY9" s="689"/>
      <c r="BZ9" s="689"/>
      <c r="CA9" s="689"/>
      <c r="CB9" s="689"/>
      <c r="CC9" s="689"/>
      <c r="CD9" s="689"/>
      <c r="CE9" s="689"/>
      <c r="CF9" s="689"/>
      <c r="CG9" s="689"/>
      <c r="CH9" s="689"/>
      <c r="CI9" s="666"/>
      <c r="CJ9" s="139"/>
    </row>
    <row r="10" spans="1:89" s="171" customFormat="1" ht="6.95" customHeight="1">
      <c r="A10" s="139"/>
      <c r="B10" s="692"/>
      <c r="C10" s="692"/>
      <c r="D10" s="666"/>
      <c r="E10" s="759"/>
      <c r="F10" s="678"/>
      <c r="G10" s="172"/>
      <c r="H10" s="149"/>
      <c r="I10" s="149"/>
      <c r="J10" s="149"/>
      <c r="K10" s="149"/>
      <c r="L10" s="149"/>
      <c r="M10" s="149"/>
      <c r="N10" s="149"/>
      <c r="O10" s="149"/>
      <c r="P10" s="149"/>
      <c r="Q10" s="149"/>
      <c r="R10" s="149"/>
      <c r="S10" s="149"/>
      <c r="T10" s="149"/>
      <c r="U10" s="149"/>
      <c r="V10" s="149"/>
      <c r="W10" s="149"/>
      <c r="X10" s="149"/>
      <c r="Y10" s="149"/>
      <c r="Z10" s="173"/>
      <c r="AA10" s="761" t="str">
        <f>Index!C314</f>
        <v xml:space="preserve"> riadku</v>
      </c>
      <c r="AB10" s="761"/>
      <c r="AC10" s="761"/>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97"/>
      <c r="BS10" s="689"/>
      <c r="BT10" s="689"/>
      <c r="BU10" s="689"/>
      <c r="BV10" s="689"/>
      <c r="BW10" s="689"/>
      <c r="BX10" s="689"/>
      <c r="BY10" s="689"/>
      <c r="BZ10" s="689"/>
      <c r="CA10" s="689"/>
      <c r="CB10" s="689"/>
      <c r="CC10" s="689"/>
      <c r="CD10" s="689"/>
      <c r="CE10" s="689"/>
      <c r="CF10" s="689"/>
      <c r="CG10" s="689"/>
      <c r="CH10" s="689"/>
      <c r="CI10" s="666"/>
      <c r="CJ10" s="139"/>
    </row>
    <row r="11" spans="1:89" s="174" customFormat="1" ht="15" customHeight="1">
      <c r="A11" s="139"/>
      <c r="B11" s="692"/>
      <c r="C11" s="692"/>
      <c r="D11" s="666"/>
      <c r="E11" s="700"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694"/>
      <c r="BS11" s="703" t="str">
        <f>Index!C320</f>
        <v>Netto   3</v>
      </c>
      <c r="BT11" s="703"/>
      <c r="BU11" s="703"/>
      <c r="BV11" s="703"/>
      <c r="BW11" s="703"/>
      <c r="BX11" s="703"/>
      <c r="BY11" s="703"/>
      <c r="BZ11" s="703"/>
      <c r="CA11" s="703"/>
      <c r="CB11" s="703"/>
      <c r="CC11" s="703"/>
      <c r="CD11" s="703"/>
      <c r="CE11" s="703"/>
      <c r="CF11" s="703"/>
      <c r="CG11" s="703"/>
      <c r="CH11" s="703"/>
      <c r="CI11" s="666"/>
      <c r="CJ11" s="220"/>
    </row>
    <row r="12" spans="1:89" s="174" customFormat="1" ht="3" customHeight="1">
      <c r="A12" s="139"/>
      <c r="B12" s="715"/>
      <c r="C12" s="715"/>
      <c r="D12" s="715"/>
      <c r="E12" s="762" t="s">
        <v>158</v>
      </c>
      <c r="F12" s="762"/>
      <c r="G12" s="773"/>
      <c r="H12" s="708" t="str">
        <f>Index!C122</f>
        <v>Finančné účty súčet r. 72 až r. 73</v>
      </c>
      <c r="I12" s="708"/>
      <c r="J12" s="708"/>
      <c r="K12" s="708"/>
      <c r="L12" s="708"/>
      <c r="M12" s="708"/>
      <c r="N12" s="708"/>
      <c r="O12" s="708"/>
      <c r="P12" s="708"/>
      <c r="Q12" s="708"/>
      <c r="R12" s="708"/>
      <c r="S12" s="708"/>
      <c r="T12" s="708"/>
      <c r="U12" s="708"/>
      <c r="V12" s="708"/>
      <c r="W12" s="708"/>
      <c r="X12" s="708"/>
      <c r="Y12" s="708"/>
      <c r="Z12" s="708"/>
      <c r="AA12" s="709" t="s">
        <v>159</v>
      </c>
      <c r="AB12" s="709"/>
      <c r="AC12" s="709"/>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710"/>
      <c r="BS12" s="175"/>
      <c r="BT12" s="175"/>
      <c r="BU12" s="175"/>
      <c r="BV12" s="175"/>
      <c r="BW12" s="175"/>
      <c r="BX12" s="176"/>
      <c r="BY12" s="175"/>
      <c r="BZ12" s="175"/>
      <c r="CA12" s="175"/>
      <c r="CB12" s="175"/>
      <c r="CC12" s="175"/>
      <c r="CD12" s="175"/>
      <c r="CE12" s="175"/>
      <c r="CF12" s="175"/>
      <c r="CG12" s="175"/>
      <c r="CH12" s="216"/>
      <c r="CI12" s="666"/>
      <c r="CJ12" s="220"/>
    </row>
    <row r="13" spans="1:89" s="174" customFormat="1" ht="3" customHeight="1">
      <c r="A13" s="139"/>
      <c r="B13" s="715"/>
      <c r="C13" s="715"/>
      <c r="D13" s="715"/>
      <c r="E13" s="762"/>
      <c r="F13" s="762"/>
      <c r="G13" s="773"/>
      <c r="H13" s="708"/>
      <c r="I13" s="708"/>
      <c r="J13" s="708"/>
      <c r="K13" s="708"/>
      <c r="L13" s="708"/>
      <c r="M13" s="708"/>
      <c r="N13" s="708"/>
      <c r="O13" s="708"/>
      <c r="P13" s="708"/>
      <c r="Q13" s="708"/>
      <c r="R13" s="708"/>
      <c r="S13" s="708"/>
      <c r="T13" s="708"/>
      <c r="U13" s="708"/>
      <c r="V13" s="708"/>
      <c r="W13" s="708"/>
      <c r="X13" s="708"/>
      <c r="Y13" s="708"/>
      <c r="Z13" s="708"/>
      <c r="AA13" s="709"/>
      <c r="AB13" s="709"/>
      <c r="AC13" s="709"/>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74"/>
      <c r="BM13" s="668"/>
      <c r="BN13" s="668"/>
      <c r="BO13" s="668"/>
      <c r="BP13" s="668"/>
      <c r="BQ13" s="668"/>
      <c r="BR13" s="667"/>
      <c r="BS13" s="668"/>
      <c r="BT13" s="668"/>
      <c r="BU13" s="668"/>
      <c r="BV13" s="668"/>
      <c r="BW13" s="668"/>
      <c r="BX13" s="178"/>
      <c r="BY13" s="179"/>
      <c r="BZ13" s="179"/>
      <c r="CA13" s="179"/>
      <c r="CB13" s="179"/>
      <c r="CC13" s="179"/>
      <c r="CD13" s="179"/>
      <c r="CE13" s="179"/>
      <c r="CF13" s="179"/>
      <c r="CG13" s="179"/>
      <c r="CH13" s="217"/>
      <c r="CI13" s="666"/>
      <c r="CJ13" s="220"/>
    </row>
    <row r="14" spans="1:89" ht="15" customHeight="1">
      <c r="A14" s="139"/>
      <c r="B14" s="715"/>
      <c r="C14" s="715"/>
      <c r="D14" s="715"/>
      <c r="E14" s="762"/>
      <c r="F14" s="762"/>
      <c r="G14" s="773"/>
      <c r="H14" s="708"/>
      <c r="I14" s="708"/>
      <c r="J14" s="708"/>
      <c r="K14" s="708"/>
      <c r="L14" s="708"/>
      <c r="M14" s="708"/>
      <c r="N14" s="708"/>
      <c r="O14" s="708"/>
      <c r="P14" s="708"/>
      <c r="Q14" s="708"/>
      <c r="R14" s="708"/>
      <c r="S14" s="708"/>
      <c r="T14" s="708"/>
      <c r="U14" s="708"/>
      <c r="V14" s="708"/>
      <c r="W14" s="708"/>
      <c r="X14" s="708"/>
      <c r="Y14" s="708"/>
      <c r="Z14" s="708"/>
      <c r="AA14" s="709"/>
      <c r="AB14" s="709"/>
      <c r="AC14" s="709"/>
      <c r="AD14" s="671"/>
      <c r="AE14" s="474" t="str">
        <f>IF(LEN(VLOOKUP(AA12,suvaha!$D$8:$H$158,2,FALSE))&lt;11,"",LEFT(RIGHT(VLOOKUP(AA12,suvaha!$D$8:$H$158,2,FALSE),11),1))</f>
        <v/>
      </c>
      <c r="AF14" s="181"/>
      <c r="AG14" s="474" t="str">
        <f>IF(LEN(VLOOKUP(AA12,suvaha!$D$8:$H$158,2,FALSE))&lt;10,"",LEFT(RIGHT(VLOOKUP(AA12,suvaha!$D$8:$H$158,2,FALSE),10),1))</f>
        <v/>
      </c>
      <c r="AH14" s="476"/>
      <c r="AI14" s="474" t="str">
        <f>IF(LEN(VLOOKUP(AA12,suvaha!$D$8:$H$158,2,FALSE))&lt;9,"",LEFT(RIGHT(VLOOKUP(AA12,suvaha!$D$8:$H$158,2,FALSE),9),1))</f>
        <v/>
      </c>
      <c r="AJ14" s="181"/>
      <c r="AK14" s="474" t="str">
        <f>IF(LEN(VLOOKUP(AA12,suvaha!$D$8:$H$158,2,FALSE))&lt;8,"",LEFT(RIGHT(VLOOKUP(AA12,suvaha!$D$8:$H$158,2,FALSE),8),1))</f>
        <v/>
      </c>
      <c r="AL14" s="476"/>
      <c r="AM14" s="474" t="str">
        <f>IF(LEN(VLOOKUP(AA12,suvaha!$D$8:$H$158,2,FALSE))&lt;7,"",LEFT(RIGHT(VLOOKUP(AA12,suvaha!$D$8:$H$158,2,FALSE),7),1))</f>
        <v>1</v>
      </c>
      <c r="AN14" s="674"/>
      <c r="AO14" s="474" t="str">
        <f>IF(LEN(VLOOKUP(AA12,suvaha!$D$8:$H$158,2,FALSE))&lt;6,"",LEFT(RIGHT(VLOOKUP(AA12,suvaha!$D$8:$H$158,2,FALSE),6),1))</f>
        <v>0</v>
      </c>
      <c r="AP14" s="476"/>
      <c r="AQ14" s="474" t="str">
        <f>IF(LEN(VLOOKUP(AA12,suvaha!$D$8:$H$158,2,FALSE))&lt;5,"",LEFT(RIGHT(VLOOKUP(AA12,suvaha!$D$8:$H$158,2,FALSE),5),1))</f>
        <v>1</v>
      </c>
      <c r="AR14" s="476"/>
      <c r="AS14" s="474" t="str">
        <f>IF(LEN(VLOOKUP(AA12,suvaha!$D$8:$H$158,2,FALSE))&lt;4,"",LEFT(RIGHT(VLOOKUP(AA12,suvaha!$D$8:$H$158,2,FALSE),4),1))</f>
        <v>3</v>
      </c>
      <c r="AT14" s="674"/>
      <c r="AU14" s="474" t="str">
        <f>IF(LEN(VLOOKUP(AA12,suvaha!$D$8:$H$158,2,FALSE))&lt;3,"",LEFT(RIGHT(VLOOKUP(AA12,suvaha!$D$8:$H$158,2,FALSE),3),1))</f>
        <v>4</v>
      </c>
      <c r="AV14" s="476"/>
      <c r="AW14" s="474" t="str">
        <f>IF(LEN(VLOOKUP(AA12,suvaha!$D$8:$H$158,2,FALSE))&lt;2,"",LEFT(RIGHT(VLOOKUP(AA12,suvaha!$D$8:$H$158,2,FALSE),2),1))</f>
        <v>6</v>
      </c>
      <c r="AX14" s="476"/>
      <c r="AY14" s="474" t="str">
        <f>IF(VLOOKUP(AA12,suvaha!$D$8:$H$85,2,FALSE)=0,"",IF(LEN(VLOOKUP(AA12,suvaha!$D$8:$H$158,2,FALSE))&lt;1,"",LEFT(RIGHT(VLOOKUP(AA12,suvaha!$D$8:$H$158,2,FALSE),1),1)))</f>
        <v>2</v>
      </c>
      <c r="AZ14" s="711"/>
      <c r="BA14" s="671"/>
      <c r="BB14" s="474" t="str">
        <f>IF(LEN(VLOOKUP(AA12,suvaha!$D$8:$H$158,4,FALSE))&lt;11,"",LEFT(RIGHT(VLOOKUP(AA12,suvaha!$D$8:$H$158,4,FALSE),11),1))</f>
        <v/>
      </c>
      <c r="BC14" s="181"/>
      <c r="BD14" s="474" t="str">
        <f>IF(LEN(VLOOKUP(AA12,suvaha!$D$8:$H$158,4,FALSE))&lt;10,"",LEFT(RIGHT(VLOOKUP(AA12,suvaha!$D$8:$H$158,4,FALSE),10),1))</f>
        <v/>
      </c>
      <c r="BE14" s="476"/>
      <c r="BF14" s="474" t="str">
        <f>IF(LEN(VLOOKUP(AA12,suvaha!$D$8:$H$158,4,FALSE))&lt;9,"",LEFT(RIGHT(VLOOKUP(AA12,suvaha!$D$8:$H$158,4,FALSE),9),1))</f>
        <v/>
      </c>
      <c r="BG14" s="181"/>
      <c r="BH14" s="474" t="str">
        <f>IF(LEN(VLOOKUP(AA12,suvaha!$D$8:$H$158,4,FALSE))&lt;8,"",LEFT(RIGHT(VLOOKUP(AA12,suvaha!$D$8:$H$158,4,FALSE),8),1))</f>
        <v/>
      </c>
      <c r="BI14" s="476"/>
      <c r="BJ14" s="474" t="str">
        <f>IF(LEN(VLOOKUP(AA12,suvaha!$D$8:$H$158,4,FALSE))&lt;7,"",LEFT(RIGHT(VLOOKUP(AA12,suvaha!$D$8:$H$158,4,FALSE),7),1))</f>
        <v>1</v>
      </c>
      <c r="BK14" s="674"/>
      <c r="BL14" s="674"/>
      <c r="BM14" s="474" t="str">
        <f>IF(LEN(VLOOKUP(AA12,suvaha!$D$8:$H$158,4,FALSE))&lt;6,"",LEFT(RIGHT(VLOOKUP(AA12,suvaha!$D$8:$H$158,4,FALSE),6),1))</f>
        <v>0</v>
      </c>
      <c r="BN14" s="476"/>
      <c r="BO14" s="474" t="str">
        <f>IF(LEN(VLOOKUP(AA12,suvaha!$D$8:$H$158,4,FALSE))&lt;5,"",LEFT(RIGHT(VLOOKUP(AA12,suvaha!$D$8:$H$158,4,FALSE),5),1))</f>
        <v>1</v>
      </c>
      <c r="BP14" s="476"/>
      <c r="BQ14" s="474" t="str">
        <f>IF(LEN(VLOOKUP(AA12,suvaha!$D$8:$H$158,4,FALSE))&lt;4,"",LEFT(RIGHT(VLOOKUP(AA12,suvaha!$D$8:$H$158,4,FALSE),4),1))</f>
        <v>3</v>
      </c>
      <c r="BR14" s="667"/>
      <c r="BS14" s="474" t="str">
        <f>IF(LEN(VLOOKUP(AA12,suvaha!$D$8:$H$158,4,FALSE))&lt;3,"",LEFT(RIGHT(VLOOKUP(AA12,suvaha!$D$8:$H$158,4,FALSE),3),1))</f>
        <v>4</v>
      </c>
      <c r="BT14" s="476"/>
      <c r="BU14" s="474" t="str">
        <f>IF(LEN(VLOOKUP(AA12,suvaha!$D$8:$H$158,4,FALSE))&lt;2,"",LEFT(RIGHT(VLOOKUP(AA12,suvaha!$D$8:$H$158,4,FALSE),2),1))</f>
        <v>6</v>
      </c>
      <c r="BV14" s="476"/>
      <c r="BW14" s="474" t="str">
        <f>IF(VLOOKUP(AA12,suvaha!$D$8:$H$85,4,FALSE)=0,"",IF(LEN(VLOOKUP(AA12,suvaha!$D$8:$H$158,4,FALSE))&lt;1,"",LEFT(RIGHT(VLOOKUP(AA12,suvaha!$D$8:$H$158,4,FALSE),1),1)))</f>
        <v>2</v>
      </c>
      <c r="BX14" s="178"/>
      <c r="BY14" s="179"/>
      <c r="BZ14" s="179"/>
      <c r="CA14" s="179"/>
      <c r="CB14" s="179"/>
      <c r="CC14" s="179"/>
      <c r="CD14" s="179"/>
      <c r="CE14" s="179"/>
      <c r="CF14" s="179"/>
      <c r="CG14" s="179"/>
      <c r="CH14" s="217"/>
      <c r="CI14" s="666"/>
      <c r="CJ14" s="154"/>
    </row>
    <row r="15" spans="1:89" ht="3" customHeight="1">
      <c r="A15" s="139"/>
      <c r="B15" s="715"/>
      <c r="C15" s="715"/>
      <c r="D15" s="715"/>
      <c r="E15" s="762"/>
      <c r="F15" s="762"/>
      <c r="G15" s="773"/>
      <c r="H15" s="708"/>
      <c r="I15" s="708"/>
      <c r="J15" s="708"/>
      <c r="K15" s="708"/>
      <c r="L15" s="708"/>
      <c r="M15" s="708"/>
      <c r="N15" s="708"/>
      <c r="O15" s="708"/>
      <c r="P15" s="708"/>
      <c r="Q15" s="708"/>
      <c r="R15" s="708"/>
      <c r="S15" s="708"/>
      <c r="T15" s="708"/>
      <c r="U15" s="708"/>
      <c r="V15" s="708"/>
      <c r="W15" s="708"/>
      <c r="X15" s="708"/>
      <c r="Y15" s="708"/>
      <c r="Z15" s="708"/>
      <c r="AA15" s="709"/>
      <c r="AB15" s="709"/>
      <c r="AC15" s="709"/>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669"/>
      <c r="BS15" s="182"/>
      <c r="BT15" s="182"/>
      <c r="BU15" s="182"/>
      <c r="BV15" s="182"/>
      <c r="BW15" s="182"/>
      <c r="BX15" s="183"/>
      <c r="BY15" s="182"/>
      <c r="BZ15" s="182"/>
      <c r="CA15" s="182"/>
      <c r="CB15" s="182"/>
      <c r="CC15" s="182"/>
      <c r="CD15" s="182"/>
      <c r="CE15" s="182"/>
      <c r="CF15" s="182"/>
      <c r="CG15" s="182"/>
      <c r="CH15" s="218"/>
      <c r="CI15" s="666"/>
      <c r="CJ15" s="154"/>
    </row>
    <row r="16" spans="1:89" ht="3" customHeight="1">
      <c r="A16" s="139"/>
      <c r="B16" s="715"/>
      <c r="C16" s="715"/>
      <c r="D16" s="715"/>
      <c r="E16" s="762"/>
      <c r="F16" s="762"/>
      <c r="G16" s="773"/>
      <c r="H16" s="708"/>
      <c r="I16" s="708"/>
      <c r="J16" s="708"/>
      <c r="K16" s="708"/>
      <c r="L16" s="708"/>
      <c r="M16" s="708"/>
      <c r="N16" s="708"/>
      <c r="O16" s="708"/>
      <c r="P16" s="708"/>
      <c r="Q16" s="708"/>
      <c r="R16" s="708"/>
      <c r="S16" s="708"/>
      <c r="T16" s="708"/>
      <c r="U16" s="708"/>
      <c r="V16" s="708"/>
      <c r="W16" s="708"/>
      <c r="X16" s="708"/>
      <c r="Y16" s="708"/>
      <c r="Z16" s="708"/>
      <c r="AA16" s="709"/>
      <c r="AB16" s="709"/>
      <c r="AC16" s="709"/>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717"/>
      <c r="BB16" s="717"/>
      <c r="BC16" s="717"/>
      <c r="BD16" s="717"/>
      <c r="BE16" s="717"/>
      <c r="BF16" s="717"/>
      <c r="BG16" s="717"/>
      <c r="BH16" s="717"/>
      <c r="BI16" s="717"/>
      <c r="BJ16" s="717"/>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175"/>
      <c r="CH16" s="216"/>
      <c r="CI16" s="666"/>
      <c r="CJ16" s="154"/>
    </row>
    <row r="17" spans="1:88" ht="3" customHeight="1">
      <c r="A17" s="139"/>
      <c r="B17" s="715"/>
      <c r="C17" s="715"/>
      <c r="D17" s="715"/>
      <c r="E17" s="762"/>
      <c r="F17" s="762"/>
      <c r="G17" s="773"/>
      <c r="H17" s="708"/>
      <c r="I17" s="708"/>
      <c r="J17" s="708"/>
      <c r="K17" s="708"/>
      <c r="L17" s="708"/>
      <c r="M17" s="708"/>
      <c r="N17" s="708"/>
      <c r="O17" s="708"/>
      <c r="P17" s="708"/>
      <c r="Q17" s="708"/>
      <c r="R17" s="708"/>
      <c r="S17" s="708"/>
      <c r="T17" s="708"/>
      <c r="U17" s="708"/>
      <c r="V17" s="708"/>
      <c r="W17" s="708"/>
      <c r="X17" s="708"/>
      <c r="Y17" s="708"/>
      <c r="Z17" s="708"/>
      <c r="AA17" s="709"/>
      <c r="AB17" s="709"/>
      <c r="AC17" s="709"/>
      <c r="AD17" s="671"/>
      <c r="AE17" s="672"/>
      <c r="AF17" s="672"/>
      <c r="AG17" s="672"/>
      <c r="AH17" s="471"/>
      <c r="AI17" s="673"/>
      <c r="AJ17" s="673"/>
      <c r="AK17" s="673"/>
      <c r="AL17" s="673"/>
      <c r="AM17" s="673"/>
      <c r="AN17" s="674" t="s">
        <v>37</v>
      </c>
      <c r="AO17" s="668"/>
      <c r="AP17" s="668"/>
      <c r="AQ17" s="668"/>
      <c r="AR17" s="668"/>
      <c r="AS17" s="668"/>
      <c r="AT17" s="674" t="s">
        <v>37</v>
      </c>
      <c r="AU17" s="668"/>
      <c r="AV17" s="668"/>
      <c r="AW17" s="668"/>
      <c r="AX17" s="668"/>
      <c r="AY17" s="668"/>
      <c r="AZ17" s="711"/>
      <c r="BA17" s="717"/>
      <c r="BB17" s="717"/>
      <c r="BC17" s="717"/>
      <c r="BD17" s="717"/>
      <c r="BE17" s="717"/>
      <c r="BF17" s="717"/>
      <c r="BG17" s="717"/>
      <c r="BH17" s="717"/>
      <c r="BI17" s="717"/>
      <c r="BJ17" s="717"/>
      <c r="BK17" s="179"/>
      <c r="BL17" s="179"/>
      <c r="BM17" s="672"/>
      <c r="BN17" s="672"/>
      <c r="BO17" s="672"/>
      <c r="BP17" s="179"/>
      <c r="BQ17" s="190"/>
      <c r="BR17" s="190"/>
      <c r="BS17" s="190"/>
      <c r="BT17" s="190"/>
      <c r="BU17" s="190"/>
      <c r="BV17" s="179"/>
      <c r="BW17" s="190"/>
      <c r="BX17" s="190"/>
      <c r="BY17" s="190"/>
      <c r="BZ17" s="190"/>
      <c r="CA17" s="190"/>
      <c r="CB17" s="191"/>
      <c r="CC17" s="190"/>
      <c r="CD17" s="190"/>
      <c r="CE17" s="190"/>
      <c r="CF17" s="190"/>
      <c r="CG17" s="190"/>
      <c r="CH17" s="219"/>
      <c r="CI17" s="666"/>
      <c r="CJ17" s="154"/>
    </row>
    <row r="18" spans="1:88" ht="15" customHeight="1">
      <c r="A18" s="139"/>
      <c r="B18" s="715"/>
      <c r="C18" s="715"/>
      <c r="D18" s="715"/>
      <c r="E18" s="762"/>
      <c r="F18" s="762"/>
      <c r="G18" s="773"/>
      <c r="H18" s="708"/>
      <c r="I18" s="708"/>
      <c r="J18" s="708"/>
      <c r="K18" s="708"/>
      <c r="L18" s="708"/>
      <c r="M18" s="708"/>
      <c r="N18" s="708"/>
      <c r="O18" s="708"/>
      <c r="P18" s="708"/>
      <c r="Q18" s="708"/>
      <c r="R18" s="708"/>
      <c r="S18" s="708"/>
      <c r="T18" s="708"/>
      <c r="U18" s="708"/>
      <c r="V18" s="708"/>
      <c r="W18" s="708"/>
      <c r="X18" s="708"/>
      <c r="Y18" s="708"/>
      <c r="Z18" s="708"/>
      <c r="AA18" s="709"/>
      <c r="AB18" s="709"/>
      <c r="AC18" s="709"/>
      <c r="AD18" s="671"/>
      <c r="AE18" s="474" t="str">
        <f>IF(LEN(VLOOKUP(AA12,suvaha!$D$8:$H$158,3,FALSE))&lt;11,"",LEFT(RIGHT(VLOOKUP(AA12,suvaha!$D$8:$H$158,3,FALSE),11),1))</f>
        <v/>
      </c>
      <c r="AF18" s="181" t="s">
        <v>37</v>
      </c>
      <c r="AG18" s="474" t="str">
        <f>IF(LEN(VLOOKUP(AA12,suvaha!$D$8:$H$158,3,FALSE))&lt;10,"",LEFT(RIGHT(VLOOKUP(AA12,suvaha!$D$8:$H$158,3,FALSE),10),1))</f>
        <v/>
      </c>
      <c r="AH18" s="476" t="s">
        <v>37</v>
      </c>
      <c r="AI18" s="474" t="str">
        <f>IF(LEN(VLOOKUP(AA12,suvaha!$D$8:$H$158,3,FALSE))&lt;9,"",LEFT(RIGHT(VLOOKUP(AA12,suvaha!$D$8:$H$158,3,FALSE),9),1))</f>
        <v/>
      </c>
      <c r="AJ18" s="181" t="s">
        <v>37</v>
      </c>
      <c r="AK18" s="474" t="str">
        <f>IF(LEN(VLOOKUP(AA12,suvaha!$D$8:$H$158,3,FALSE))&lt;8,"",LEFT(RIGHT(VLOOKUP(AA12,suvaha!$D$8:$H$158,3,FALSE),8),1))</f>
        <v/>
      </c>
      <c r="AL18" s="476" t="s">
        <v>37</v>
      </c>
      <c r="AM18" s="474" t="str">
        <f>IF(LEN(VLOOKUP(AA12,suvaha!$D$8:$H$158,3,FALSE))&lt;7,"",LEFT(RIGHT(VLOOKUP(AA12,suvaha!$D$8:$H$158,3,FALSE),7),1))</f>
        <v/>
      </c>
      <c r="AN18" s="674"/>
      <c r="AO18" s="474" t="str">
        <f>IF(LEN(VLOOKUP(AA12,suvaha!$D$8:$H$158,3,FALSE))&lt;6,"",LEFT(RIGHT(VLOOKUP(AA12,suvaha!$D$8:$H$158,3,FALSE),6),1))</f>
        <v/>
      </c>
      <c r="AP18" s="476" t="s">
        <v>37</v>
      </c>
      <c r="AQ18" s="474" t="str">
        <f>IF(LEN(VLOOKUP(AA12,suvaha!$D$8:$H$158,3,FALSE))&lt;5,"",LEFT(RIGHT(VLOOKUP(AA12,suvaha!$D$8:$H$158,3,FALSE),5),1))</f>
        <v/>
      </c>
      <c r="AR18" s="476" t="s">
        <v>37</v>
      </c>
      <c r="AS18" s="474" t="str">
        <f>IF(LEN(VLOOKUP(AA12,suvaha!$D$8:$H$158,3,FALSE))&lt;4,"",LEFT(RIGHT(VLOOKUP(AA12,suvaha!$D$8:$H$158,3,FALSE),4),1))</f>
        <v/>
      </c>
      <c r="AT18" s="674"/>
      <c r="AU18" s="474" t="str">
        <f>IF(LEN(VLOOKUP(AA12,suvaha!$D$8:$H$158,3,FALSE))&lt;3,"",LEFT(RIGHT(VLOOKUP(AA12,suvaha!$D$8:$H$158,3,FALSE),3),1))</f>
        <v/>
      </c>
      <c r="AV18" s="476" t="s">
        <v>37</v>
      </c>
      <c r="AW18" s="474" t="str">
        <f>IF(LEN(VLOOKUP(AA12,suvaha!$D$8:$H$158,3,FALSE))&lt;2,"",LEFT(RIGHT(VLOOKUP(AA12,suvaha!$D$8:$H$158,3,FALSE),2),1))</f>
        <v/>
      </c>
      <c r="AX18" s="476" t="s">
        <v>37</v>
      </c>
      <c r="AY18" s="474" t="str">
        <f>IF(VLOOKUP(AA12,suvaha!$D$8:$H$85,3,FALSE)=0,"",IF(LEN(VLOOKUP(AA12,suvaha!$D$8:$H$158,3,FALSE))&lt;1,"",LEFT(RIGHT(VLOOKUP(AA12,suvaha!$D$8:$H$158,3,FALSE),1),1)))</f>
        <v/>
      </c>
      <c r="AZ18" s="711"/>
      <c r="BA18" s="717"/>
      <c r="BB18" s="717"/>
      <c r="BC18" s="717"/>
      <c r="BD18" s="717"/>
      <c r="BE18" s="717"/>
      <c r="BF18" s="717"/>
      <c r="BG18" s="717"/>
      <c r="BH18" s="717"/>
      <c r="BI18" s="717"/>
      <c r="BJ18" s="717"/>
      <c r="BK18" s="179"/>
      <c r="BL18" s="179"/>
      <c r="BM18" s="474" t="str">
        <f>IF(LEN(VLOOKUP(AA12,suvaha!$D$8:$H$158,5,FALSE))&lt;11,"",LEFT(RIGHT(VLOOKUP(AA12,suvaha!$D$8:$H$158,5,FALSE),11),1))</f>
        <v/>
      </c>
      <c r="BN18" s="181" t="s">
        <v>37</v>
      </c>
      <c r="BO18" s="474" t="str">
        <f>IF(LEN(VLOOKUP(AA12,suvaha!$D$8:$H$158,5,FALSE))&lt;10,"",LEFT(RIGHT(VLOOKUP(AA12,suvaha!$D$8:$H$158,5,FALSE),10),1))</f>
        <v/>
      </c>
      <c r="BP18" s="179" t="s">
        <v>37</v>
      </c>
      <c r="BQ18" s="474" t="str">
        <f>IF(LEN(VLOOKUP(AA12,suvaha!$D$8:$H$158,5,FALSE))&lt;9,"",LEFT(RIGHT(VLOOKUP(AA12,suvaha!$D$8:$H$158,5,FALSE),9),1))</f>
        <v/>
      </c>
      <c r="BR18" s="476" t="s">
        <v>37</v>
      </c>
      <c r="BS18" s="474" t="str">
        <f>IF(LEN(VLOOKUP(AA12,suvaha!$D$8:$H$158,5,FALSE))&lt;8,"",LEFT(RIGHT(VLOOKUP(AA12,suvaha!$D$8:$H$158,5,FALSE),8),1))</f>
        <v/>
      </c>
      <c r="BT18" s="476" t="s">
        <v>37</v>
      </c>
      <c r="BU18" s="474" t="str">
        <f>IF(LEN(VLOOKUP(AA12,suvaha!$D$8:$H$158,5,FALSE))&lt;7,"",LEFT(RIGHT(VLOOKUP(AA12,suvaha!$D$8:$H$158,5,FALSE),7),1))</f>
        <v/>
      </c>
      <c r="BV18" s="179" t="s">
        <v>37</v>
      </c>
      <c r="BW18" s="474" t="str">
        <f>IF(LEN(VLOOKUP(AA12,suvaha!$D$8:$H$158,5,FALSE))&lt;6,"",LEFT(RIGHT(VLOOKUP(AA12,suvaha!$D$8:$H$158,5,FALSE),6),1))</f>
        <v>7</v>
      </c>
      <c r="BX18" s="476" t="s">
        <v>37</v>
      </c>
      <c r="BY18" s="474" t="str">
        <f>IF(LEN(VLOOKUP(AA12,suvaha!$D$8:$H$158,5,FALSE))&lt;5,"",LEFT(RIGHT(VLOOKUP(AA12,suvaha!$D$8:$H$158,5,FALSE),5),1))</f>
        <v>8</v>
      </c>
      <c r="BZ18" s="476" t="s">
        <v>37</v>
      </c>
      <c r="CA18" s="474" t="str">
        <f>IF(LEN(VLOOKUP(AA12,suvaha!$D$8:$H$158,5,FALSE))&lt;4,"",LEFT(RIGHT(VLOOKUP(AA12,suvaha!$D$8:$H$158,5,FALSE),4),1))</f>
        <v>1</v>
      </c>
      <c r="CB18" s="191" t="s">
        <v>37</v>
      </c>
      <c r="CC18" s="474" t="str">
        <f>IF(LEN(VLOOKUP(AA12,suvaha!$D$8:$H$158,5,FALSE))&lt;3,"",LEFT(RIGHT(VLOOKUP(AA12,suvaha!$D$8:$H$158,5,FALSE),3),1))</f>
        <v>1</v>
      </c>
      <c r="CD18" s="476" t="s">
        <v>37</v>
      </c>
      <c r="CE18" s="474" t="str">
        <f>IF(LEN(VLOOKUP(AA12,suvaha!$D$8:$H$158,5,FALSE))&lt;2,"",LEFT(RIGHT(VLOOKUP(AA12,suvaha!$D$8:$H$158,5,FALSE),2),1))</f>
        <v>9</v>
      </c>
      <c r="CF18" s="476" t="s">
        <v>53</v>
      </c>
      <c r="CG18" s="474" t="str">
        <f>IF(VLOOKUP(AA12,suvaha!$D$8:$H$85,5,FALSE)=0,"",IF(LEN(VLOOKUP(AA12,suvaha!$D$8:$H$158,5,FALSE))&lt;1,"",LEFT(RIGHT(VLOOKUP(AA12,suvaha!$D$8:$H$158,5,FALSE),1),1)))</f>
        <v>9</v>
      </c>
      <c r="CH18" s="219"/>
      <c r="CI18" s="666"/>
      <c r="CJ18" s="154"/>
    </row>
    <row r="19" spans="1:88" ht="3" customHeight="1">
      <c r="A19" s="139"/>
      <c r="B19" s="715"/>
      <c r="C19" s="715"/>
      <c r="D19" s="715"/>
      <c r="E19" s="762"/>
      <c r="F19" s="762"/>
      <c r="G19" s="773"/>
      <c r="H19" s="708"/>
      <c r="I19" s="708"/>
      <c r="J19" s="708"/>
      <c r="K19" s="708"/>
      <c r="L19" s="708"/>
      <c r="M19" s="708"/>
      <c r="N19" s="708"/>
      <c r="O19" s="708"/>
      <c r="P19" s="708"/>
      <c r="Q19" s="708"/>
      <c r="R19" s="708"/>
      <c r="S19" s="708"/>
      <c r="T19" s="708"/>
      <c r="U19" s="708"/>
      <c r="V19" s="708"/>
      <c r="W19" s="708"/>
      <c r="X19" s="708"/>
      <c r="Y19" s="708"/>
      <c r="Z19" s="708"/>
      <c r="AA19" s="709"/>
      <c r="AB19" s="709"/>
      <c r="AC19" s="709"/>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7"/>
      <c r="BB19" s="717"/>
      <c r="BC19" s="717"/>
      <c r="BD19" s="717"/>
      <c r="BE19" s="717"/>
      <c r="BF19" s="717"/>
      <c r="BG19" s="717"/>
      <c r="BH19" s="717"/>
      <c r="BI19" s="717"/>
      <c r="BJ19" s="717"/>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218"/>
      <c r="CI19" s="666"/>
      <c r="CJ19" s="154"/>
    </row>
    <row r="20" spans="1:88" s="174" customFormat="1" ht="3" customHeight="1">
      <c r="A20" s="139"/>
      <c r="B20" s="715"/>
      <c r="C20" s="715"/>
      <c r="D20" s="715"/>
      <c r="E20" s="719" t="s">
        <v>160</v>
      </c>
      <c r="F20" s="719"/>
      <c r="G20" s="707"/>
      <c r="H20" s="716" t="str">
        <f>Index!C123</f>
        <v>Peniaze (211, 213, 21X)</v>
      </c>
      <c r="I20" s="716"/>
      <c r="J20" s="716"/>
      <c r="K20" s="716"/>
      <c r="L20" s="716"/>
      <c r="M20" s="716"/>
      <c r="N20" s="716"/>
      <c r="O20" s="716"/>
      <c r="P20" s="716"/>
      <c r="Q20" s="716"/>
      <c r="R20" s="716"/>
      <c r="S20" s="716"/>
      <c r="T20" s="716"/>
      <c r="U20" s="716"/>
      <c r="V20" s="716"/>
      <c r="W20" s="716"/>
      <c r="X20" s="716"/>
      <c r="Y20" s="716"/>
      <c r="Z20" s="716"/>
      <c r="AA20" s="717" t="s">
        <v>161</v>
      </c>
      <c r="AB20" s="717"/>
      <c r="AC20" s="717"/>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710"/>
      <c r="BS20" s="175"/>
      <c r="BT20" s="175"/>
      <c r="BU20" s="175"/>
      <c r="BV20" s="175"/>
      <c r="BW20" s="175"/>
      <c r="BX20" s="176"/>
      <c r="BY20" s="175"/>
      <c r="BZ20" s="175"/>
      <c r="CA20" s="175"/>
      <c r="CB20" s="175"/>
      <c r="CC20" s="175"/>
      <c r="CD20" s="175"/>
      <c r="CE20" s="175"/>
      <c r="CF20" s="175"/>
      <c r="CG20" s="175"/>
      <c r="CH20" s="216"/>
      <c r="CI20" s="666"/>
      <c r="CJ20" s="220"/>
    </row>
    <row r="21" spans="1:88" s="174" customFormat="1" ht="3" customHeight="1">
      <c r="A21" s="139"/>
      <c r="B21" s="715"/>
      <c r="C21" s="715"/>
      <c r="D21" s="715"/>
      <c r="E21" s="719"/>
      <c r="F21" s="719"/>
      <c r="G21" s="707"/>
      <c r="H21" s="716"/>
      <c r="I21" s="716"/>
      <c r="J21" s="716"/>
      <c r="K21" s="716"/>
      <c r="L21" s="716"/>
      <c r="M21" s="716"/>
      <c r="N21" s="716"/>
      <c r="O21" s="716"/>
      <c r="P21" s="716"/>
      <c r="Q21" s="716"/>
      <c r="R21" s="716"/>
      <c r="S21" s="716"/>
      <c r="T21" s="716"/>
      <c r="U21" s="716"/>
      <c r="V21" s="716"/>
      <c r="W21" s="716"/>
      <c r="X21" s="716"/>
      <c r="Y21" s="716"/>
      <c r="Z21" s="716"/>
      <c r="AA21" s="717"/>
      <c r="AB21" s="717"/>
      <c r="AC21" s="717"/>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74"/>
      <c r="BM21" s="668"/>
      <c r="BN21" s="668"/>
      <c r="BO21" s="668"/>
      <c r="BP21" s="668"/>
      <c r="BQ21" s="668"/>
      <c r="BR21" s="667"/>
      <c r="BS21" s="668"/>
      <c r="BT21" s="668"/>
      <c r="BU21" s="668"/>
      <c r="BV21" s="668"/>
      <c r="BW21" s="668"/>
      <c r="BX21" s="178"/>
      <c r="BY21" s="179"/>
      <c r="BZ21" s="179"/>
      <c r="CA21" s="179"/>
      <c r="CB21" s="179"/>
      <c r="CC21" s="179"/>
      <c r="CD21" s="179"/>
      <c r="CE21" s="179"/>
      <c r="CF21" s="179"/>
      <c r="CG21" s="179"/>
      <c r="CH21" s="217"/>
      <c r="CI21" s="666"/>
      <c r="CJ21" s="220"/>
    </row>
    <row r="22" spans="1:88" ht="15" customHeight="1">
      <c r="A22" s="139"/>
      <c r="B22" s="715"/>
      <c r="C22" s="715"/>
      <c r="D22" s="715"/>
      <c r="E22" s="719"/>
      <c r="F22" s="719"/>
      <c r="G22" s="707"/>
      <c r="H22" s="716"/>
      <c r="I22" s="716"/>
      <c r="J22" s="716"/>
      <c r="K22" s="716"/>
      <c r="L22" s="716"/>
      <c r="M22" s="716"/>
      <c r="N22" s="716"/>
      <c r="O22" s="716"/>
      <c r="P22" s="716"/>
      <c r="Q22" s="716"/>
      <c r="R22" s="716"/>
      <c r="S22" s="716"/>
      <c r="T22" s="716"/>
      <c r="U22" s="716"/>
      <c r="V22" s="716"/>
      <c r="W22" s="716"/>
      <c r="X22" s="716"/>
      <c r="Y22" s="716"/>
      <c r="Z22" s="716"/>
      <c r="AA22" s="717"/>
      <c r="AB22" s="717"/>
      <c r="AC22" s="717"/>
      <c r="AD22" s="671"/>
      <c r="AE22" s="474" t="str">
        <f>IF(LEN(VLOOKUP(AA20,suvaha!$D$8:$H$158,2,FALSE))&lt;11,"",LEFT(RIGHT(VLOOKUP(AA20,suvaha!$D$8:$H$158,2,FALSE),11),1))</f>
        <v/>
      </c>
      <c r="AF22" s="181"/>
      <c r="AG22" s="474" t="str">
        <f>IF(LEN(VLOOKUP(AA20,suvaha!$D$8:$H$158,2,FALSE))&lt;10,"",LEFT(RIGHT(VLOOKUP(AA20,suvaha!$D$8:$H$158,2,FALSE),10),1))</f>
        <v/>
      </c>
      <c r="AH22" s="476"/>
      <c r="AI22" s="474" t="str">
        <f>IF(LEN(VLOOKUP(AA20,suvaha!$D$8:$H$158,2,FALSE))&lt;9,"",LEFT(RIGHT(VLOOKUP(AA20,suvaha!$D$8:$H$158,2,FALSE),9),1))</f>
        <v/>
      </c>
      <c r="AJ22" s="181"/>
      <c r="AK22" s="474" t="str">
        <f>IF(LEN(VLOOKUP(AA20,suvaha!$D$8:$H$158,2,FALSE))&lt;8,"",LEFT(RIGHT(VLOOKUP(AA20,suvaha!$D$8:$H$158,2,FALSE),8),1))</f>
        <v/>
      </c>
      <c r="AL22" s="476"/>
      <c r="AM22" s="474" t="str">
        <f>IF(LEN(VLOOKUP(AA20,suvaha!$D$8:$H$158,2,FALSE))&lt;7,"",LEFT(RIGHT(VLOOKUP(AA20,suvaha!$D$8:$H$158,2,FALSE),7),1))</f>
        <v/>
      </c>
      <c r="AN22" s="674"/>
      <c r="AO22" s="474" t="str">
        <f>IF(LEN(VLOOKUP(AA20,suvaha!$D$8:$H$158,2,FALSE))&lt;6,"",LEFT(RIGHT(VLOOKUP(AA20,suvaha!$D$8:$H$158,2,FALSE),6),1))</f>
        <v/>
      </c>
      <c r="AP22" s="476"/>
      <c r="AQ22" s="474" t="str">
        <f>IF(LEN(VLOOKUP(AA20,suvaha!$D$8:$H$158,2,FALSE))&lt;5,"",LEFT(RIGHT(VLOOKUP(AA20,suvaha!$D$8:$H$158,2,FALSE),5),1))</f>
        <v>1</v>
      </c>
      <c r="AR22" s="476"/>
      <c r="AS22" s="474" t="str">
        <f>IF(LEN(VLOOKUP(AA20,suvaha!$D$8:$H$158,2,FALSE))&lt;4,"",LEFT(RIGHT(VLOOKUP(AA20,suvaha!$D$8:$H$158,2,FALSE),4),1))</f>
        <v>1</v>
      </c>
      <c r="AT22" s="674"/>
      <c r="AU22" s="474" t="str">
        <f>IF(LEN(VLOOKUP(AA20,suvaha!$D$8:$H$158,2,FALSE))&lt;3,"",LEFT(RIGHT(VLOOKUP(AA20,suvaha!$D$8:$H$158,2,FALSE),3),1))</f>
        <v>3</v>
      </c>
      <c r="AV22" s="476"/>
      <c r="AW22" s="474" t="str">
        <f>IF(LEN(VLOOKUP(AA20,suvaha!$D$8:$H$158,2,FALSE))&lt;2,"",LEFT(RIGHT(VLOOKUP(AA20,suvaha!$D$8:$H$158,2,FALSE),2),1))</f>
        <v>2</v>
      </c>
      <c r="AX22" s="476"/>
      <c r="AY22" s="474" t="str">
        <f>IF(VLOOKUP(AA20,suvaha!$D$8:$H$85,2,FALSE)=0,"",IF(LEN(VLOOKUP(AA20,suvaha!$D$8:$H$158,2,FALSE))&lt;1,"",LEFT(RIGHT(VLOOKUP(AA20,suvaha!$D$8:$H$158,2,FALSE),1),1)))</f>
        <v>0</v>
      </c>
      <c r="AZ22" s="711"/>
      <c r="BA22" s="671"/>
      <c r="BB22" s="474" t="str">
        <f>IF(LEN(VLOOKUP(AA20,suvaha!$D$8:$H$158,4,FALSE))&lt;11,"",LEFT(RIGHT(VLOOKUP(AA20,suvaha!$D$8:$H$158,4,FALSE),11),1))</f>
        <v/>
      </c>
      <c r="BC22" s="181"/>
      <c r="BD22" s="474" t="str">
        <f>IF(LEN(VLOOKUP(AA20,suvaha!$D$8:$H$158,4,FALSE))&lt;10,"",LEFT(RIGHT(VLOOKUP(AA20,suvaha!$D$8:$H$158,4,FALSE),10),1))</f>
        <v/>
      </c>
      <c r="BE22" s="476"/>
      <c r="BF22" s="474" t="str">
        <f>IF(LEN(VLOOKUP(AA20,suvaha!$D$8:$H$158,4,FALSE))&lt;9,"",LEFT(RIGHT(VLOOKUP(AA20,suvaha!$D$8:$H$158,4,FALSE),9),1))</f>
        <v/>
      </c>
      <c r="BG22" s="181"/>
      <c r="BH22" s="474" t="str">
        <f>IF(LEN(VLOOKUP(AA20,suvaha!$D$8:$H$158,4,FALSE))&lt;8,"",LEFT(RIGHT(VLOOKUP(AA20,suvaha!$D$8:$H$158,4,FALSE),8),1))</f>
        <v/>
      </c>
      <c r="BI22" s="476"/>
      <c r="BJ22" s="474" t="str">
        <f>IF(LEN(VLOOKUP(AA20,suvaha!$D$8:$H$158,4,FALSE))&lt;7,"",LEFT(RIGHT(VLOOKUP(AA20,suvaha!$D$8:$H$158,4,FALSE),7),1))</f>
        <v/>
      </c>
      <c r="BK22" s="674"/>
      <c r="BL22" s="674"/>
      <c r="BM22" s="474" t="str">
        <f>IF(LEN(VLOOKUP(AA20,suvaha!$D$8:$H$158,4,FALSE))&lt;6,"",LEFT(RIGHT(VLOOKUP(AA20,suvaha!$D$8:$H$158,4,FALSE),6),1))</f>
        <v/>
      </c>
      <c r="BN22" s="476"/>
      <c r="BO22" s="474" t="str">
        <f>IF(LEN(VLOOKUP(AA20,suvaha!$D$8:$H$158,4,FALSE))&lt;5,"",LEFT(RIGHT(VLOOKUP(AA20,suvaha!$D$8:$H$158,4,FALSE),5),1))</f>
        <v>1</v>
      </c>
      <c r="BP22" s="476"/>
      <c r="BQ22" s="474" t="str">
        <f>IF(LEN(VLOOKUP(AA20,suvaha!$D$8:$H$158,4,FALSE))&lt;4,"",LEFT(RIGHT(VLOOKUP(AA20,suvaha!$D$8:$H$158,4,FALSE),4),1))</f>
        <v>1</v>
      </c>
      <c r="BR22" s="667"/>
      <c r="BS22" s="474" t="str">
        <f>IF(LEN(VLOOKUP(AA20,suvaha!$D$8:$H$158,4,FALSE))&lt;3,"",LEFT(RIGHT(VLOOKUP(AA20,suvaha!$D$8:$H$158,4,FALSE),3),1))</f>
        <v>3</v>
      </c>
      <c r="BT22" s="476"/>
      <c r="BU22" s="474" t="str">
        <f>IF(LEN(VLOOKUP(AA20,suvaha!$D$8:$H$158,4,FALSE))&lt;2,"",LEFT(RIGHT(VLOOKUP(AA20,suvaha!$D$8:$H$158,4,FALSE),2),1))</f>
        <v>2</v>
      </c>
      <c r="BV22" s="476"/>
      <c r="BW22" s="474" t="str">
        <f>IF(VLOOKUP(AA20,suvaha!$D$8:$H$85,4,FALSE)=0,"",IF(LEN(VLOOKUP(AA20,suvaha!$D$8:$H$158,4,FALSE))&lt;1,"",LEFT(RIGHT(VLOOKUP(AA20,suvaha!$D$8:$H$158,4,FALSE),1),1)))</f>
        <v>0</v>
      </c>
      <c r="BX22" s="178"/>
      <c r="BY22" s="179"/>
      <c r="BZ22" s="179"/>
      <c r="CA22" s="179"/>
      <c r="CB22" s="179"/>
      <c r="CC22" s="179"/>
      <c r="CD22" s="179"/>
      <c r="CE22" s="179"/>
      <c r="CF22" s="179"/>
      <c r="CG22" s="179"/>
      <c r="CH22" s="217"/>
      <c r="CI22" s="666"/>
      <c r="CJ22" s="154"/>
    </row>
    <row r="23" spans="1:88" ht="3" customHeight="1">
      <c r="A23" s="139"/>
      <c r="B23" s="715"/>
      <c r="C23" s="715"/>
      <c r="D23" s="715"/>
      <c r="E23" s="719"/>
      <c r="F23" s="719"/>
      <c r="G23" s="707"/>
      <c r="H23" s="716"/>
      <c r="I23" s="716"/>
      <c r="J23" s="716"/>
      <c r="K23" s="716"/>
      <c r="L23" s="716"/>
      <c r="M23" s="716"/>
      <c r="N23" s="716"/>
      <c r="O23" s="716"/>
      <c r="P23" s="716"/>
      <c r="Q23" s="716"/>
      <c r="R23" s="716"/>
      <c r="S23" s="716"/>
      <c r="T23" s="716"/>
      <c r="U23" s="716"/>
      <c r="V23" s="716"/>
      <c r="W23" s="716"/>
      <c r="X23" s="716"/>
      <c r="Y23" s="716"/>
      <c r="Z23" s="716"/>
      <c r="AA23" s="717"/>
      <c r="AB23" s="717"/>
      <c r="AC23" s="717"/>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669"/>
      <c r="BS23" s="182"/>
      <c r="BT23" s="182"/>
      <c r="BU23" s="182"/>
      <c r="BV23" s="182"/>
      <c r="BW23" s="182"/>
      <c r="BX23" s="183"/>
      <c r="BY23" s="182"/>
      <c r="BZ23" s="182"/>
      <c r="CA23" s="182"/>
      <c r="CB23" s="182"/>
      <c r="CC23" s="182"/>
      <c r="CD23" s="182"/>
      <c r="CE23" s="182"/>
      <c r="CF23" s="182"/>
      <c r="CG23" s="182"/>
      <c r="CH23" s="218"/>
      <c r="CI23" s="463"/>
      <c r="CJ23" s="154"/>
    </row>
    <row r="24" spans="1:88" ht="3" customHeight="1">
      <c r="A24" s="139"/>
      <c r="B24" s="715"/>
      <c r="C24" s="715"/>
      <c r="D24" s="715"/>
      <c r="E24" s="719"/>
      <c r="F24" s="719"/>
      <c r="G24" s="707"/>
      <c r="H24" s="716"/>
      <c r="I24" s="716"/>
      <c r="J24" s="716"/>
      <c r="K24" s="716"/>
      <c r="L24" s="716"/>
      <c r="M24" s="716"/>
      <c r="N24" s="716"/>
      <c r="O24" s="716"/>
      <c r="P24" s="716"/>
      <c r="Q24" s="716"/>
      <c r="R24" s="716"/>
      <c r="S24" s="716"/>
      <c r="T24" s="716"/>
      <c r="U24" s="716"/>
      <c r="V24" s="716"/>
      <c r="W24" s="716"/>
      <c r="X24" s="716"/>
      <c r="Y24" s="716"/>
      <c r="Z24" s="716"/>
      <c r="AA24" s="717"/>
      <c r="AB24" s="717"/>
      <c r="AC24" s="717"/>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717"/>
      <c r="BB24" s="717"/>
      <c r="BC24" s="717"/>
      <c r="BD24" s="717"/>
      <c r="BE24" s="717"/>
      <c r="BF24" s="717"/>
      <c r="BG24" s="717"/>
      <c r="BH24" s="717"/>
      <c r="BI24" s="717"/>
      <c r="BJ24" s="717"/>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175"/>
      <c r="CH24" s="216"/>
      <c r="CI24" s="463"/>
      <c r="CJ24" s="154"/>
    </row>
    <row r="25" spans="1:88" ht="3" customHeight="1">
      <c r="A25" s="139"/>
      <c r="B25" s="715"/>
      <c r="C25" s="715"/>
      <c r="D25" s="715"/>
      <c r="E25" s="719"/>
      <c r="F25" s="719"/>
      <c r="G25" s="707"/>
      <c r="H25" s="716"/>
      <c r="I25" s="716"/>
      <c r="J25" s="716"/>
      <c r="K25" s="716"/>
      <c r="L25" s="716"/>
      <c r="M25" s="716"/>
      <c r="N25" s="716"/>
      <c r="O25" s="716"/>
      <c r="P25" s="716"/>
      <c r="Q25" s="716"/>
      <c r="R25" s="716"/>
      <c r="S25" s="716"/>
      <c r="T25" s="716"/>
      <c r="U25" s="716"/>
      <c r="V25" s="716"/>
      <c r="W25" s="716"/>
      <c r="X25" s="716"/>
      <c r="Y25" s="716"/>
      <c r="Z25" s="716"/>
      <c r="AA25" s="717"/>
      <c r="AB25" s="717"/>
      <c r="AC25" s="717"/>
      <c r="AD25" s="671"/>
      <c r="AE25" s="672"/>
      <c r="AF25" s="672"/>
      <c r="AG25" s="672"/>
      <c r="AH25" s="471"/>
      <c r="AI25" s="673"/>
      <c r="AJ25" s="673"/>
      <c r="AK25" s="673"/>
      <c r="AL25" s="673"/>
      <c r="AM25" s="673"/>
      <c r="AN25" s="674" t="s">
        <v>37</v>
      </c>
      <c r="AO25" s="668"/>
      <c r="AP25" s="668"/>
      <c r="AQ25" s="668"/>
      <c r="AR25" s="668"/>
      <c r="AS25" s="668"/>
      <c r="AT25" s="674" t="s">
        <v>37</v>
      </c>
      <c r="AU25" s="668"/>
      <c r="AV25" s="668"/>
      <c r="AW25" s="668"/>
      <c r="AX25" s="668"/>
      <c r="AY25" s="668"/>
      <c r="AZ25" s="711"/>
      <c r="BA25" s="717"/>
      <c r="BB25" s="717"/>
      <c r="BC25" s="717"/>
      <c r="BD25" s="717"/>
      <c r="BE25" s="717"/>
      <c r="BF25" s="717"/>
      <c r="BG25" s="717"/>
      <c r="BH25" s="717"/>
      <c r="BI25" s="717"/>
      <c r="BJ25" s="717"/>
      <c r="BK25" s="179"/>
      <c r="BL25" s="179"/>
      <c r="BM25" s="672"/>
      <c r="BN25" s="672"/>
      <c r="BO25" s="672"/>
      <c r="BP25" s="179"/>
      <c r="BQ25" s="190"/>
      <c r="BR25" s="190"/>
      <c r="BS25" s="190"/>
      <c r="BT25" s="190"/>
      <c r="BU25" s="190"/>
      <c r="BV25" s="179"/>
      <c r="BW25" s="190"/>
      <c r="BX25" s="190"/>
      <c r="BY25" s="190"/>
      <c r="BZ25" s="190"/>
      <c r="CA25" s="190"/>
      <c r="CB25" s="191"/>
      <c r="CC25" s="190"/>
      <c r="CD25" s="190"/>
      <c r="CE25" s="190"/>
      <c r="CF25" s="190"/>
      <c r="CG25" s="190"/>
      <c r="CH25" s="219"/>
      <c r="CI25" s="463"/>
      <c r="CJ25" s="154"/>
    </row>
    <row r="26" spans="1:88" ht="15" customHeight="1">
      <c r="A26" s="139"/>
      <c r="B26" s="715"/>
      <c r="C26" s="715"/>
      <c r="D26" s="715"/>
      <c r="E26" s="719"/>
      <c r="F26" s="719"/>
      <c r="G26" s="707"/>
      <c r="H26" s="716"/>
      <c r="I26" s="716"/>
      <c r="J26" s="716"/>
      <c r="K26" s="716"/>
      <c r="L26" s="716"/>
      <c r="M26" s="716"/>
      <c r="N26" s="716"/>
      <c r="O26" s="716"/>
      <c r="P26" s="716"/>
      <c r="Q26" s="716"/>
      <c r="R26" s="716"/>
      <c r="S26" s="716"/>
      <c r="T26" s="716"/>
      <c r="U26" s="716"/>
      <c r="V26" s="716"/>
      <c r="W26" s="716"/>
      <c r="X26" s="716"/>
      <c r="Y26" s="716"/>
      <c r="Z26" s="716"/>
      <c r="AA26" s="717"/>
      <c r="AB26" s="717"/>
      <c r="AC26" s="717"/>
      <c r="AD26" s="671"/>
      <c r="AE26" s="474" t="str">
        <f>IF(LEN(VLOOKUP(AA20,suvaha!$D$8:$H$158,3,FALSE))&lt;11,"",LEFT(RIGHT(VLOOKUP(AA20,suvaha!$D$8:$H$158,3,FALSE),11),1))</f>
        <v/>
      </c>
      <c r="AF26" s="181" t="s">
        <v>37</v>
      </c>
      <c r="AG26" s="474" t="str">
        <f>IF(LEN(VLOOKUP(AA20,suvaha!$D$8:$H$158,3,FALSE))&lt;10,"",LEFT(RIGHT(VLOOKUP(AA20,suvaha!$D$8:$H$158,3,FALSE),10),1))</f>
        <v/>
      </c>
      <c r="AH26" s="476" t="s">
        <v>37</v>
      </c>
      <c r="AI26" s="474" t="str">
        <f>IF(LEN(VLOOKUP(AA20,suvaha!$D$8:$H$158,3,FALSE))&lt;9,"",LEFT(RIGHT(VLOOKUP(AA20,suvaha!$D$8:$H$158,3,FALSE),9),1))</f>
        <v/>
      </c>
      <c r="AJ26" s="181" t="s">
        <v>37</v>
      </c>
      <c r="AK26" s="474" t="str">
        <f>IF(LEN(VLOOKUP(AA20,suvaha!$D$8:$H$158,3,FALSE))&lt;8,"",LEFT(RIGHT(VLOOKUP(AA20,suvaha!$D$8:$H$158,3,FALSE),8),1))</f>
        <v/>
      </c>
      <c r="AL26" s="476" t="s">
        <v>37</v>
      </c>
      <c r="AM26" s="474" t="str">
        <f>IF(LEN(VLOOKUP(AA20,suvaha!$D$8:$H$158,3,FALSE))&lt;7,"",LEFT(RIGHT(VLOOKUP(AA20,suvaha!$D$8:$H$158,3,FALSE),7),1))</f>
        <v/>
      </c>
      <c r="AN26" s="674"/>
      <c r="AO26" s="474" t="str">
        <f>IF(LEN(VLOOKUP(AA20,suvaha!$D$8:$H$158,3,FALSE))&lt;6,"",LEFT(RIGHT(VLOOKUP(AA20,suvaha!$D$8:$H$158,3,FALSE),6),1))</f>
        <v/>
      </c>
      <c r="AP26" s="476" t="s">
        <v>37</v>
      </c>
      <c r="AQ26" s="474" t="str">
        <f>IF(LEN(VLOOKUP(AA20,suvaha!$D$8:$H$158,3,FALSE))&lt;5,"",LEFT(RIGHT(VLOOKUP(AA20,suvaha!$D$8:$H$158,3,FALSE),5),1))</f>
        <v/>
      </c>
      <c r="AR26" s="476" t="s">
        <v>37</v>
      </c>
      <c r="AS26" s="474" t="str">
        <f>IF(LEN(VLOOKUP(AA20,suvaha!$D$8:$H$158,3,FALSE))&lt;4,"",LEFT(RIGHT(VLOOKUP(AA20,suvaha!$D$8:$H$158,3,FALSE),4),1))</f>
        <v/>
      </c>
      <c r="AT26" s="674"/>
      <c r="AU26" s="474" t="str">
        <f>IF(LEN(VLOOKUP(AA20,suvaha!$D$8:$H$158,3,FALSE))&lt;3,"",LEFT(RIGHT(VLOOKUP(AA20,suvaha!$D$8:$H$158,3,FALSE),3),1))</f>
        <v/>
      </c>
      <c r="AV26" s="476" t="s">
        <v>37</v>
      </c>
      <c r="AW26" s="474" t="str">
        <f>IF(LEN(VLOOKUP(AA20,suvaha!$D$8:$H$158,3,FALSE))&lt;2,"",LEFT(RIGHT(VLOOKUP(AA20,suvaha!$D$8:$H$158,3,FALSE),2),1))</f>
        <v/>
      </c>
      <c r="AX26" s="476" t="s">
        <v>37</v>
      </c>
      <c r="AY26" s="474" t="str">
        <f>IF(VLOOKUP(AA20,suvaha!$D$8:$H$85,3,FALSE)=0,"",IF(LEN(VLOOKUP(AA20,suvaha!$D$8:$H$158,3,FALSE))&lt;1,"",LEFT(RIGHT(VLOOKUP(AA20,suvaha!$D$8:$H$158,3,FALSE),1),1)))</f>
        <v/>
      </c>
      <c r="AZ26" s="711"/>
      <c r="BA26" s="717"/>
      <c r="BB26" s="717"/>
      <c r="BC26" s="717"/>
      <c r="BD26" s="717"/>
      <c r="BE26" s="717"/>
      <c r="BF26" s="717"/>
      <c r="BG26" s="717"/>
      <c r="BH26" s="717"/>
      <c r="BI26" s="717"/>
      <c r="BJ26" s="717"/>
      <c r="BK26" s="179"/>
      <c r="BL26" s="179"/>
      <c r="BM26" s="474" t="str">
        <f>IF(LEN(VLOOKUP(AA20,suvaha!$D$8:$H$158,5,FALSE))&lt;11,"",LEFT(RIGHT(VLOOKUP(AA20,suvaha!$D$8:$H$158,5,FALSE),11),1))</f>
        <v/>
      </c>
      <c r="BN26" s="181" t="s">
        <v>37</v>
      </c>
      <c r="BO26" s="474" t="str">
        <f>IF(LEN(VLOOKUP(AA20,suvaha!$D$8:$H$158,5,FALSE))&lt;10,"",LEFT(RIGHT(VLOOKUP(AA20,suvaha!$D$8:$H$158,5,FALSE),10),1))</f>
        <v/>
      </c>
      <c r="BP26" s="179" t="s">
        <v>37</v>
      </c>
      <c r="BQ26" s="474" t="str">
        <f>IF(LEN(VLOOKUP(AA20,suvaha!$D$8:$H$158,5,FALSE))&lt;9,"",LEFT(RIGHT(VLOOKUP(AA20,suvaha!$D$8:$H$158,5,FALSE),9),1))</f>
        <v/>
      </c>
      <c r="BR26" s="476" t="s">
        <v>37</v>
      </c>
      <c r="BS26" s="474" t="str">
        <f>IF(LEN(VLOOKUP(AA20,suvaha!$D$8:$H$158,5,FALSE))&lt;8,"",LEFT(RIGHT(VLOOKUP(AA20,suvaha!$D$8:$H$158,5,FALSE),8),1))</f>
        <v/>
      </c>
      <c r="BT26" s="476" t="s">
        <v>37</v>
      </c>
      <c r="BU26" s="474" t="str">
        <f>IF(LEN(VLOOKUP(AA20,suvaha!$D$8:$H$158,5,FALSE))&lt;7,"",LEFT(RIGHT(VLOOKUP(AA20,suvaha!$D$8:$H$158,5,FALSE),7),1))</f>
        <v/>
      </c>
      <c r="BV26" s="179" t="s">
        <v>37</v>
      </c>
      <c r="BW26" s="474" t="str">
        <f>IF(LEN(VLOOKUP(AA20,suvaha!$D$8:$H$158,5,FALSE))&lt;6,"",LEFT(RIGHT(VLOOKUP(AA20,suvaha!$D$8:$H$158,5,FALSE),6),1))</f>
        <v/>
      </c>
      <c r="BX26" s="476" t="s">
        <v>37</v>
      </c>
      <c r="BY26" s="474" t="str">
        <f>IF(LEN(VLOOKUP(AA20,suvaha!$D$8:$H$158,5,FALSE))&lt;5,"",LEFT(RIGHT(VLOOKUP(AA20,suvaha!$D$8:$H$158,5,FALSE),5),1))</f>
        <v>1</v>
      </c>
      <c r="BZ26" s="476" t="s">
        <v>37</v>
      </c>
      <c r="CA26" s="474" t="str">
        <f>IF(LEN(VLOOKUP(AA20,suvaha!$D$8:$H$158,5,FALSE))&lt;4,"",LEFT(RIGHT(VLOOKUP(AA20,suvaha!$D$8:$H$158,5,FALSE),4),1))</f>
        <v>5</v>
      </c>
      <c r="CB26" s="191" t="s">
        <v>37</v>
      </c>
      <c r="CC26" s="474" t="str">
        <f>IF(LEN(VLOOKUP(AA20,suvaha!$D$8:$H$158,5,FALSE))&lt;3,"",LEFT(RIGHT(VLOOKUP(AA20,suvaha!$D$8:$H$158,5,FALSE),3),1))</f>
        <v>4</v>
      </c>
      <c r="CD26" s="476" t="s">
        <v>37</v>
      </c>
      <c r="CE26" s="474" t="str">
        <f>IF(LEN(VLOOKUP(AA20,suvaha!$D$8:$H$158,5,FALSE))&lt;2,"",LEFT(RIGHT(VLOOKUP(AA20,suvaha!$D$8:$H$158,5,FALSE),2),1))</f>
        <v>9</v>
      </c>
      <c r="CF26" s="476" t="s">
        <v>53</v>
      </c>
      <c r="CG26" s="474" t="str">
        <f>IF(VLOOKUP(AA20,suvaha!$D$8:$H$85,5,FALSE)=0,"",IF(LEN(VLOOKUP(AA20,suvaha!$D$8:$H$158,5,FALSE))&lt;1,"",LEFT(RIGHT(VLOOKUP(AA20,suvaha!$D$8:$H$158,5,FALSE),1),1)))</f>
        <v>5</v>
      </c>
      <c r="CH26" s="219"/>
      <c r="CI26" s="463"/>
      <c r="CJ26" s="154"/>
    </row>
    <row r="27" spans="1:88" ht="3" customHeight="1">
      <c r="A27" s="139"/>
      <c r="B27" s="715"/>
      <c r="C27" s="715"/>
      <c r="D27" s="715"/>
      <c r="E27" s="719"/>
      <c r="F27" s="719"/>
      <c r="G27" s="707"/>
      <c r="H27" s="716"/>
      <c r="I27" s="716"/>
      <c r="J27" s="716"/>
      <c r="K27" s="716"/>
      <c r="L27" s="716"/>
      <c r="M27" s="716"/>
      <c r="N27" s="716"/>
      <c r="O27" s="716"/>
      <c r="P27" s="716"/>
      <c r="Q27" s="716"/>
      <c r="R27" s="716"/>
      <c r="S27" s="716"/>
      <c r="T27" s="716"/>
      <c r="U27" s="716"/>
      <c r="V27" s="716"/>
      <c r="W27" s="716"/>
      <c r="X27" s="716"/>
      <c r="Y27" s="716"/>
      <c r="Z27" s="716"/>
      <c r="AA27" s="717"/>
      <c r="AB27" s="717"/>
      <c r="AC27" s="717"/>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7"/>
      <c r="BB27" s="717"/>
      <c r="BC27" s="717"/>
      <c r="BD27" s="717"/>
      <c r="BE27" s="717"/>
      <c r="BF27" s="717"/>
      <c r="BG27" s="717"/>
      <c r="BH27" s="717"/>
      <c r="BI27" s="717"/>
      <c r="BJ27" s="717"/>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218"/>
      <c r="CI27" s="154"/>
      <c r="CJ27" s="154"/>
    </row>
    <row r="28" spans="1:88" s="174" customFormat="1" ht="3.75" customHeight="1">
      <c r="A28" s="139"/>
      <c r="B28" s="715"/>
      <c r="C28" s="715"/>
      <c r="D28" s="715"/>
      <c r="E28" s="719" t="s">
        <v>59</v>
      </c>
      <c r="F28" s="719"/>
      <c r="G28" s="707"/>
      <c r="H28" s="716" t="str">
        <f>Index!C124</f>
        <v>Účty v bankách (221A, 22X +/-261)</v>
      </c>
      <c r="I28" s="716"/>
      <c r="J28" s="716"/>
      <c r="K28" s="716"/>
      <c r="L28" s="716"/>
      <c r="M28" s="716"/>
      <c r="N28" s="716"/>
      <c r="O28" s="716"/>
      <c r="P28" s="716"/>
      <c r="Q28" s="716"/>
      <c r="R28" s="716"/>
      <c r="S28" s="716"/>
      <c r="T28" s="716"/>
      <c r="U28" s="716"/>
      <c r="V28" s="716"/>
      <c r="W28" s="716"/>
      <c r="X28" s="716"/>
      <c r="Y28" s="716"/>
      <c r="Z28" s="716"/>
      <c r="AA28" s="717" t="s">
        <v>162</v>
      </c>
      <c r="AB28" s="717"/>
      <c r="AC28" s="717"/>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710"/>
      <c r="BS28" s="175"/>
      <c r="BT28" s="175"/>
      <c r="BU28" s="175"/>
      <c r="BV28" s="175"/>
      <c r="BW28" s="175"/>
      <c r="BX28" s="176"/>
      <c r="BY28" s="175"/>
      <c r="BZ28" s="175"/>
      <c r="CA28" s="175"/>
      <c r="CB28" s="175"/>
      <c r="CC28" s="175"/>
      <c r="CD28" s="175"/>
      <c r="CE28" s="175"/>
      <c r="CF28" s="175"/>
      <c r="CG28" s="175"/>
      <c r="CH28" s="216"/>
      <c r="CI28" s="154"/>
      <c r="CJ28" s="220"/>
    </row>
    <row r="29" spans="1:88" s="174" customFormat="1" ht="3" customHeight="1">
      <c r="A29" s="139"/>
      <c r="B29" s="715"/>
      <c r="C29" s="715"/>
      <c r="D29" s="715"/>
      <c r="E29" s="719"/>
      <c r="F29" s="719"/>
      <c r="G29" s="707"/>
      <c r="H29" s="716"/>
      <c r="I29" s="716"/>
      <c r="J29" s="716"/>
      <c r="K29" s="716"/>
      <c r="L29" s="716"/>
      <c r="M29" s="716"/>
      <c r="N29" s="716"/>
      <c r="O29" s="716"/>
      <c r="P29" s="716"/>
      <c r="Q29" s="716"/>
      <c r="R29" s="716"/>
      <c r="S29" s="716"/>
      <c r="T29" s="716"/>
      <c r="U29" s="716"/>
      <c r="V29" s="716"/>
      <c r="W29" s="716"/>
      <c r="X29" s="716"/>
      <c r="Y29" s="716"/>
      <c r="Z29" s="716"/>
      <c r="AA29" s="717"/>
      <c r="AB29" s="717"/>
      <c r="AC29" s="717"/>
      <c r="AD29" s="671"/>
      <c r="AE29" s="672"/>
      <c r="AF29" s="672"/>
      <c r="AG29" s="672"/>
      <c r="AH29" s="471"/>
      <c r="AI29" s="673"/>
      <c r="AJ29" s="673"/>
      <c r="AK29" s="673"/>
      <c r="AL29" s="673"/>
      <c r="AM29" s="673"/>
      <c r="AN29" s="674"/>
      <c r="AO29" s="668"/>
      <c r="AP29" s="668"/>
      <c r="AQ29" s="668"/>
      <c r="AR29" s="668"/>
      <c r="AS29" s="668"/>
      <c r="AT29" s="674"/>
      <c r="AU29" s="668"/>
      <c r="AV29" s="668"/>
      <c r="AW29" s="668"/>
      <c r="AX29" s="668"/>
      <c r="AY29" s="668"/>
      <c r="AZ29" s="711"/>
      <c r="BA29" s="671"/>
      <c r="BB29" s="672"/>
      <c r="BC29" s="672"/>
      <c r="BD29" s="672"/>
      <c r="BE29" s="471"/>
      <c r="BF29" s="673"/>
      <c r="BG29" s="673"/>
      <c r="BH29" s="673"/>
      <c r="BI29" s="673"/>
      <c r="BJ29" s="673"/>
      <c r="BK29" s="674"/>
      <c r="BL29" s="674"/>
      <c r="BM29" s="668"/>
      <c r="BN29" s="668"/>
      <c r="BO29" s="668"/>
      <c r="BP29" s="668"/>
      <c r="BQ29" s="668"/>
      <c r="BR29" s="667"/>
      <c r="BS29" s="668"/>
      <c r="BT29" s="668"/>
      <c r="BU29" s="668"/>
      <c r="BV29" s="668"/>
      <c r="BW29" s="668"/>
      <c r="BX29" s="178"/>
      <c r="BY29" s="179"/>
      <c r="BZ29" s="179"/>
      <c r="CA29" s="179"/>
      <c r="CB29" s="179"/>
      <c r="CC29" s="179"/>
      <c r="CD29" s="179"/>
      <c r="CE29" s="179"/>
      <c r="CF29" s="179"/>
      <c r="CG29" s="179"/>
      <c r="CH29" s="217"/>
      <c r="CI29" s="154"/>
      <c r="CJ29" s="220"/>
    </row>
    <row r="30" spans="1:88" ht="16.5" customHeight="1">
      <c r="A30" s="139"/>
      <c r="B30" s="715"/>
      <c r="C30" s="715"/>
      <c r="D30" s="715"/>
      <c r="E30" s="719"/>
      <c r="F30" s="719"/>
      <c r="G30" s="707"/>
      <c r="H30" s="716"/>
      <c r="I30" s="716"/>
      <c r="J30" s="716"/>
      <c r="K30" s="716"/>
      <c r="L30" s="716"/>
      <c r="M30" s="716"/>
      <c r="N30" s="716"/>
      <c r="O30" s="716"/>
      <c r="P30" s="716"/>
      <c r="Q30" s="716"/>
      <c r="R30" s="716"/>
      <c r="S30" s="716"/>
      <c r="T30" s="716"/>
      <c r="U30" s="716"/>
      <c r="V30" s="716"/>
      <c r="W30" s="716"/>
      <c r="X30" s="716"/>
      <c r="Y30" s="716"/>
      <c r="Z30" s="716"/>
      <c r="AA30" s="717"/>
      <c r="AB30" s="717"/>
      <c r="AC30" s="717"/>
      <c r="AD30" s="671"/>
      <c r="AE30" s="474" t="str">
        <f>IF(LEN(VLOOKUP(AA28,suvaha!$D$8:$H$158,2,FALSE))&lt;11,"",LEFT(RIGHT(VLOOKUP(AA28,suvaha!$D$8:$H$158,2,FALSE),11),1))</f>
        <v/>
      </c>
      <c r="AF30" s="181"/>
      <c r="AG30" s="474" t="str">
        <f>IF(LEN(VLOOKUP(AA28,suvaha!$D$8:$H$158,2,FALSE))&lt;10,"",LEFT(RIGHT(VLOOKUP(AA28,suvaha!$D$8:$H$158,2,FALSE),10),1))</f>
        <v/>
      </c>
      <c r="AH30" s="476"/>
      <c r="AI30" s="474" t="str">
        <f>IF(LEN(VLOOKUP(AA28,suvaha!$D$8:$H$158,2,FALSE))&lt;9,"",LEFT(RIGHT(VLOOKUP(AA28,suvaha!$D$8:$H$158,2,FALSE),9),1))</f>
        <v/>
      </c>
      <c r="AJ30" s="181"/>
      <c r="AK30" s="474" t="str">
        <f>IF(LEN(VLOOKUP(AA28,suvaha!$D$8:$H$158,2,FALSE))&lt;8,"",LEFT(RIGHT(VLOOKUP(AA28,suvaha!$D$8:$H$158,2,FALSE),8),1))</f>
        <v/>
      </c>
      <c r="AL30" s="476"/>
      <c r="AM30" s="474" t="str">
        <f>IF(LEN(VLOOKUP(AA28,suvaha!$D$8:$H$158,2,FALSE))&lt;7,"",LEFT(RIGHT(VLOOKUP(AA28,suvaha!$D$8:$H$158,2,FALSE),7),1))</f>
        <v>1</v>
      </c>
      <c r="AN30" s="674"/>
      <c r="AO30" s="474" t="str">
        <f>IF(LEN(VLOOKUP(AA28,suvaha!$D$8:$H$158,2,FALSE))&lt;6,"",LEFT(RIGHT(VLOOKUP(AA28,suvaha!$D$8:$H$158,2,FALSE),6),1))</f>
        <v>0</v>
      </c>
      <c r="AP30" s="476"/>
      <c r="AQ30" s="474" t="str">
        <f>IF(LEN(VLOOKUP(AA28,suvaha!$D$8:$H$158,2,FALSE))&lt;5,"",LEFT(RIGHT(VLOOKUP(AA28,suvaha!$D$8:$H$158,2,FALSE),5),1))</f>
        <v>0</v>
      </c>
      <c r="AR30" s="476"/>
      <c r="AS30" s="474" t="str">
        <f>IF(LEN(VLOOKUP(AA28,suvaha!$D$8:$H$158,2,FALSE))&lt;4,"",LEFT(RIGHT(VLOOKUP(AA28,suvaha!$D$8:$H$158,2,FALSE),4),1))</f>
        <v>2</v>
      </c>
      <c r="AT30" s="674"/>
      <c r="AU30" s="474" t="str">
        <f>IF(LEN(VLOOKUP(AA28,suvaha!$D$8:$H$158,2,FALSE))&lt;3,"",LEFT(RIGHT(VLOOKUP(AA28,suvaha!$D$8:$H$158,2,FALSE),3),1))</f>
        <v>1</v>
      </c>
      <c r="AV30" s="476"/>
      <c r="AW30" s="474" t="str">
        <f>IF(LEN(VLOOKUP(AA28,suvaha!$D$8:$H$158,2,FALSE))&lt;2,"",LEFT(RIGHT(VLOOKUP(AA28,suvaha!$D$8:$H$158,2,FALSE),2),1))</f>
        <v>4</v>
      </c>
      <c r="AX30" s="476"/>
      <c r="AY30" s="474" t="str">
        <f>IF(VLOOKUP(AA28,suvaha!$D$8:$H$85,2,FALSE)=0,"",IF(LEN(VLOOKUP(AA28,suvaha!$D$8:$H$158,2,FALSE))&lt;1,"",LEFT(RIGHT(VLOOKUP(AA28,suvaha!$D$8:$H$158,2,FALSE),1),1)))</f>
        <v>2</v>
      </c>
      <c r="AZ30" s="711"/>
      <c r="BA30" s="671"/>
      <c r="BB30" s="474" t="str">
        <f>IF(LEN(VLOOKUP(AA28,suvaha!$D$8:$H$158,4,FALSE))&lt;11,"",LEFT(RIGHT(VLOOKUP(AA28,suvaha!$D$8:$H$158,4,FALSE),11),1))</f>
        <v/>
      </c>
      <c r="BC30" s="181"/>
      <c r="BD30" s="474" t="str">
        <f>IF(LEN(VLOOKUP(AA28,suvaha!$D$8:$H$158,4,FALSE))&lt;10,"",LEFT(RIGHT(VLOOKUP(AA28,suvaha!$D$8:$H$158,4,FALSE),10),1))</f>
        <v/>
      </c>
      <c r="BE30" s="476"/>
      <c r="BF30" s="474" t="str">
        <f>IF(LEN(VLOOKUP(AA28,suvaha!$D$8:$H$158,4,FALSE))&lt;9,"",LEFT(RIGHT(VLOOKUP(AA28,suvaha!$D$8:$H$158,4,FALSE),9),1))</f>
        <v/>
      </c>
      <c r="BG30" s="181"/>
      <c r="BH30" s="474" t="str">
        <f>IF(LEN(VLOOKUP(AA28,suvaha!$D$8:$H$158,4,FALSE))&lt;8,"",LEFT(RIGHT(VLOOKUP(AA28,suvaha!$D$8:$H$158,4,FALSE),8),1))</f>
        <v/>
      </c>
      <c r="BI30" s="476"/>
      <c r="BJ30" s="474" t="str">
        <f>IF(LEN(VLOOKUP(AA28,suvaha!$D$8:$H$158,4,FALSE))&lt;7,"",LEFT(RIGHT(VLOOKUP(AA28,suvaha!$D$8:$H$158,4,FALSE),7),1))</f>
        <v>1</v>
      </c>
      <c r="BK30" s="674"/>
      <c r="BL30" s="674"/>
      <c r="BM30" s="474" t="str">
        <f>IF(LEN(VLOOKUP(AA28,suvaha!$D$8:$H$158,4,FALSE))&lt;6,"",LEFT(RIGHT(VLOOKUP(AA28,suvaha!$D$8:$H$158,4,FALSE),6),1))</f>
        <v>0</v>
      </c>
      <c r="BN30" s="476"/>
      <c r="BO30" s="474" t="str">
        <f>IF(LEN(VLOOKUP(AA28,suvaha!$D$8:$H$158,4,FALSE))&lt;5,"",LEFT(RIGHT(VLOOKUP(AA28,suvaha!$D$8:$H$158,4,FALSE),5),1))</f>
        <v>0</v>
      </c>
      <c r="BP30" s="476"/>
      <c r="BQ30" s="474" t="str">
        <f>IF(LEN(VLOOKUP(AA28,suvaha!$D$8:$H$158,4,FALSE))&lt;4,"",LEFT(RIGHT(VLOOKUP(AA28,suvaha!$D$8:$H$158,4,FALSE),4),1))</f>
        <v>2</v>
      </c>
      <c r="BR30" s="667"/>
      <c r="BS30" s="474" t="str">
        <f>IF(LEN(VLOOKUP(AA28,suvaha!$D$8:$H$158,4,FALSE))&lt;3,"",LEFT(RIGHT(VLOOKUP(AA28,suvaha!$D$8:$H$158,4,FALSE),3),1))</f>
        <v>1</v>
      </c>
      <c r="BT30" s="476"/>
      <c r="BU30" s="474" t="str">
        <f>IF(LEN(VLOOKUP(AA28,suvaha!$D$8:$H$158,4,FALSE))&lt;2,"",LEFT(RIGHT(VLOOKUP(AA28,suvaha!$D$8:$H$158,4,FALSE),2),1))</f>
        <v>4</v>
      </c>
      <c r="BV30" s="476"/>
      <c r="BW30" s="474" t="str">
        <f>IF(VLOOKUP(AA28,suvaha!$D$8:$H$85,4,FALSE)=0,"",IF(LEN(VLOOKUP(AA28,suvaha!$D$8:$H$158,4,FALSE))&lt;1,"",LEFT(RIGHT(VLOOKUP(AA28,suvaha!$D$8:$H$158,4,FALSE),1),1)))</f>
        <v>2</v>
      </c>
      <c r="BX30" s="178"/>
      <c r="BY30" s="179"/>
      <c r="BZ30" s="179"/>
      <c r="CA30" s="179"/>
      <c r="CB30" s="179"/>
      <c r="CC30" s="179"/>
      <c r="CD30" s="179"/>
      <c r="CE30" s="179"/>
      <c r="CF30" s="179"/>
      <c r="CG30" s="179"/>
      <c r="CH30" s="217"/>
      <c r="CI30" s="154"/>
      <c r="CJ30" s="154"/>
    </row>
    <row r="31" spans="1:88" ht="3.75" customHeight="1">
      <c r="A31" s="139"/>
      <c r="B31" s="715"/>
      <c r="C31" s="715"/>
      <c r="D31" s="715"/>
      <c r="E31" s="719"/>
      <c r="F31" s="719"/>
      <c r="G31" s="707"/>
      <c r="H31" s="716"/>
      <c r="I31" s="716"/>
      <c r="J31" s="716"/>
      <c r="K31" s="716"/>
      <c r="L31" s="716"/>
      <c r="M31" s="716"/>
      <c r="N31" s="716"/>
      <c r="O31" s="716"/>
      <c r="P31" s="716"/>
      <c r="Q31" s="716"/>
      <c r="R31" s="716"/>
      <c r="S31" s="716"/>
      <c r="T31" s="716"/>
      <c r="U31" s="716"/>
      <c r="V31" s="716"/>
      <c r="W31" s="716"/>
      <c r="X31" s="716"/>
      <c r="Y31" s="716"/>
      <c r="Z31" s="716"/>
      <c r="AA31" s="717"/>
      <c r="AB31" s="717"/>
      <c r="AC31" s="717"/>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669"/>
      <c r="BS31" s="182"/>
      <c r="BT31" s="182"/>
      <c r="BU31" s="182"/>
      <c r="BV31" s="182"/>
      <c r="BW31" s="182"/>
      <c r="BX31" s="183"/>
      <c r="BY31" s="182"/>
      <c r="BZ31" s="182"/>
      <c r="CA31" s="182"/>
      <c r="CB31" s="182"/>
      <c r="CC31" s="182"/>
      <c r="CD31" s="182"/>
      <c r="CE31" s="182"/>
      <c r="CF31" s="182"/>
      <c r="CG31" s="182"/>
      <c r="CH31" s="218"/>
      <c r="CI31" s="463"/>
      <c r="CJ31" s="154"/>
    </row>
    <row r="32" spans="1:88" ht="4.5" customHeight="1">
      <c r="A32" s="139"/>
      <c r="B32" s="715"/>
      <c r="C32" s="715"/>
      <c r="D32" s="715"/>
      <c r="E32" s="719"/>
      <c r="F32" s="719"/>
      <c r="G32" s="707"/>
      <c r="H32" s="716"/>
      <c r="I32" s="716"/>
      <c r="J32" s="716"/>
      <c r="K32" s="716"/>
      <c r="L32" s="716"/>
      <c r="M32" s="716"/>
      <c r="N32" s="716"/>
      <c r="O32" s="716"/>
      <c r="P32" s="716"/>
      <c r="Q32" s="716"/>
      <c r="R32" s="716"/>
      <c r="S32" s="716"/>
      <c r="T32" s="716"/>
      <c r="U32" s="716"/>
      <c r="V32" s="716"/>
      <c r="W32" s="716"/>
      <c r="X32" s="716"/>
      <c r="Y32" s="716"/>
      <c r="Z32" s="716"/>
      <c r="AA32" s="717"/>
      <c r="AB32" s="717"/>
      <c r="AC32" s="717"/>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717"/>
      <c r="BB32" s="717"/>
      <c r="BC32" s="717"/>
      <c r="BD32" s="717"/>
      <c r="BE32" s="717"/>
      <c r="BF32" s="717"/>
      <c r="BG32" s="717"/>
      <c r="BH32" s="717"/>
      <c r="BI32" s="717"/>
      <c r="BJ32" s="717"/>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175"/>
      <c r="CH32" s="216"/>
      <c r="CI32" s="463"/>
      <c r="CJ32" s="154"/>
    </row>
    <row r="33" spans="1:88" ht="3" customHeight="1">
      <c r="A33" s="139"/>
      <c r="B33" s="715"/>
      <c r="C33" s="715"/>
      <c r="D33" s="715"/>
      <c r="E33" s="719"/>
      <c r="F33" s="719"/>
      <c r="G33" s="707"/>
      <c r="H33" s="716"/>
      <c r="I33" s="716"/>
      <c r="J33" s="716"/>
      <c r="K33" s="716"/>
      <c r="L33" s="716"/>
      <c r="M33" s="716"/>
      <c r="N33" s="716"/>
      <c r="O33" s="716"/>
      <c r="P33" s="716"/>
      <c r="Q33" s="716"/>
      <c r="R33" s="716"/>
      <c r="S33" s="716"/>
      <c r="T33" s="716"/>
      <c r="U33" s="716"/>
      <c r="V33" s="716"/>
      <c r="W33" s="716"/>
      <c r="X33" s="716"/>
      <c r="Y33" s="716"/>
      <c r="Z33" s="716"/>
      <c r="AA33" s="717"/>
      <c r="AB33" s="717"/>
      <c r="AC33" s="717"/>
      <c r="AD33" s="671"/>
      <c r="AE33" s="672"/>
      <c r="AF33" s="672"/>
      <c r="AG33" s="672"/>
      <c r="AH33" s="471"/>
      <c r="AI33" s="673"/>
      <c r="AJ33" s="673"/>
      <c r="AK33" s="673"/>
      <c r="AL33" s="673"/>
      <c r="AM33" s="673"/>
      <c r="AN33" s="674" t="s">
        <v>37</v>
      </c>
      <c r="AO33" s="668"/>
      <c r="AP33" s="668"/>
      <c r="AQ33" s="668"/>
      <c r="AR33" s="668"/>
      <c r="AS33" s="668"/>
      <c r="AT33" s="674" t="s">
        <v>37</v>
      </c>
      <c r="AU33" s="668"/>
      <c r="AV33" s="668"/>
      <c r="AW33" s="668"/>
      <c r="AX33" s="668"/>
      <c r="AY33" s="668"/>
      <c r="AZ33" s="711"/>
      <c r="BA33" s="717"/>
      <c r="BB33" s="717"/>
      <c r="BC33" s="717"/>
      <c r="BD33" s="717"/>
      <c r="BE33" s="717"/>
      <c r="BF33" s="717"/>
      <c r="BG33" s="717"/>
      <c r="BH33" s="717"/>
      <c r="BI33" s="717"/>
      <c r="BJ33" s="717"/>
      <c r="BK33" s="179"/>
      <c r="BL33" s="179"/>
      <c r="BM33" s="672"/>
      <c r="BN33" s="672"/>
      <c r="BO33" s="672"/>
      <c r="BP33" s="179"/>
      <c r="BQ33" s="190"/>
      <c r="BR33" s="190"/>
      <c r="BS33" s="190"/>
      <c r="BT33" s="190"/>
      <c r="BU33" s="190"/>
      <c r="BV33" s="179"/>
      <c r="BW33" s="190"/>
      <c r="BX33" s="190"/>
      <c r="BY33" s="190"/>
      <c r="BZ33" s="190"/>
      <c r="CA33" s="190"/>
      <c r="CB33" s="191"/>
      <c r="CC33" s="190"/>
      <c r="CD33" s="190"/>
      <c r="CE33" s="190"/>
      <c r="CF33" s="190"/>
      <c r="CG33" s="190"/>
      <c r="CH33" s="219"/>
      <c r="CI33" s="463"/>
      <c r="CJ33" s="154"/>
    </row>
    <row r="34" spans="1:88" ht="15.75" customHeight="1">
      <c r="A34" s="139"/>
      <c r="B34" s="715"/>
      <c r="C34" s="715"/>
      <c r="D34" s="715"/>
      <c r="E34" s="719"/>
      <c r="F34" s="719"/>
      <c r="G34" s="707"/>
      <c r="H34" s="716"/>
      <c r="I34" s="716"/>
      <c r="J34" s="716"/>
      <c r="K34" s="716"/>
      <c r="L34" s="716"/>
      <c r="M34" s="716"/>
      <c r="N34" s="716"/>
      <c r="O34" s="716"/>
      <c r="P34" s="716"/>
      <c r="Q34" s="716"/>
      <c r="R34" s="716"/>
      <c r="S34" s="716"/>
      <c r="T34" s="716"/>
      <c r="U34" s="716"/>
      <c r="V34" s="716"/>
      <c r="W34" s="716"/>
      <c r="X34" s="716"/>
      <c r="Y34" s="716"/>
      <c r="Z34" s="716"/>
      <c r="AA34" s="717"/>
      <c r="AB34" s="717"/>
      <c r="AC34" s="717"/>
      <c r="AD34" s="671"/>
      <c r="AE34" s="474" t="str">
        <f>IF(LEN(VLOOKUP(AA28,suvaha!$D$8:$H$158,3,FALSE))&lt;11,"",LEFT(RIGHT(VLOOKUP(AA28,suvaha!$D$8:$H$158,3,FALSE),11),1))</f>
        <v/>
      </c>
      <c r="AF34" s="181" t="s">
        <v>37</v>
      </c>
      <c r="AG34" s="474" t="str">
        <f>IF(LEN(VLOOKUP(AA28,suvaha!$D$8:$H$158,3,FALSE))&lt;10,"",LEFT(RIGHT(VLOOKUP(AA28,suvaha!$D$8:$H$158,3,FALSE),10),1))</f>
        <v/>
      </c>
      <c r="AH34" s="476" t="s">
        <v>37</v>
      </c>
      <c r="AI34" s="474" t="str">
        <f>IF(LEN(VLOOKUP(AA28,suvaha!$D$8:$H$158,3,FALSE))&lt;9,"",LEFT(RIGHT(VLOOKUP(AA28,suvaha!$D$8:$H$158,3,FALSE),9),1))</f>
        <v/>
      </c>
      <c r="AJ34" s="181" t="s">
        <v>37</v>
      </c>
      <c r="AK34" s="474" t="str">
        <f>IF(LEN(VLOOKUP(AA28,suvaha!$D$8:$H$158,3,FALSE))&lt;8,"",LEFT(RIGHT(VLOOKUP(AA28,suvaha!$D$8:$H$158,3,FALSE),8),1))</f>
        <v/>
      </c>
      <c r="AL34" s="476" t="s">
        <v>37</v>
      </c>
      <c r="AM34" s="474" t="str">
        <f>IF(LEN(VLOOKUP(AA28,suvaha!$D$8:$H$158,3,FALSE))&lt;7,"",LEFT(RIGHT(VLOOKUP(AA28,suvaha!$D$8:$H$158,3,FALSE),7),1))</f>
        <v/>
      </c>
      <c r="AN34" s="674"/>
      <c r="AO34" s="474" t="str">
        <f>IF(LEN(VLOOKUP(AA28,suvaha!$D$8:$H$158,3,FALSE))&lt;6,"",LEFT(RIGHT(VLOOKUP(AA28,suvaha!$D$8:$H$158,3,FALSE),6),1))</f>
        <v/>
      </c>
      <c r="AP34" s="476" t="s">
        <v>37</v>
      </c>
      <c r="AQ34" s="474" t="str">
        <f>IF(LEN(VLOOKUP(AA28,suvaha!$D$8:$H$158,3,FALSE))&lt;5,"",LEFT(RIGHT(VLOOKUP(AA28,suvaha!$D$8:$H$158,3,FALSE),5),1))</f>
        <v/>
      </c>
      <c r="AR34" s="476" t="s">
        <v>37</v>
      </c>
      <c r="AS34" s="474" t="str">
        <f>IF(LEN(VLOOKUP(AA28,suvaha!$D$8:$H$158,3,FALSE))&lt;4,"",LEFT(RIGHT(VLOOKUP(AA28,suvaha!$D$8:$H$158,3,FALSE),4),1))</f>
        <v/>
      </c>
      <c r="AT34" s="674"/>
      <c r="AU34" s="474" t="str">
        <f>IF(LEN(VLOOKUP(AA28,suvaha!$D$8:$H$158,3,FALSE))&lt;3,"",LEFT(RIGHT(VLOOKUP(AA28,suvaha!$D$8:$H$158,3,FALSE),3),1))</f>
        <v/>
      </c>
      <c r="AV34" s="476" t="s">
        <v>37</v>
      </c>
      <c r="AW34" s="474" t="str">
        <f>IF(LEN(VLOOKUP(AA28,suvaha!$D$8:$H$158,3,FALSE))&lt;2,"",LEFT(RIGHT(VLOOKUP(AA28,suvaha!$D$8:$H$158,3,FALSE),2),1))</f>
        <v/>
      </c>
      <c r="AX34" s="476" t="s">
        <v>37</v>
      </c>
      <c r="AY34" s="474" t="str">
        <f>IF(VLOOKUP(AA28,suvaha!$D$8:$H$85,3,FALSE)=0,"",IF(LEN(VLOOKUP(AA28,suvaha!$D$8:$H$158,3,FALSE))&lt;1,"",LEFT(RIGHT(VLOOKUP(AA28,suvaha!$D$8:$H$158,3,FALSE),1),1)))</f>
        <v/>
      </c>
      <c r="AZ34" s="711"/>
      <c r="BA34" s="717"/>
      <c r="BB34" s="717"/>
      <c r="BC34" s="717"/>
      <c r="BD34" s="717"/>
      <c r="BE34" s="717"/>
      <c r="BF34" s="717"/>
      <c r="BG34" s="717"/>
      <c r="BH34" s="717"/>
      <c r="BI34" s="717"/>
      <c r="BJ34" s="717"/>
      <c r="BK34" s="179"/>
      <c r="BL34" s="179"/>
      <c r="BM34" s="474" t="str">
        <f>IF(LEN(VLOOKUP(AA28,suvaha!$D$8:$H$158,5,FALSE))&lt;11,"",LEFT(RIGHT(VLOOKUP(AA28,suvaha!$D$8:$H$158,5,FALSE),11),1))</f>
        <v/>
      </c>
      <c r="BN34" s="181" t="s">
        <v>37</v>
      </c>
      <c r="BO34" s="474" t="str">
        <f>IF(LEN(VLOOKUP(AA28,suvaha!$D$8:$H$158,5,FALSE))&lt;10,"",LEFT(RIGHT(VLOOKUP(AA28,suvaha!$D$8:$H$158,5,FALSE),10),1))</f>
        <v/>
      </c>
      <c r="BP34" s="179" t="s">
        <v>37</v>
      </c>
      <c r="BQ34" s="474" t="str">
        <f>IF(LEN(VLOOKUP(AA28,suvaha!$D$8:$H$158,5,FALSE))&lt;9,"",LEFT(RIGHT(VLOOKUP(AA28,suvaha!$D$8:$H$158,5,FALSE),9),1))</f>
        <v/>
      </c>
      <c r="BR34" s="476" t="s">
        <v>37</v>
      </c>
      <c r="BS34" s="474" t="str">
        <f>IF(LEN(VLOOKUP(AA28,suvaha!$D$8:$H$158,5,FALSE))&lt;8,"",LEFT(RIGHT(VLOOKUP(AA28,suvaha!$D$8:$H$158,5,FALSE),8),1))</f>
        <v/>
      </c>
      <c r="BT34" s="476" t="s">
        <v>37</v>
      </c>
      <c r="BU34" s="474" t="str">
        <f>IF(LEN(VLOOKUP(AA28,suvaha!$D$8:$H$158,5,FALSE))&lt;7,"",LEFT(RIGHT(VLOOKUP(AA28,suvaha!$D$8:$H$158,5,FALSE),7),1))</f>
        <v/>
      </c>
      <c r="BV34" s="179" t="s">
        <v>37</v>
      </c>
      <c r="BW34" s="474" t="str">
        <f>IF(LEN(VLOOKUP(AA28,suvaha!$D$8:$H$158,5,FALSE))&lt;6,"",LEFT(RIGHT(VLOOKUP(AA28,suvaha!$D$8:$H$158,5,FALSE),6),1))</f>
        <v>7</v>
      </c>
      <c r="BX34" s="476" t="s">
        <v>37</v>
      </c>
      <c r="BY34" s="474" t="str">
        <f>IF(LEN(VLOOKUP(AA28,suvaha!$D$8:$H$158,5,FALSE))&lt;5,"",LEFT(RIGHT(VLOOKUP(AA28,suvaha!$D$8:$H$158,5,FALSE),5),1))</f>
        <v>6</v>
      </c>
      <c r="BZ34" s="476" t="s">
        <v>37</v>
      </c>
      <c r="CA34" s="474" t="str">
        <f>IF(LEN(VLOOKUP(AA28,suvaha!$D$8:$H$158,5,FALSE))&lt;4,"",LEFT(RIGHT(VLOOKUP(AA28,suvaha!$D$8:$H$158,5,FALSE),4),1))</f>
        <v>5</v>
      </c>
      <c r="CB34" s="191" t="s">
        <v>37</v>
      </c>
      <c r="CC34" s="474" t="str">
        <f>IF(LEN(VLOOKUP(AA28,suvaha!$D$8:$H$158,5,FALSE))&lt;3,"",LEFT(RIGHT(VLOOKUP(AA28,suvaha!$D$8:$H$158,5,FALSE),3),1))</f>
        <v>7</v>
      </c>
      <c r="CD34" s="476" t="s">
        <v>37</v>
      </c>
      <c r="CE34" s="474" t="str">
        <f>IF(LEN(VLOOKUP(AA28,suvaha!$D$8:$H$158,5,FALSE))&lt;2,"",LEFT(RIGHT(VLOOKUP(AA28,suvaha!$D$8:$H$158,5,FALSE),2),1))</f>
        <v>0</v>
      </c>
      <c r="CF34" s="476" t="s">
        <v>53</v>
      </c>
      <c r="CG34" s="474" t="str">
        <f>IF(VLOOKUP(AA28,suvaha!$D$8:$H$85,5,FALSE)=0,"",IF(LEN(VLOOKUP(AA28,suvaha!$D$8:$H$158,5,FALSE))&lt;1,"",LEFT(RIGHT(VLOOKUP(AA28,suvaha!$D$8:$H$158,5,FALSE),1),1)))</f>
        <v>4</v>
      </c>
      <c r="CH34" s="219"/>
      <c r="CI34" s="463"/>
      <c r="CJ34" s="154"/>
    </row>
    <row r="35" spans="1:88" ht="3.75" customHeight="1">
      <c r="A35" s="139"/>
      <c r="B35" s="715"/>
      <c r="C35" s="715"/>
      <c r="D35" s="715"/>
      <c r="E35" s="719"/>
      <c r="F35" s="719"/>
      <c r="G35" s="707"/>
      <c r="H35" s="716"/>
      <c r="I35" s="716"/>
      <c r="J35" s="716"/>
      <c r="K35" s="716"/>
      <c r="L35" s="716"/>
      <c r="M35" s="716"/>
      <c r="N35" s="716"/>
      <c r="O35" s="716"/>
      <c r="P35" s="716"/>
      <c r="Q35" s="716"/>
      <c r="R35" s="716"/>
      <c r="S35" s="716"/>
      <c r="T35" s="716"/>
      <c r="U35" s="716"/>
      <c r="V35" s="716"/>
      <c r="W35" s="716"/>
      <c r="X35" s="716"/>
      <c r="Y35" s="716"/>
      <c r="Z35" s="716"/>
      <c r="AA35" s="717"/>
      <c r="AB35" s="717"/>
      <c r="AC35" s="717"/>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717"/>
      <c r="BB35" s="717"/>
      <c r="BC35" s="717"/>
      <c r="BD35" s="717"/>
      <c r="BE35" s="717"/>
      <c r="BF35" s="717"/>
      <c r="BG35" s="717"/>
      <c r="BH35" s="717"/>
      <c r="BI35" s="717"/>
      <c r="BJ35" s="717"/>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218"/>
      <c r="CI35" s="154"/>
      <c r="CJ35" s="154"/>
    </row>
    <row r="36" spans="1:88" s="174" customFormat="1" ht="3" customHeight="1">
      <c r="A36" s="139"/>
      <c r="B36" s="715"/>
      <c r="C36" s="715"/>
      <c r="D36" s="715"/>
      <c r="E36" s="762" t="s">
        <v>163</v>
      </c>
      <c r="F36" s="762"/>
      <c r="G36" s="707"/>
      <c r="H36" s="708" t="str">
        <f>Index!C125</f>
        <v>Časové rozlíšenie súčet (r. 75 až r. 78)</v>
      </c>
      <c r="I36" s="708"/>
      <c r="J36" s="708"/>
      <c r="K36" s="708"/>
      <c r="L36" s="708"/>
      <c r="M36" s="708"/>
      <c r="N36" s="708"/>
      <c r="O36" s="708"/>
      <c r="P36" s="708"/>
      <c r="Q36" s="708"/>
      <c r="R36" s="708"/>
      <c r="S36" s="708"/>
      <c r="T36" s="708"/>
      <c r="U36" s="708"/>
      <c r="V36" s="708"/>
      <c r="W36" s="708"/>
      <c r="X36" s="708"/>
      <c r="Y36" s="708"/>
      <c r="Z36" s="708"/>
      <c r="AA36" s="709" t="s">
        <v>164</v>
      </c>
      <c r="AB36" s="709"/>
      <c r="AC36" s="709"/>
      <c r="AD36" s="710"/>
      <c r="AE36" s="778"/>
      <c r="AF36" s="778"/>
      <c r="AG36" s="778"/>
      <c r="AH36" s="778"/>
      <c r="AI36" s="778"/>
      <c r="AJ36" s="778"/>
      <c r="AK36" s="778"/>
      <c r="AL36" s="778"/>
      <c r="AM36" s="778"/>
      <c r="AN36" s="778"/>
      <c r="AO36" s="778"/>
      <c r="AP36" s="778"/>
      <c r="AQ36" s="778"/>
      <c r="AR36" s="778"/>
      <c r="AS36" s="778"/>
      <c r="AT36" s="778"/>
      <c r="AU36" s="778"/>
      <c r="AV36" s="778"/>
      <c r="AW36" s="778"/>
      <c r="AX36" s="778"/>
      <c r="AY36" s="778"/>
      <c r="AZ36" s="732"/>
      <c r="BA36" s="710"/>
      <c r="BB36" s="778"/>
      <c r="BC36" s="778"/>
      <c r="BD36" s="778"/>
      <c r="BE36" s="778"/>
      <c r="BF36" s="778"/>
      <c r="BG36" s="778"/>
      <c r="BH36" s="778"/>
      <c r="BI36" s="778"/>
      <c r="BJ36" s="778"/>
      <c r="BK36" s="778"/>
      <c r="BL36" s="778"/>
      <c r="BM36" s="778"/>
      <c r="BN36" s="778"/>
      <c r="BO36" s="778"/>
      <c r="BP36" s="778"/>
      <c r="BQ36" s="778"/>
      <c r="BR36" s="778"/>
      <c r="BS36" s="175"/>
      <c r="BT36" s="175"/>
      <c r="BU36" s="175"/>
      <c r="BV36" s="175"/>
      <c r="BW36" s="175"/>
      <c r="BX36" s="176"/>
      <c r="BY36" s="175"/>
      <c r="BZ36" s="175"/>
      <c r="CA36" s="175"/>
      <c r="CB36" s="175"/>
      <c r="CC36" s="175"/>
      <c r="CD36" s="175"/>
      <c r="CE36" s="175"/>
      <c r="CF36" s="175"/>
      <c r="CG36" s="175"/>
      <c r="CH36" s="216"/>
      <c r="CI36" s="220"/>
      <c r="CJ36" s="220"/>
    </row>
    <row r="37" spans="1:88" s="174" customFormat="1" ht="3" customHeight="1">
      <c r="A37" s="139"/>
      <c r="B37" s="715"/>
      <c r="C37" s="715"/>
      <c r="D37" s="715"/>
      <c r="E37" s="762"/>
      <c r="F37" s="762"/>
      <c r="G37" s="707"/>
      <c r="H37" s="708"/>
      <c r="I37" s="708"/>
      <c r="J37" s="708"/>
      <c r="K37" s="708"/>
      <c r="L37" s="708"/>
      <c r="M37" s="708"/>
      <c r="N37" s="708"/>
      <c r="O37" s="708"/>
      <c r="P37" s="708"/>
      <c r="Q37" s="708"/>
      <c r="R37" s="708"/>
      <c r="S37" s="708"/>
      <c r="T37" s="708"/>
      <c r="U37" s="708"/>
      <c r="V37" s="708"/>
      <c r="W37" s="708"/>
      <c r="X37" s="708"/>
      <c r="Y37" s="708"/>
      <c r="Z37" s="708"/>
      <c r="AA37" s="709"/>
      <c r="AB37" s="709"/>
      <c r="AC37" s="709"/>
      <c r="AD37" s="671"/>
      <c r="AE37" s="672"/>
      <c r="AF37" s="672"/>
      <c r="AG37" s="672"/>
      <c r="AH37" s="471"/>
      <c r="AI37" s="673"/>
      <c r="AJ37" s="673"/>
      <c r="AK37" s="673"/>
      <c r="AL37" s="673"/>
      <c r="AM37" s="673"/>
      <c r="AN37" s="674"/>
      <c r="AO37" s="668"/>
      <c r="AP37" s="668"/>
      <c r="AQ37" s="668"/>
      <c r="AR37" s="668"/>
      <c r="AS37" s="668"/>
      <c r="AT37" s="674"/>
      <c r="AU37" s="668"/>
      <c r="AV37" s="668"/>
      <c r="AW37" s="668"/>
      <c r="AX37" s="668"/>
      <c r="AY37" s="668"/>
      <c r="AZ37" s="711"/>
      <c r="BA37" s="671"/>
      <c r="BB37" s="672"/>
      <c r="BC37" s="672"/>
      <c r="BD37" s="672"/>
      <c r="BE37" s="471"/>
      <c r="BF37" s="673"/>
      <c r="BG37" s="673"/>
      <c r="BH37" s="673"/>
      <c r="BI37" s="673"/>
      <c r="BJ37" s="673"/>
      <c r="BK37" s="674"/>
      <c r="BL37" s="674"/>
      <c r="BM37" s="668"/>
      <c r="BN37" s="668"/>
      <c r="BO37" s="668"/>
      <c r="BP37" s="668"/>
      <c r="BQ37" s="668"/>
      <c r="BR37" s="667"/>
      <c r="BS37" s="668"/>
      <c r="BT37" s="668"/>
      <c r="BU37" s="668"/>
      <c r="BV37" s="668"/>
      <c r="BW37" s="668"/>
      <c r="BX37" s="178"/>
      <c r="BY37" s="179"/>
      <c r="BZ37" s="179"/>
      <c r="CA37" s="179"/>
      <c r="CB37" s="179"/>
      <c r="CC37" s="179"/>
      <c r="CD37" s="179"/>
      <c r="CE37" s="179"/>
      <c r="CF37" s="179"/>
      <c r="CG37" s="179"/>
      <c r="CH37" s="217"/>
      <c r="CI37" s="220"/>
      <c r="CJ37" s="220"/>
    </row>
    <row r="38" spans="1:88" ht="15" customHeight="1">
      <c r="A38" s="139"/>
      <c r="B38" s="715"/>
      <c r="C38" s="715"/>
      <c r="D38" s="715"/>
      <c r="E38" s="762"/>
      <c r="F38" s="762"/>
      <c r="G38" s="707"/>
      <c r="H38" s="708"/>
      <c r="I38" s="708"/>
      <c r="J38" s="708"/>
      <c r="K38" s="708"/>
      <c r="L38" s="708"/>
      <c r="M38" s="708"/>
      <c r="N38" s="708"/>
      <c r="O38" s="708"/>
      <c r="P38" s="708"/>
      <c r="Q38" s="708"/>
      <c r="R38" s="708"/>
      <c r="S38" s="708"/>
      <c r="T38" s="708"/>
      <c r="U38" s="708"/>
      <c r="V38" s="708"/>
      <c r="W38" s="708"/>
      <c r="X38" s="708"/>
      <c r="Y38" s="708"/>
      <c r="Z38" s="708"/>
      <c r="AA38" s="709"/>
      <c r="AB38" s="709"/>
      <c r="AC38" s="709"/>
      <c r="AD38" s="671"/>
      <c r="AE38" s="474" t="str">
        <f>IF(LEN(VLOOKUP(AA36,suvaha!$D$8:$H$158,2,FALSE))&lt;11,"",LEFT(RIGHT(VLOOKUP(AA36,suvaha!$D$8:$H$158,2,FALSE),11),1))</f>
        <v/>
      </c>
      <c r="AF38" s="181"/>
      <c r="AG38" s="474" t="str">
        <f>IF(LEN(VLOOKUP(AA36,suvaha!$D$8:$H$158,2,FALSE))&lt;10,"",LEFT(RIGHT(VLOOKUP(AA36,suvaha!$D$8:$H$158,2,FALSE),10),1))</f>
        <v/>
      </c>
      <c r="AH38" s="476"/>
      <c r="AI38" s="474" t="str">
        <f>IF(LEN(VLOOKUP(AA36,suvaha!$D$8:$H$158,2,FALSE))&lt;9,"",LEFT(RIGHT(VLOOKUP(AA36,suvaha!$D$8:$H$158,2,FALSE),9),1))</f>
        <v/>
      </c>
      <c r="AJ38" s="181"/>
      <c r="AK38" s="474" t="str">
        <f>IF(LEN(VLOOKUP(AA36,suvaha!$D$8:$H$158,2,FALSE))&lt;8,"",LEFT(RIGHT(VLOOKUP(AA36,suvaha!$D$8:$H$158,2,FALSE),8),1))</f>
        <v/>
      </c>
      <c r="AL38" s="476"/>
      <c r="AM38" s="474" t="str">
        <f>IF(LEN(VLOOKUP(AA36,suvaha!$D$8:$H$158,2,FALSE))&lt;7,"",LEFT(RIGHT(VLOOKUP(AA36,suvaha!$D$8:$H$158,2,FALSE),7),1))</f>
        <v/>
      </c>
      <c r="AN38" s="674"/>
      <c r="AO38" s="474" t="str">
        <f>IF(LEN(VLOOKUP(AA36,suvaha!$D$8:$H$158,2,FALSE))&lt;6,"",LEFT(RIGHT(VLOOKUP(AA36,suvaha!$D$8:$H$158,2,FALSE),6),1))</f>
        <v/>
      </c>
      <c r="AP38" s="476"/>
      <c r="AQ38" s="474" t="str">
        <f>IF(LEN(VLOOKUP(AA36,suvaha!$D$8:$H$158,2,FALSE))&lt;5,"",LEFT(RIGHT(VLOOKUP(AA36,suvaha!$D$8:$H$158,2,FALSE),5),1))</f>
        <v>4</v>
      </c>
      <c r="AR38" s="476"/>
      <c r="AS38" s="474" t="str">
        <f>IF(LEN(VLOOKUP(AA36,suvaha!$D$8:$H$158,2,FALSE))&lt;4,"",LEFT(RIGHT(VLOOKUP(AA36,suvaha!$D$8:$H$158,2,FALSE),4),1))</f>
        <v>0</v>
      </c>
      <c r="AT38" s="674"/>
      <c r="AU38" s="474" t="str">
        <f>IF(LEN(VLOOKUP(AA36,suvaha!$D$8:$H$158,2,FALSE))&lt;3,"",LEFT(RIGHT(VLOOKUP(AA36,suvaha!$D$8:$H$158,2,FALSE),3),1))</f>
        <v>2</v>
      </c>
      <c r="AV38" s="476"/>
      <c r="AW38" s="474" t="str">
        <f>IF(LEN(VLOOKUP(AA36,suvaha!$D$8:$H$158,2,FALSE))&lt;2,"",LEFT(RIGHT(VLOOKUP(AA36,suvaha!$D$8:$H$158,2,FALSE),2),1))</f>
        <v>3</v>
      </c>
      <c r="AX38" s="476"/>
      <c r="AY38" s="474" t="str">
        <f>IF(VLOOKUP(AA36,suvaha!$D$8:$H$85,2,FALSE)=0,"",IF(LEN(VLOOKUP(AA36,suvaha!$D$8:$H$158,2,FALSE))&lt;1,"",LEFT(RIGHT(VLOOKUP(AA36,suvaha!$D$8:$H$158,2,FALSE),1),1)))</f>
        <v>9</v>
      </c>
      <c r="AZ38" s="711"/>
      <c r="BA38" s="671"/>
      <c r="BB38" s="474" t="str">
        <f>IF(LEN(VLOOKUP(AA36,suvaha!$D$8:$H$158,4,FALSE))&lt;11,"",LEFT(RIGHT(VLOOKUP(AA36,suvaha!$D$8:$H$158,4,FALSE),11),1))</f>
        <v/>
      </c>
      <c r="BC38" s="181"/>
      <c r="BD38" s="474" t="str">
        <f>IF(LEN(VLOOKUP(AA36,suvaha!$D$8:$H$158,4,FALSE))&lt;10,"",LEFT(RIGHT(VLOOKUP(AA36,suvaha!$D$8:$H$158,4,FALSE),10),1))</f>
        <v/>
      </c>
      <c r="BE38" s="476"/>
      <c r="BF38" s="474" t="str">
        <f>IF(LEN(VLOOKUP(AA36,suvaha!$D$8:$H$158,4,FALSE))&lt;9,"",LEFT(RIGHT(VLOOKUP(AA36,suvaha!$D$8:$H$158,4,FALSE),9),1))</f>
        <v/>
      </c>
      <c r="BG38" s="181"/>
      <c r="BH38" s="474" t="str">
        <f>IF(LEN(VLOOKUP(AA36,suvaha!$D$8:$H$158,4,FALSE))&lt;8,"",LEFT(RIGHT(VLOOKUP(AA36,suvaha!$D$8:$H$158,4,FALSE),8),1))</f>
        <v/>
      </c>
      <c r="BI38" s="476"/>
      <c r="BJ38" s="474" t="str">
        <f>IF(LEN(VLOOKUP(AA36,suvaha!$D$8:$H$158,4,FALSE))&lt;7,"",LEFT(RIGHT(VLOOKUP(AA36,suvaha!$D$8:$H$158,4,FALSE),7),1))</f>
        <v/>
      </c>
      <c r="BK38" s="674"/>
      <c r="BL38" s="674"/>
      <c r="BM38" s="474" t="str">
        <f>IF(LEN(VLOOKUP(AA36,suvaha!$D$8:$H$158,4,FALSE))&lt;6,"",LEFT(RIGHT(VLOOKUP(AA36,suvaha!$D$8:$H$158,4,FALSE),6),1))</f>
        <v/>
      </c>
      <c r="BN38" s="476"/>
      <c r="BO38" s="474" t="str">
        <f>IF(LEN(VLOOKUP(AA36,suvaha!$D$8:$H$158,4,FALSE))&lt;5,"",LEFT(RIGHT(VLOOKUP(AA36,suvaha!$D$8:$H$158,4,FALSE),5),1))</f>
        <v>4</v>
      </c>
      <c r="BP38" s="476"/>
      <c r="BQ38" s="474" t="str">
        <f>IF(LEN(VLOOKUP(AA36,suvaha!$D$8:$H$158,4,FALSE))&lt;4,"",LEFT(RIGHT(VLOOKUP(AA36,suvaha!$D$8:$H$158,4,FALSE),4),1))</f>
        <v>0</v>
      </c>
      <c r="BR38" s="667"/>
      <c r="BS38" s="474" t="str">
        <f>IF(LEN(VLOOKUP(AA36,suvaha!$D$8:$H$158,4,FALSE))&lt;3,"",LEFT(RIGHT(VLOOKUP(AA36,suvaha!$D$8:$H$158,4,FALSE),3),1))</f>
        <v>2</v>
      </c>
      <c r="BT38" s="476"/>
      <c r="BU38" s="474" t="str">
        <f>IF(LEN(VLOOKUP(AA36,suvaha!$D$8:$H$158,4,FALSE))&lt;2,"",LEFT(RIGHT(VLOOKUP(AA36,suvaha!$D$8:$H$158,4,FALSE),2),1))</f>
        <v>3</v>
      </c>
      <c r="BV38" s="476"/>
      <c r="BW38" s="474" t="str">
        <f>IF(VLOOKUP(AA36,suvaha!$D$8:$H$85,4,FALSE)=0,"",IF(LEN(VLOOKUP(AA36,suvaha!$D$8:$H$158,4,FALSE))&lt;1,"",LEFT(RIGHT(VLOOKUP(AA36,suvaha!$D$8:$H$158,4,FALSE),1),1)))</f>
        <v>9</v>
      </c>
      <c r="BX38" s="178"/>
      <c r="BY38" s="179"/>
      <c r="BZ38" s="179"/>
      <c r="CA38" s="179"/>
      <c r="CB38" s="179"/>
      <c r="CC38" s="179"/>
      <c r="CD38" s="179"/>
      <c r="CE38" s="179"/>
      <c r="CF38" s="179"/>
      <c r="CG38" s="179"/>
      <c r="CH38" s="217"/>
      <c r="CI38" s="154"/>
      <c r="CJ38" s="154"/>
    </row>
    <row r="39" spans="1:88" ht="3" customHeight="1">
      <c r="A39" s="139"/>
      <c r="B39" s="715"/>
      <c r="C39" s="715"/>
      <c r="D39" s="715"/>
      <c r="E39" s="762"/>
      <c r="F39" s="762"/>
      <c r="G39" s="707"/>
      <c r="H39" s="708"/>
      <c r="I39" s="708"/>
      <c r="J39" s="708"/>
      <c r="K39" s="708"/>
      <c r="L39" s="708"/>
      <c r="M39" s="708"/>
      <c r="N39" s="708"/>
      <c r="O39" s="708"/>
      <c r="P39" s="708"/>
      <c r="Q39" s="708"/>
      <c r="R39" s="708"/>
      <c r="S39" s="708"/>
      <c r="T39" s="708"/>
      <c r="U39" s="708"/>
      <c r="V39" s="708"/>
      <c r="W39" s="708"/>
      <c r="X39" s="708"/>
      <c r="Y39" s="708"/>
      <c r="Z39" s="708"/>
      <c r="AA39" s="709"/>
      <c r="AB39" s="709"/>
      <c r="AC39" s="709"/>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669"/>
      <c r="BS39" s="182"/>
      <c r="BT39" s="182"/>
      <c r="BU39" s="182"/>
      <c r="BV39" s="182"/>
      <c r="BW39" s="182"/>
      <c r="BX39" s="183"/>
      <c r="BY39" s="182"/>
      <c r="BZ39" s="182"/>
      <c r="CA39" s="182"/>
      <c r="CB39" s="182"/>
      <c r="CC39" s="182"/>
      <c r="CD39" s="182"/>
      <c r="CE39" s="182"/>
      <c r="CF39" s="182"/>
      <c r="CG39" s="182"/>
      <c r="CH39" s="218"/>
      <c r="CI39" s="154"/>
      <c r="CJ39" s="154"/>
    </row>
    <row r="40" spans="1:88" ht="3" customHeight="1">
      <c r="A40" s="139"/>
      <c r="B40" s="715"/>
      <c r="C40" s="715"/>
      <c r="D40" s="715"/>
      <c r="E40" s="762"/>
      <c r="F40" s="762"/>
      <c r="G40" s="707"/>
      <c r="H40" s="708"/>
      <c r="I40" s="708"/>
      <c r="J40" s="708"/>
      <c r="K40" s="708"/>
      <c r="L40" s="708"/>
      <c r="M40" s="708"/>
      <c r="N40" s="708"/>
      <c r="O40" s="708"/>
      <c r="P40" s="708"/>
      <c r="Q40" s="708"/>
      <c r="R40" s="708"/>
      <c r="S40" s="708"/>
      <c r="T40" s="708"/>
      <c r="U40" s="708"/>
      <c r="V40" s="708"/>
      <c r="W40" s="708"/>
      <c r="X40" s="708"/>
      <c r="Y40" s="708"/>
      <c r="Z40" s="708"/>
      <c r="AA40" s="709"/>
      <c r="AB40" s="709"/>
      <c r="AC40" s="709"/>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717"/>
      <c r="BB40" s="717"/>
      <c r="BC40" s="717"/>
      <c r="BD40" s="717"/>
      <c r="BE40" s="717"/>
      <c r="BF40" s="717"/>
      <c r="BG40" s="717"/>
      <c r="BH40" s="717"/>
      <c r="BI40" s="717"/>
      <c r="BJ40" s="717"/>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5"/>
      <c r="CH40" s="216"/>
      <c r="CI40" s="154"/>
      <c r="CJ40" s="154"/>
    </row>
    <row r="41" spans="1:88" ht="3" customHeight="1">
      <c r="A41" s="139"/>
      <c r="B41" s="715"/>
      <c r="C41" s="715"/>
      <c r="D41" s="715"/>
      <c r="E41" s="762"/>
      <c r="F41" s="762"/>
      <c r="G41" s="707"/>
      <c r="H41" s="708"/>
      <c r="I41" s="708"/>
      <c r="J41" s="708"/>
      <c r="K41" s="708"/>
      <c r="L41" s="708"/>
      <c r="M41" s="708"/>
      <c r="N41" s="708"/>
      <c r="O41" s="708"/>
      <c r="P41" s="708"/>
      <c r="Q41" s="708"/>
      <c r="R41" s="708"/>
      <c r="S41" s="708"/>
      <c r="T41" s="708"/>
      <c r="U41" s="708"/>
      <c r="V41" s="708"/>
      <c r="W41" s="708"/>
      <c r="X41" s="708"/>
      <c r="Y41" s="708"/>
      <c r="Z41" s="708"/>
      <c r="AA41" s="709"/>
      <c r="AB41" s="709"/>
      <c r="AC41" s="709"/>
      <c r="AD41" s="671"/>
      <c r="AE41" s="672"/>
      <c r="AF41" s="672"/>
      <c r="AG41" s="672"/>
      <c r="AH41" s="471"/>
      <c r="AI41" s="673"/>
      <c r="AJ41" s="673"/>
      <c r="AK41" s="673"/>
      <c r="AL41" s="673"/>
      <c r="AM41" s="673"/>
      <c r="AN41" s="674" t="s">
        <v>37</v>
      </c>
      <c r="AO41" s="668"/>
      <c r="AP41" s="668"/>
      <c r="AQ41" s="668"/>
      <c r="AR41" s="668"/>
      <c r="AS41" s="668"/>
      <c r="AT41" s="674" t="s">
        <v>37</v>
      </c>
      <c r="AU41" s="668"/>
      <c r="AV41" s="668"/>
      <c r="AW41" s="668"/>
      <c r="AX41" s="668"/>
      <c r="AY41" s="668"/>
      <c r="AZ41" s="711"/>
      <c r="BA41" s="717"/>
      <c r="BB41" s="717"/>
      <c r="BC41" s="717"/>
      <c r="BD41" s="717"/>
      <c r="BE41" s="717"/>
      <c r="BF41" s="717"/>
      <c r="BG41" s="717"/>
      <c r="BH41" s="717"/>
      <c r="BI41" s="717"/>
      <c r="BJ41" s="717"/>
      <c r="BK41" s="179"/>
      <c r="BL41" s="179"/>
      <c r="BM41" s="672"/>
      <c r="BN41" s="672"/>
      <c r="BO41" s="672"/>
      <c r="BP41" s="179"/>
      <c r="BQ41" s="190"/>
      <c r="BR41" s="190"/>
      <c r="BS41" s="190"/>
      <c r="BT41" s="190"/>
      <c r="BU41" s="190"/>
      <c r="BV41" s="179"/>
      <c r="BW41" s="190"/>
      <c r="BX41" s="190"/>
      <c r="BY41" s="190"/>
      <c r="BZ41" s="190"/>
      <c r="CA41" s="190"/>
      <c r="CB41" s="191"/>
      <c r="CC41" s="190"/>
      <c r="CD41" s="190"/>
      <c r="CE41" s="190"/>
      <c r="CF41" s="190"/>
      <c r="CG41" s="190"/>
      <c r="CH41" s="219"/>
      <c r="CI41" s="154"/>
      <c r="CJ41" s="154"/>
    </row>
    <row r="42" spans="1:88" ht="15" customHeight="1">
      <c r="A42" s="139"/>
      <c r="B42" s="715"/>
      <c r="C42" s="715"/>
      <c r="D42" s="715"/>
      <c r="E42" s="762"/>
      <c r="F42" s="762"/>
      <c r="G42" s="707"/>
      <c r="H42" s="708"/>
      <c r="I42" s="708"/>
      <c r="J42" s="708"/>
      <c r="K42" s="708"/>
      <c r="L42" s="708"/>
      <c r="M42" s="708"/>
      <c r="N42" s="708"/>
      <c r="O42" s="708"/>
      <c r="P42" s="708"/>
      <c r="Q42" s="708"/>
      <c r="R42" s="708"/>
      <c r="S42" s="708"/>
      <c r="T42" s="708"/>
      <c r="U42" s="708"/>
      <c r="V42" s="708"/>
      <c r="W42" s="708"/>
      <c r="X42" s="708"/>
      <c r="Y42" s="708"/>
      <c r="Z42" s="708"/>
      <c r="AA42" s="709"/>
      <c r="AB42" s="709"/>
      <c r="AC42" s="709"/>
      <c r="AD42" s="671"/>
      <c r="AE42" s="474" t="str">
        <f>IF(LEN(VLOOKUP(AA36,suvaha!$D$8:$H$158,3,FALSE))&lt;11,"",LEFT(RIGHT(VLOOKUP(AA36,suvaha!$D$8:$H$158,3,FALSE),11),1))</f>
        <v/>
      </c>
      <c r="AF42" s="181" t="s">
        <v>37</v>
      </c>
      <c r="AG42" s="474" t="str">
        <f>IF(LEN(VLOOKUP(AA36,suvaha!$D$8:$H$158,3,FALSE))&lt;10,"",LEFT(RIGHT(VLOOKUP(AA36,suvaha!$D$8:$H$158,3,FALSE),10),1))</f>
        <v/>
      </c>
      <c r="AH42" s="476" t="s">
        <v>37</v>
      </c>
      <c r="AI42" s="474" t="str">
        <f>IF(LEN(VLOOKUP(AA36,suvaha!$D$8:$H$158,3,FALSE))&lt;9,"",LEFT(RIGHT(VLOOKUP(AA36,suvaha!$D$8:$H$158,3,FALSE),9),1))</f>
        <v/>
      </c>
      <c r="AJ42" s="181" t="s">
        <v>37</v>
      </c>
      <c r="AK42" s="474" t="str">
        <f>IF(LEN(VLOOKUP(AA36,suvaha!$D$8:$H$158,3,FALSE))&lt;8,"",LEFT(RIGHT(VLOOKUP(AA36,suvaha!$D$8:$H$158,3,FALSE),8),1))</f>
        <v/>
      </c>
      <c r="AL42" s="476" t="s">
        <v>37</v>
      </c>
      <c r="AM42" s="474" t="str">
        <f>IF(LEN(VLOOKUP(AA36,suvaha!$D$8:$H$158,3,FALSE))&lt;7,"",LEFT(RIGHT(VLOOKUP(AA36,suvaha!$D$8:$H$158,3,FALSE),7),1))</f>
        <v/>
      </c>
      <c r="AN42" s="674"/>
      <c r="AO42" s="474" t="str">
        <f>IF(LEN(VLOOKUP(AA36,suvaha!$D$8:$H$158,3,FALSE))&lt;6,"",LEFT(RIGHT(VLOOKUP(AA36,suvaha!$D$8:$H$158,3,FALSE),6),1))</f>
        <v/>
      </c>
      <c r="AP42" s="476" t="s">
        <v>37</v>
      </c>
      <c r="AQ42" s="474" t="str">
        <f>IF(LEN(VLOOKUP(AA36,suvaha!$D$8:$H$158,3,FALSE))&lt;5,"",LEFT(RIGHT(VLOOKUP(AA36,suvaha!$D$8:$H$158,3,FALSE),5),1))</f>
        <v/>
      </c>
      <c r="AR42" s="476" t="s">
        <v>37</v>
      </c>
      <c r="AS42" s="474" t="str">
        <f>IF(LEN(VLOOKUP(AA36,suvaha!$D$8:$H$158,3,FALSE))&lt;4,"",LEFT(RIGHT(VLOOKUP(AA36,suvaha!$D$8:$H$158,3,FALSE),4),1))</f>
        <v/>
      </c>
      <c r="AT42" s="674"/>
      <c r="AU42" s="474" t="str">
        <f>IF(LEN(VLOOKUP(AA36,suvaha!$D$8:$H$158,3,FALSE))&lt;3,"",LEFT(RIGHT(VLOOKUP(AA36,suvaha!$D$8:$H$158,3,FALSE),3),1))</f>
        <v/>
      </c>
      <c r="AV42" s="476" t="s">
        <v>37</v>
      </c>
      <c r="AW42" s="474" t="str">
        <f>IF(LEN(VLOOKUP(AA36,suvaha!$D$8:$H$158,3,FALSE))&lt;2,"",LEFT(RIGHT(VLOOKUP(AA36,suvaha!$D$8:$H$158,3,FALSE),2),1))</f>
        <v/>
      </c>
      <c r="AX42" s="476" t="s">
        <v>37</v>
      </c>
      <c r="AY42" s="474" t="str">
        <f>IF(VLOOKUP(AA36,suvaha!$D$8:$H$85,3,FALSE)=0,"",IF(LEN(VLOOKUP(AA36,suvaha!$D$8:$H$158,3,FALSE))&lt;1,"",LEFT(RIGHT(VLOOKUP(AA36,suvaha!$D$8:$H$158,3,FALSE),1),1)))</f>
        <v/>
      </c>
      <c r="AZ42" s="711"/>
      <c r="BA42" s="717"/>
      <c r="BB42" s="717"/>
      <c r="BC42" s="717"/>
      <c r="BD42" s="717"/>
      <c r="BE42" s="717"/>
      <c r="BF42" s="717"/>
      <c r="BG42" s="717"/>
      <c r="BH42" s="717"/>
      <c r="BI42" s="717"/>
      <c r="BJ42" s="717"/>
      <c r="BK42" s="179"/>
      <c r="BL42" s="179"/>
      <c r="BM42" s="474" t="str">
        <f>IF(LEN(VLOOKUP(AA36,suvaha!$D$8:$H$158,5,FALSE))&lt;11,"",LEFT(RIGHT(VLOOKUP(AA36,suvaha!$D$8:$H$158,5,FALSE),11),1))</f>
        <v/>
      </c>
      <c r="BN42" s="181" t="s">
        <v>37</v>
      </c>
      <c r="BO42" s="474" t="str">
        <f>IF(LEN(VLOOKUP(AA36,suvaha!$D$8:$H$158,5,FALSE))&lt;10,"",LEFT(RIGHT(VLOOKUP(AA36,suvaha!$D$8:$H$158,5,FALSE),10),1))</f>
        <v/>
      </c>
      <c r="BP42" s="179" t="s">
        <v>37</v>
      </c>
      <c r="BQ42" s="474" t="str">
        <f>IF(LEN(VLOOKUP(AA36,suvaha!$D$8:$H$158,5,FALSE))&lt;9,"",LEFT(RIGHT(VLOOKUP(AA36,suvaha!$D$8:$H$158,5,FALSE),9),1))</f>
        <v/>
      </c>
      <c r="BR42" s="476" t="s">
        <v>37</v>
      </c>
      <c r="BS42" s="474" t="str">
        <f>IF(LEN(VLOOKUP(AA36,suvaha!$D$8:$H$158,5,FALSE))&lt;8,"",LEFT(RIGHT(VLOOKUP(AA36,suvaha!$D$8:$H$158,5,FALSE),8),1))</f>
        <v/>
      </c>
      <c r="BT42" s="476" t="s">
        <v>37</v>
      </c>
      <c r="BU42" s="474" t="str">
        <f>IF(LEN(VLOOKUP(AA36,suvaha!$D$8:$H$158,5,FALSE))&lt;7,"",LEFT(RIGHT(VLOOKUP(AA36,suvaha!$D$8:$H$158,5,FALSE),7),1))</f>
        <v/>
      </c>
      <c r="BV42" s="179" t="s">
        <v>37</v>
      </c>
      <c r="BW42" s="474" t="str">
        <f>IF(LEN(VLOOKUP(AA36,suvaha!$D$8:$H$158,5,FALSE))&lt;6,"",LEFT(RIGHT(VLOOKUP(AA36,suvaha!$D$8:$H$158,5,FALSE),6),1))</f>
        <v/>
      </c>
      <c r="BX42" s="476" t="s">
        <v>37</v>
      </c>
      <c r="BY42" s="474" t="str">
        <f>IF(LEN(VLOOKUP(AA36,suvaha!$D$8:$H$158,5,FALSE))&lt;5,"",LEFT(RIGHT(VLOOKUP(AA36,suvaha!$D$8:$H$158,5,FALSE),5),1))</f>
        <v>4</v>
      </c>
      <c r="BZ42" s="476" t="s">
        <v>37</v>
      </c>
      <c r="CA42" s="474" t="str">
        <f>IF(LEN(VLOOKUP(AA36,suvaha!$D$8:$H$158,5,FALSE))&lt;4,"",LEFT(RIGHT(VLOOKUP(AA36,suvaha!$D$8:$H$158,5,FALSE),4),1))</f>
        <v>1</v>
      </c>
      <c r="CB42" s="191" t="s">
        <v>37</v>
      </c>
      <c r="CC42" s="474" t="str">
        <f>IF(LEN(VLOOKUP(AA36,suvaha!$D$8:$H$158,5,FALSE))&lt;3,"",LEFT(RIGHT(VLOOKUP(AA36,suvaha!$D$8:$H$158,5,FALSE),3),1))</f>
        <v>1</v>
      </c>
      <c r="CD42" s="476" t="s">
        <v>37</v>
      </c>
      <c r="CE42" s="474" t="str">
        <f>IF(LEN(VLOOKUP(AA36,suvaha!$D$8:$H$158,5,FALSE))&lt;2,"",LEFT(RIGHT(VLOOKUP(AA36,suvaha!$D$8:$H$158,5,FALSE),2),1))</f>
        <v>8</v>
      </c>
      <c r="CF42" s="476" t="s">
        <v>53</v>
      </c>
      <c r="CG42" s="474" t="str">
        <f>IF(VLOOKUP(AA36,suvaha!$D$8:$H$85,5,FALSE)=0,"",IF(LEN(VLOOKUP(AA36,suvaha!$D$8:$H$158,5,FALSE))&lt;1,"",LEFT(RIGHT(VLOOKUP(AA36,suvaha!$D$8:$H$158,5,FALSE),1),1)))</f>
        <v>3</v>
      </c>
      <c r="CH42" s="219"/>
      <c r="CI42" s="154"/>
      <c r="CJ42" s="154"/>
    </row>
    <row r="43" spans="1:88" ht="3" customHeight="1">
      <c r="A43" s="139"/>
      <c r="B43" s="715"/>
      <c r="C43" s="715"/>
      <c r="D43" s="715"/>
      <c r="E43" s="762"/>
      <c r="F43" s="762"/>
      <c r="G43" s="707"/>
      <c r="H43" s="708"/>
      <c r="I43" s="708"/>
      <c r="J43" s="708"/>
      <c r="K43" s="708"/>
      <c r="L43" s="708"/>
      <c r="M43" s="708"/>
      <c r="N43" s="708"/>
      <c r="O43" s="708"/>
      <c r="P43" s="708"/>
      <c r="Q43" s="708"/>
      <c r="R43" s="708"/>
      <c r="S43" s="708"/>
      <c r="T43" s="708"/>
      <c r="U43" s="708"/>
      <c r="V43" s="708"/>
      <c r="W43" s="708"/>
      <c r="X43" s="708"/>
      <c r="Y43" s="708"/>
      <c r="Z43" s="708"/>
      <c r="AA43" s="709"/>
      <c r="AB43" s="709"/>
      <c r="AC43" s="709"/>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7"/>
      <c r="BB43" s="717"/>
      <c r="BC43" s="717"/>
      <c r="BD43" s="717"/>
      <c r="BE43" s="717"/>
      <c r="BF43" s="717"/>
      <c r="BG43" s="717"/>
      <c r="BH43" s="717"/>
      <c r="BI43" s="717"/>
      <c r="BJ43" s="717"/>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218"/>
      <c r="CI43" s="154"/>
      <c r="CJ43" s="154"/>
    </row>
    <row r="44" spans="1:88" s="174" customFormat="1" ht="3" customHeight="1">
      <c r="A44" s="139"/>
      <c r="B44" s="715"/>
      <c r="C44" s="715"/>
      <c r="D44" s="715"/>
      <c r="E44" s="719" t="s">
        <v>165</v>
      </c>
      <c r="F44" s="719"/>
      <c r="G44" s="707"/>
      <c r="H44" s="716" t="str">
        <f>Index!C126</f>
        <v>Náklady budúcich období dlhodobé (381A, 382A)</v>
      </c>
      <c r="I44" s="716"/>
      <c r="J44" s="716"/>
      <c r="K44" s="716"/>
      <c r="L44" s="716"/>
      <c r="M44" s="716"/>
      <c r="N44" s="716"/>
      <c r="O44" s="716"/>
      <c r="P44" s="716"/>
      <c r="Q44" s="716"/>
      <c r="R44" s="716"/>
      <c r="S44" s="716"/>
      <c r="T44" s="716"/>
      <c r="U44" s="716"/>
      <c r="V44" s="716"/>
      <c r="W44" s="716"/>
      <c r="X44" s="716"/>
      <c r="Y44" s="716"/>
      <c r="Z44" s="716"/>
      <c r="AA44" s="717" t="s">
        <v>166</v>
      </c>
      <c r="AB44" s="717"/>
      <c r="AC44" s="717"/>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710"/>
      <c r="BS44" s="175"/>
      <c r="BT44" s="175"/>
      <c r="BU44" s="175"/>
      <c r="BV44" s="175"/>
      <c r="BW44" s="175"/>
      <c r="BX44" s="176"/>
      <c r="BY44" s="175"/>
      <c r="BZ44" s="175"/>
      <c r="CA44" s="175"/>
      <c r="CB44" s="175"/>
      <c r="CC44" s="175"/>
      <c r="CD44" s="175"/>
      <c r="CE44" s="175"/>
      <c r="CF44" s="175"/>
      <c r="CG44" s="175"/>
      <c r="CH44" s="216"/>
      <c r="CI44" s="220"/>
      <c r="CJ44" s="220"/>
    </row>
    <row r="45" spans="1:88" s="174" customFormat="1" ht="3" customHeight="1">
      <c r="A45" s="139"/>
      <c r="B45" s="715"/>
      <c r="C45" s="715"/>
      <c r="D45" s="715"/>
      <c r="E45" s="719"/>
      <c r="F45" s="719"/>
      <c r="G45" s="707"/>
      <c r="H45" s="716"/>
      <c r="I45" s="716"/>
      <c r="J45" s="716"/>
      <c r="K45" s="716"/>
      <c r="L45" s="716"/>
      <c r="M45" s="716"/>
      <c r="N45" s="716"/>
      <c r="O45" s="716"/>
      <c r="P45" s="716"/>
      <c r="Q45" s="716"/>
      <c r="R45" s="716"/>
      <c r="S45" s="716"/>
      <c r="T45" s="716"/>
      <c r="U45" s="716"/>
      <c r="V45" s="716"/>
      <c r="W45" s="716"/>
      <c r="X45" s="716"/>
      <c r="Y45" s="716"/>
      <c r="Z45" s="716"/>
      <c r="AA45" s="717"/>
      <c r="AB45" s="717"/>
      <c r="AC45" s="717"/>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74"/>
      <c r="BM45" s="668"/>
      <c r="BN45" s="668"/>
      <c r="BO45" s="668"/>
      <c r="BP45" s="668"/>
      <c r="BQ45" s="668"/>
      <c r="BR45" s="667"/>
      <c r="BS45" s="668"/>
      <c r="BT45" s="668"/>
      <c r="BU45" s="668"/>
      <c r="BV45" s="668"/>
      <c r="BW45" s="668"/>
      <c r="BX45" s="178"/>
      <c r="BY45" s="179"/>
      <c r="BZ45" s="179"/>
      <c r="CA45" s="179"/>
      <c r="CB45" s="179"/>
      <c r="CC45" s="179"/>
      <c r="CD45" s="179"/>
      <c r="CE45" s="179"/>
      <c r="CF45" s="179"/>
      <c r="CG45" s="179"/>
      <c r="CH45" s="217"/>
      <c r="CI45" s="220"/>
      <c r="CJ45" s="220"/>
    </row>
    <row r="46" spans="1:88" ht="15" customHeight="1">
      <c r="A46" s="139"/>
      <c r="B46" s="715"/>
      <c r="C46" s="715"/>
      <c r="D46" s="715"/>
      <c r="E46" s="719"/>
      <c r="F46" s="719"/>
      <c r="G46" s="707"/>
      <c r="H46" s="716"/>
      <c r="I46" s="716"/>
      <c r="J46" s="716"/>
      <c r="K46" s="716"/>
      <c r="L46" s="716"/>
      <c r="M46" s="716"/>
      <c r="N46" s="716"/>
      <c r="O46" s="716"/>
      <c r="P46" s="716"/>
      <c r="Q46" s="716"/>
      <c r="R46" s="716"/>
      <c r="S46" s="716"/>
      <c r="T46" s="716"/>
      <c r="U46" s="716"/>
      <c r="V46" s="716"/>
      <c r="W46" s="716"/>
      <c r="X46" s="716"/>
      <c r="Y46" s="716"/>
      <c r="Z46" s="716"/>
      <c r="AA46" s="717"/>
      <c r="AB46" s="717"/>
      <c r="AC46" s="717"/>
      <c r="AD46" s="671"/>
      <c r="AE46" s="474" t="str">
        <f>IF(LEN(VLOOKUP(AA44,suvaha!$D$8:$H$158,2,FALSE))&lt;11,"",LEFT(RIGHT(VLOOKUP(AA44,suvaha!$D$8:$H$158,2,FALSE),11),1))</f>
        <v/>
      </c>
      <c r="AF46" s="181"/>
      <c r="AG46" s="474" t="str">
        <f>IF(LEN(VLOOKUP(AA44,suvaha!$D$8:$H$158,2,FALSE))&lt;10,"",LEFT(RIGHT(VLOOKUP(AA44,suvaha!$D$8:$H$158,2,FALSE),10),1))</f>
        <v/>
      </c>
      <c r="AH46" s="476"/>
      <c r="AI46" s="474" t="str">
        <f>IF(LEN(VLOOKUP(AA44,suvaha!$D$8:$H$158,2,FALSE))&lt;9,"",LEFT(RIGHT(VLOOKUP(AA44,suvaha!$D$8:$H$158,2,FALSE),9),1))</f>
        <v/>
      </c>
      <c r="AJ46" s="181"/>
      <c r="AK46" s="474" t="str">
        <f>IF(LEN(VLOOKUP(AA44,suvaha!$D$8:$H$158,2,FALSE))&lt;8,"",LEFT(RIGHT(VLOOKUP(AA44,suvaha!$D$8:$H$158,2,FALSE),8),1))</f>
        <v/>
      </c>
      <c r="AL46" s="476"/>
      <c r="AM46" s="474" t="str">
        <f>IF(LEN(VLOOKUP(AA44,suvaha!$D$8:$H$158,2,FALSE))&lt;7,"",LEFT(RIGHT(VLOOKUP(AA44,suvaha!$D$8:$H$158,2,FALSE),7),1))</f>
        <v/>
      </c>
      <c r="AN46" s="674"/>
      <c r="AO46" s="474" t="str">
        <f>IF(LEN(VLOOKUP(AA44,suvaha!$D$8:$H$158,2,FALSE))&lt;6,"",LEFT(RIGHT(VLOOKUP(AA44,suvaha!$D$8:$H$158,2,FALSE),6),1))</f>
        <v/>
      </c>
      <c r="AP46" s="476"/>
      <c r="AQ46" s="474" t="str">
        <f>IF(LEN(VLOOKUP(AA44,suvaha!$D$8:$H$158,2,FALSE))&lt;5,"",LEFT(RIGHT(VLOOKUP(AA44,suvaha!$D$8:$H$158,2,FALSE),5),1))</f>
        <v/>
      </c>
      <c r="AR46" s="476"/>
      <c r="AS46" s="474" t="str">
        <f>IF(LEN(VLOOKUP(AA44,suvaha!$D$8:$H$158,2,FALSE))&lt;4,"",LEFT(RIGHT(VLOOKUP(AA44,suvaha!$D$8:$H$158,2,FALSE),4),1))</f>
        <v/>
      </c>
      <c r="AT46" s="674"/>
      <c r="AU46" s="474" t="str">
        <f>IF(LEN(VLOOKUP(AA44,suvaha!$D$8:$H$158,2,FALSE))&lt;3,"",LEFT(RIGHT(VLOOKUP(AA44,suvaha!$D$8:$H$158,2,FALSE),3),1))</f>
        <v/>
      </c>
      <c r="AV46" s="476"/>
      <c r="AW46" s="474" t="str">
        <f>IF(LEN(VLOOKUP(AA44,suvaha!$D$8:$H$158,2,FALSE))&lt;2,"",LEFT(RIGHT(VLOOKUP(AA44,suvaha!$D$8:$H$158,2,FALSE),2),1))</f>
        <v/>
      </c>
      <c r="AX46" s="476"/>
      <c r="AY46" s="474" t="str">
        <f>IF(VLOOKUP(AA44,suvaha!$D$8:$H$85,2,FALSE)=0,"",IF(LEN(VLOOKUP(AA44,suvaha!$D$8:$H$158,2,FALSE))&lt;1,"",LEFT(RIGHT(VLOOKUP(AA44,suvaha!$D$8:$H$158,2,FALSE),1),1)))</f>
        <v/>
      </c>
      <c r="AZ46" s="711"/>
      <c r="BA46" s="671"/>
      <c r="BB46" s="474" t="str">
        <f>IF(LEN(VLOOKUP(AA44,suvaha!$D$8:$H$158,4,FALSE))&lt;11,"",LEFT(RIGHT(VLOOKUP(AA44,suvaha!$D$8:$H$158,4,FALSE),11),1))</f>
        <v/>
      </c>
      <c r="BC46" s="181"/>
      <c r="BD46" s="474" t="str">
        <f>IF(LEN(VLOOKUP(AA44,suvaha!$D$8:$H$158,4,FALSE))&lt;10,"",LEFT(RIGHT(VLOOKUP(AA44,suvaha!$D$8:$H$158,4,FALSE),10),1))</f>
        <v/>
      </c>
      <c r="BE46" s="476"/>
      <c r="BF46" s="474" t="str">
        <f>IF(LEN(VLOOKUP(AA44,suvaha!$D$8:$H$158,4,FALSE))&lt;9,"",LEFT(RIGHT(VLOOKUP(AA44,suvaha!$D$8:$H$158,4,FALSE),9),1))</f>
        <v/>
      </c>
      <c r="BG46" s="181"/>
      <c r="BH46" s="474" t="str">
        <f>IF(LEN(VLOOKUP(AA44,suvaha!$D$8:$H$158,4,FALSE))&lt;8,"",LEFT(RIGHT(VLOOKUP(AA44,suvaha!$D$8:$H$158,4,FALSE),8),1))</f>
        <v/>
      </c>
      <c r="BI46" s="476"/>
      <c r="BJ46" s="474" t="str">
        <f>IF(LEN(VLOOKUP(AA44,suvaha!$D$8:$H$158,4,FALSE))&lt;7,"",LEFT(RIGHT(VLOOKUP(AA44,suvaha!$D$8:$H$158,4,FALSE),7),1))</f>
        <v/>
      </c>
      <c r="BK46" s="674"/>
      <c r="BL46" s="674"/>
      <c r="BM46" s="474" t="str">
        <f>IF(LEN(VLOOKUP(AA44,suvaha!$D$8:$H$158,4,FALSE))&lt;6,"",LEFT(RIGHT(VLOOKUP(AA44,suvaha!$D$8:$H$158,4,FALSE),6),1))</f>
        <v/>
      </c>
      <c r="BN46" s="476"/>
      <c r="BO46" s="474" t="str">
        <f>IF(LEN(VLOOKUP(AA44,suvaha!$D$8:$H$158,4,FALSE))&lt;5,"",LEFT(RIGHT(VLOOKUP(AA44,suvaha!$D$8:$H$158,4,FALSE),5),1))</f>
        <v/>
      </c>
      <c r="BP46" s="476"/>
      <c r="BQ46" s="474" t="str">
        <f>IF(LEN(VLOOKUP(AA44,suvaha!$D$8:$H$158,4,FALSE))&lt;4,"",LEFT(RIGHT(VLOOKUP(AA44,suvaha!$D$8:$H$158,4,FALSE),4),1))</f>
        <v/>
      </c>
      <c r="BR46" s="667"/>
      <c r="BS46" s="474" t="str">
        <f>IF(LEN(VLOOKUP(AA44,suvaha!$D$8:$H$158,4,FALSE))&lt;3,"",LEFT(RIGHT(VLOOKUP(AA44,suvaha!$D$8:$H$158,4,FALSE),3),1))</f>
        <v/>
      </c>
      <c r="BT46" s="476"/>
      <c r="BU46" s="474" t="str">
        <f>IF(LEN(VLOOKUP(AA44,suvaha!$D$8:$H$158,4,FALSE))&lt;2,"",LEFT(RIGHT(VLOOKUP(AA44,suvaha!$D$8:$H$158,4,FALSE),2),1))</f>
        <v/>
      </c>
      <c r="BV46" s="476"/>
      <c r="BW46" s="474" t="str">
        <f>IF(VLOOKUP(AA44,suvaha!$D$8:$H$85,4,FALSE)=0,"",IF(LEN(VLOOKUP(AA44,suvaha!$D$8:$H$158,4,FALSE))&lt;1,"",LEFT(RIGHT(VLOOKUP(AA44,suvaha!$D$8:$H$158,4,FALSE),1),1)))</f>
        <v/>
      </c>
      <c r="BX46" s="178"/>
      <c r="BY46" s="179"/>
      <c r="BZ46" s="179"/>
      <c r="CA46" s="179"/>
      <c r="CB46" s="179"/>
      <c r="CC46" s="179"/>
      <c r="CD46" s="179"/>
      <c r="CE46" s="179"/>
      <c r="CF46" s="179"/>
      <c r="CG46" s="179"/>
      <c r="CH46" s="217"/>
      <c r="CI46" s="154"/>
      <c r="CJ46" s="154"/>
    </row>
    <row r="47" spans="1:88" ht="3" customHeight="1">
      <c r="A47" s="139"/>
      <c r="B47" s="715"/>
      <c r="C47" s="715"/>
      <c r="D47" s="715"/>
      <c r="E47" s="719"/>
      <c r="F47" s="719"/>
      <c r="G47" s="707"/>
      <c r="H47" s="716"/>
      <c r="I47" s="716"/>
      <c r="J47" s="716"/>
      <c r="K47" s="716"/>
      <c r="L47" s="716"/>
      <c r="M47" s="716"/>
      <c r="N47" s="716"/>
      <c r="O47" s="716"/>
      <c r="P47" s="716"/>
      <c r="Q47" s="716"/>
      <c r="R47" s="716"/>
      <c r="S47" s="716"/>
      <c r="T47" s="716"/>
      <c r="U47" s="716"/>
      <c r="V47" s="716"/>
      <c r="W47" s="716"/>
      <c r="X47" s="716"/>
      <c r="Y47" s="716"/>
      <c r="Z47" s="716"/>
      <c r="AA47" s="717"/>
      <c r="AB47" s="717"/>
      <c r="AC47" s="717"/>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669"/>
      <c r="BS47" s="182"/>
      <c r="BT47" s="182"/>
      <c r="BU47" s="182"/>
      <c r="BV47" s="182"/>
      <c r="BW47" s="182"/>
      <c r="BX47" s="183"/>
      <c r="BY47" s="182"/>
      <c r="BZ47" s="182"/>
      <c r="CA47" s="182"/>
      <c r="CB47" s="182"/>
      <c r="CC47" s="182"/>
      <c r="CD47" s="182"/>
      <c r="CE47" s="182"/>
      <c r="CF47" s="182"/>
      <c r="CG47" s="182"/>
      <c r="CH47" s="218"/>
      <c r="CI47" s="154"/>
      <c r="CJ47" s="154"/>
    </row>
    <row r="48" spans="1:88" ht="3" customHeight="1">
      <c r="A48" s="139"/>
      <c r="B48" s="715"/>
      <c r="C48" s="715"/>
      <c r="D48" s="715"/>
      <c r="E48" s="719"/>
      <c r="F48" s="719"/>
      <c r="G48" s="707"/>
      <c r="H48" s="716"/>
      <c r="I48" s="716"/>
      <c r="J48" s="716"/>
      <c r="K48" s="716"/>
      <c r="L48" s="716"/>
      <c r="M48" s="716"/>
      <c r="N48" s="716"/>
      <c r="O48" s="716"/>
      <c r="P48" s="716"/>
      <c r="Q48" s="716"/>
      <c r="R48" s="716"/>
      <c r="S48" s="716"/>
      <c r="T48" s="716"/>
      <c r="U48" s="716"/>
      <c r="V48" s="716"/>
      <c r="W48" s="716"/>
      <c r="X48" s="716"/>
      <c r="Y48" s="716"/>
      <c r="Z48" s="716"/>
      <c r="AA48" s="717"/>
      <c r="AB48" s="717"/>
      <c r="AC48" s="717"/>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717"/>
      <c r="BB48" s="717"/>
      <c r="BC48" s="717"/>
      <c r="BD48" s="717"/>
      <c r="BE48" s="717"/>
      <c r="BF48" s="717"/>
      <c r="BG48" s="717"/>
      <c r="BH48" s="717"/>
      <c r="BI48" s="717"/>
      <c r="BJ48" s="717"/>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5"/>
      <c r="CH48" s="216"/>
      <c r="CI48" s="154"/>
      <c r="CJ48" s="154"/>
    </row>
    <row r="49" spans="1:88" ht="3" customHeight="1">
      <c r="A49" s="139"/>
      <c r="B49" s="715"/>
      <c r="C49" s="715"/>
      <c r="D49" s="715"/>
      <c r="E49" s="719"/>
      <c r="F49" s="719"/>
      <c r="G49" s="707"/>
      <c r="H49" s="716"/>
      <c r="I49" s="716"/>
      <c r="J49" s="716"/>
      <c r="K49" s="716"/>
      <c r="L49" s="716"/>
      <c r="M49" s="716"/>
      <c r="N49" s="716"/>
      <c r="O49" s="716"/>
      <c r="P49" s="716"/>
      <c r="Q49" s="716"/>
      <c r="R49" s="716"/>
      <c r="S49" s="716"/>
      <c r="T49" s="716"/>
      <c r="U49" s="716"/>
      <c r="V49" s="716"/>
      <c r="W49" s="716"/>
      <c r="X49" s="716"/>
      <c r="Y49" s="716"/>
      <c r="Z49" s="716"/>
      <c r="AA49" s="717"/>
      <c r="AB49" s="717"/>
      <c r="AC49" s="717"/>
      <c r="AD49" s="671"/>
      <c r="AE49" s="672"/>
      <c r="AF49" s="672"/>
      <c r="AG49" s="672"/>
      <c r="AH49" s="471"/>
      <c r="AI49" s="673"/>
      <c r="AJ49" s="673"/>
      <c r="AK49" s="673"/>
      <c r="AL49" s="673"/>
      <c r="AM49" s="673"/>
      <c r="AN49" s="674" t="s">
        <v>37</v>
      </c>
      <c r="AO49" s="668"/>
      <c r="AP49" s="668"/>
      <c r="AQ49" s="668"/>
      <c r="AR49" s="668"/>
      <c r="AS49" s="668"/>
      <c r="AT49" s="674" t="s">
        <v>37</v>
      </c>
      <c r="AU49" s="668"/>
      <c r="AV49" s="668"/>
      <c r="AW49" s="668"/>
      <c r="AX49" s="668"/>
      <c r="AY49" s="668"/>
      <c r="AZ49" s="711"/>
      <c r="BA49" s="717"/>
      <c r="BB49" s="717"/>
      <c r="BC49" s="717"/>
      <c r="BD49" s="717"/>
      <c r="BE49" s="717"/>
      <c r="BF49" s="717"/>
      <c r="BG49" s="717"/>
      <c r="BH49" s="717"/>
      <c r="BI49" s="717"/>
      <c r="BJ49" s="717"/>
      <c r="BK49" s="179"/>
      <c r="BL49" s="179"/>
      <c r="BM49" s="672"/>
      <c r="BN49" s="672"/>
      <c r="BO49" s="672"/>
      <c r="BP49" s="179"/>
      <c r="BQ49" s="190"/>
      <c r="BR49" s="190"/>
      <c r="BS49" s="190"/>
      <c r="BT49" s="190"/>
      <c r="BU49" s="190"/>
      <c r="BV49" s="179"/>
      <c r="BW49" s="190"/>
      <c r="BX49" s="190"/>
      <c r="BY49" s="190"/>
      <c r="BZ49" s="190"/>
      <c r="CA49" s="190"/>
      <c r="CB49" s="191"/>
      <c r="CC49" s="190"/>
      <c r="CD49" s="190"/>
      <c r="CE49" s="190"/>
      <c r="CF49" s="190"/>
      <c r="CG49" s="190"/>
      <c r="CH49" s="219"/>
      <c r="CI49" s="154"/>
      <c r="CJ49" s="154"/>
    </row>
    <row r="50" spans="1:88" ht="15" customHeight="1">
      <c r="A50" s="139"/>
      <c r="B50" s="715"/>
      <c r="C50" s="715"/>
      <c r="D50" s="715"/>
      <c r="E50" s="719"/>
      <c r="F50" s="719"/>
      <c r="G50" s="707"/>
      <c r="H50" s="716"/>
      <c r="I50" s="716"/>
      <c r="J50" s="716"/>
      <c r="K50" s="716"/>
      <c r="L50" s="716"/>
      <c r="M50" s="716"/>
      <c r="N50" s="716"/>
      <c r="O50" s="716"/>
      <c r="P50" s="716"/>
      <c r="Q50" s="716"/>
      <c r="R50" s="716"/>
      <c r="S50" s="716"/>
      <c r="T50" s="716"/>
      <c r="U50" s="716"/>
      <c r="V50" s="716"/>
      <c r="W50" s="716"/>
      <c r="X50" s="716"/>
      <c r="Y50" s="716"/>
      <c r="Z50" s="716"/>
      <c r="AA50" s="717"/>
      <c r="AB50" s="717"/>
      <c r="AC50" s="717"/>
      <c r="AD50" s="671"/>
      <c r="AE50" s="474" t="str">
        <f>IF(LEN(VLOOKUP(AA44,suvaha!$D$8:$H$158,3,FALSE))&lt;11,"",LEFT(RIGHT(VLOOKUP(AA44,suvaha!$D$8:$H$158,3,FALSE),11),1))</f>
        <v/>
      </c>
      <c r="AF50" s="181" t="s">
        <v>37</v>
      </c>
      <c r="AG50" s="474" t="str">
        <f>IF(LEN(VLOOKUP(AA44,suvaha!$D$8:$H$158,3,FALSE))&lt;10,"",LEFT(RIGHT(VLOOKUP(AA44,suvaha!$D$8:$H$158,3,FALSE),10),1))</f>
        <v/>
      </c>
      <c r="AH50" s="476" t="s">
        <v>37</v>
      </c>
      <c r="AI50" s="474" t="str">
        <f>IF(LEN(VLOOKUP(AA44,suvaha!$D$8:$H$158,3,FALSE))&lt;9,"",LEFT(RIGHT(VLOOKUP(AA44,suvaha!$D$8:$H$158,3,FALSE),9),1))</f>
        <v/>
      </c>
      <c r="AJ50" s="181" t="s">
        <v>37</v>
      </c>
      <c r="AK50" s="474" t="str">
        <f>IF(LEN(VLOOKUP(AA44,suvaha!$D$8:$H$158,3,FALSE))&lt;8,"",LEFT(RIGHT(VLOOKUP(AA44,suvaha!$D$8:$H$158,3,FALSE),8),1))</f>
        <v/>
      </c>
      <c r="AL50" s="476" t="s">
        <v>37</v>
      </c>
      <c r="AM50" s="474" t="str">
        <f>IF(LEN(VLOOKUP(AA44,suvaha!$D$8:$H$158,3,FALSE))&lt;7,"",LEFT(RIGHT(VLOOKUP(AA44,suvaha!$D$8:$H$158,3,FALSE),7),1))</f>
        <v/>
      </c>
      <c r="AN50" s="674"/>
      <c r="AO50" s="474" t="str">
        <f>IF(LEN(VLOOKUP(AA44,suvaha!$D$8:$H$158,3,FALSE))&lt;6,"",LEFT(RIGHT(VLOOKUP(AA44,suvaha!$D$8:$H$158,3,FALSE),6),1))</f>
        <v/>
      </c>
      <c r="AP50" s="476" t="s">
        <v>37</v>
      </c>
      <c r="AQ50" s="474" t="str">
        <f>IF(LEN(VLOOKUP(AA44,suvaha!$D$8:$H$158,3,FALSE))&lt;5,"",LEFT(RIGHT(VLOOKUP(AA44,suvaha!$D$8:$H$158,3,FALSE),5),1))</f>
        <v/>
      </c>
      <c r="AR50" s="476" t="s">
        <v>37</v>
      </c>
      <c r="AS50" s="474" t="str">
        <f>IF(LEN(VLOOKUP(AA44,suvaha!$D$8:$H$158,3,FALSE))&lt;4,"",LEFT(RIGHT(VLOOKUP(AA44,suvaha!$D$8:$H$158,3,FALSE),4),1))</f>
        <v/>
      </c>
      <c r="AT50" s="674"/>
      <c r="AU50" s="474" t="str">
        <f>IF(LEN(VLOOKUP(AA44,suvaha!$D$8:$H$158,3,FALSE))&lt;3,"",LEFT(RIGHT(VLOOKUP(AA44,suvaha!$D$8:$H$158,3,FALSE),3),1))</f>
        <v/>
      </c>
      <c r="AV50" s="476" t="s">
        <v>37</v>
      </c>
      <c r="AW50" s="474" t="str">
        <f>IF(LEN(VLOOKUP(AA44,suvaha!$D$8:$H$158,3,FALSE))&lt;2,"",LEFT(RIGHT(VLOOKUP(AA44,suvaha!$D$8:$H$158,3,FALSE),2),1))</f>
        <v/>
      </c>
      <c r="AX50" s="476" t="s">
        <v>37</v>
      </c>
      <c r="AY50" s="474" t="str">
        <f>IF(VLOOKUP(AA44,suvaha!$D$8:$H$85,3,FALSE)=0,"",IF(LEN(VLOOKUP(AA44,suvaha!$D$8:$H$158,3,FALSE))&lt;1,"",LEFT(RIGHT(VLOOKUP(AA44,suvaha!$D$8:$H$158,3,FALSE),1),1)))</f>
        <v/>
      </c>
      <c r="AZ50" s="711"/>
      <c r="BA50" s="717"/>
      <c r="BB50" s="717"/>
      <c r="BC50" s="717"/>
      <c r="BD50" s="717"/>
      <c r="BE50" s="717"/>
      <c r="BF50" s="717"/>
      <c r="BG50" s="717"/>
      <c r="BH50" s="717"/>
      <c r="BI50" s="717"/>
      <c r="BJ50" s="717"/>
      <c r="BK50" s="179"/>
      <c r="BL50" s="179"/>
      <c r="BM50" s="474" t="str">
        <f>IF(LEN(VLOOKUP(AA44,suvaha!$D$8:$H$158,5,FALSE))&lt;11,"",LEFT(RIGHT(VLOOKUP(AA44,suvaha!$D$8:$H$158,5,FALSE),11),1))</f>
        <v/>
      </c>
      <c r="BN50" s="181" t="s">
        <v>37</v>
      </c>
      <c r="BO50" s="474" t="str">
        <f>IF(LEN(VLOOKUP(AA44,suvaha!$D$8:$H$158,5,FALSE))&lt;10,"",LEFT(RIGHT(VLOOKUP(AA44,suvaha!$D$8:$H$158,5,FALSE),10),1))</f>
        <v/>
      </c>
      <c r="BP50" s="179" t="s">
        <v>37</v>
      </c>
      <c r="BQ50" s="474" t="str">
        <f>IF(LEN(VLOOKUP(AA44,suvaha!$D$8:$H$158,5,FALSE))&lt;9,"",LEFT(RIGHT(VLOOKUP(AA44,suvaha!$D$8:$H$158,5,FALSE),9),1))</f>
        <v/>
      </c>
      <c r="BR50" s="476" t="s">
        <v>37</v>
      </c>
      <c r="BS50" s="474" t="str">
        <f>IF(LEN(VLOOKUP(AA44,suvaha!$D$8:$H$158,5,FALSE))&lt;8,"",LEFT(RIGHT(VLOOKUP(AA44,suvaha!$D$8:$H$158,5,FALSE),8),1))</f>
        <v/>
      </c>
      <c r="BT50" s="476" t="s">
        <v>37</v>
      </c>
      <c r="BU50" s="474" t="str">
        <f>IF(LEN(VLOOKUP(AA44,suvaha!$D$8:$H$158,5,FALSE))&lt;7,"",LEFT(RIGHT(VLOOKUP(AA44,suvaha!$D$8:$H$158,5,FALSE),7),1))</f>
        <v/>
      </c>
      <c r="BV50" s="179" t="s">
        <v>37</v>
      </c>
      <c r="BW50" s="474" t="str">
        <f>IF(LEN(VLOOKUP(AA44,suvaha!$D$8:$H$158,5,FALSE))&lt;6,"",LEFT(RIGHT(VLOOKUP(AA44,suvaha!$D$8:$H$158,5,FALSE),6),1))</f>
        <v/>
      </c>
      <c r="BX50" s="476" t="s">
        <v>37</v>
      </c>
      <c r="BY50" s="474" t="str">
        <f>IF(LEN(VLOOKUP(AA44,suvaha!$D$8:$H$158,5,FALSE))&lt;5,"",LEFT(RIGHT(VLOOKUP(AA44,suvaha!$D$8:$H$158,5,FALSE),5),1))</f>
        <v/>
      </c>
      <c r="BZ50" s="476" t="s">
        <v>37</v>
      </c>
      <c r="CA50" s="474" t="str">
        <f>IF(LEN(VLOOKUP(AA44,suvaha!$D$8:$H$158,5,FALSE))&lt;4,"",LEFT(RIGHT(VLOOKUP(AA44,suvaha!$D$8:$H$158,5,FALSE),4),1))</f>
        <v/>
      </c>
      <c r="CB50" s="191" t="s">
        <v>37</v>
      </c>
      <c r="CC50" s="474" t="str">
        <f>IF(LEN(VLOOKUP(AA44,suvaha!$D$8:$H$158,5,FALSE))&lt;3,"",LEFT(RIGHT(VLOOKUP(AA44,suvaha!$D$8:$H$158,5,FALSE),3),1))</f>
        <v/>
      </c>
      <c r="CD50" s="476" t="s">
        <v>37</v>
      </c>
      <c r="CE50" s="474" t="str">
        <f>IF(LEN(VLOOKUP(AA44,suvaha!$D$8:$H$158,5,FALSE))&lt;2,"",LEFT(RIGHT(VLOOKUP(AA44,suvaha!$D$8:$H$158,5,FALSE),2),1))</f>
        <v/>
      </c>
      <c r="CF50" s="476" t="s">
        <v>53</v>
      </c>
      <c r="CG50" s="474" t="str">
        <f>IF(VLOOKUP(AA44,suvaha!$D$8:$H$85,5,FALSE)=0,"",IF(LEN(VLOOKUP(AA44,suvaha!$D$8:$H$158,5,FALSE))&lt;1,"",LEFT(RIGHT(VLOOKUP(AA44,suvaha!$D$8:$H$158,5,FALSE),1),1)))</f>
        <v/>
      </c>
      <c r="CH50" s="219"/>
      <c r="CI50" s="154"/>
      <c r="CJ50" s="154"/>
    </row>
    <row r="51" spans="1:88" ht="3" customHeight="1">
      <c r="A51" s="139"/>
      <c r="B51" s="715"/>
      <c r="C51" s="715"/>
      <c r="D51" s="715"/>
      <c r="E51" s="719"/>
      <c r="F51" s="719"/>
      <c r="G51" s="707"/>
      <c r="H51" s="716"/>
      <c r="I51" s="716"/>
      <c r="J51" s="716"/>
      <c r="K51" s="716"/>
      <c r="L51" s="716"/>
      <c r="M51" s="716"/>
      <c r="N51" s="716"/>
      <c r="O51" s="716"/>
      <c r="P51" s="716"/>
      <c r="Q51" s="716"/>
      <c r="R51" s="716"/>
      <c r="S51" s="716"/>
      <c r="T51" s="716"/>
      <c r="U51" s="716"/>
      <c r="V51" s="716"/>
      <c r="W51" s="716"/>
      <c r="X51" s="716"/>
      <c r="Y51" s="716"/>
      <c r="Z51" s="716"/>
      <c r="AA51" s="717"/>
      <c r="AB51" s="717"/>
      <c r="AC51" s="717"/>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7"/>
      <c r="BB51" s="717"/>
      <c r="BC51" s="717"/>
      <c r="BD51" s="717"/>
      <c r="BE51" s="717"/>
      <c r="BF51" s="717"/>
      <c r="BG51" s="717"/>
      <c r="BH51" s="717"/>
      <c r="BI51" s="717"/>
      <c r="BJ51" s="717"/>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218"/>
      <c r="CI51" s="154"/>
      <c r="CJ51" s="154"/>
    </row>
    <row r="52" spans="1:88" s="174" customFormat="1" ht="3" customHeight="1">
      <c r="A52" s="139"/>
      <c r="B52" s="715"/>
      <c r="C52" s="715"/>
      <c r="D52" s="715"/>
      <c r="E52" s="719" t="s">
        <v>59</v>
      </c>
      <c r="F52" s="719"/>
      <c r="G52" s="707"/>
      <c r="H52" s="716" t="str">
        <f>Index!C127</f>
        <v>Náklady budúcich období krátkodobé (381A, 382A)</v>
      </c>
      <c r="I52" s="716"/>
      <c r="J52" s="716"/>
      <c r="K52" s="716"/>
      <c r="L52" s="716"/>
      <c r="M52" s="716"/>
      <c r="N52" s="716"/>
      <c r="O52" s="716"/>
      <c r="P52" s="716"/>
      <c r="Q52" s="716"/>
      <c r="R52" s="716"/>
      <c r="S52" s="716"/>
      <c r="T52" s="716"/>
      <c r="U52" s="716"/>
      <c r="V52" s="716"/>
      <c r="W52" s="716"/>
      <c r="X52" s="716"/>
      <c r="Y52" s="716"/>
      <c r="Z52" s="716"/>
      <c r="AA52" s="717" t="s">
        <v>167</v>
      </c>
      <c r="AB52" s="717"/>
      <c r="AC52" s="717"/>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710"/>
      <c r="BS52" s="175"/>
      <c r="BT52" s="175"/>
      <c r="BU52" s="175"/>
      <c r="BV52" s="175"/>
      <c r="BW52" s="175"/>
      <c r="BX52" s="176"/>
      <c r="BY52" s="175"/>
      <c r="BZ52" s="175"/>
      <c r="CA52" s="175"/>
      <c r="CB52" s="175"/>
      <c r="CC52" s="175"/>
      <c r="CD52" s="175"/>
      <c r="CE52" s="175"/>
      <c r="CF52" s="175"/>
      <c r="CG52" s="175"/>
      <c r="CH52" s="216"/>
      <c r="CI52" s="220"/>
      <c r="CJ52" s="220"/>
    </row>
    <row r="53" spans="1:88" s="174" customFormat="1" ht="3" customHeight="1">
      <c r="A53" s="139"/>
      <c r="B53" s="715"/>
      <c r="C53" s="715"/>
      <c r="D53" s="715"/>
      <c r="E53" s="719"/>
      <c r="F53" s="719"/>
      <c r="G53" s="707"/>
      <c r="H53" s="716"/>
      <c r="I53" s="716"/>
      <c r="J53" s="716"/>
      <c r="K53" s="716"/>
      <c r="L53" s="716"/>
      <c r="M53" s="716"/>
      <c r="N53" s="716"/>
      <c r="O53" s="716"/>
      <c r="P53" s="716"/>
      <c r="Q53" s="716"/>
      <c r="R53" s="716"/>
      <c r="S53" s="716"/>
      <c r="T53" s="716"/>
      <c r="U53" s="716"/>
      <c r="V53" s="716"/>
      <c r="W53" s="716"/>
      <c r="X53" s="716"/>
      <c r="Y53" s="716"/>
      <c r="Z53" s="716"/>
      <c r="AA53" s="717"/>
      <c r="AB53" s="717"/>
      <c r="AC53" s="717"/>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74"/>
      <c r="BM53" s="668"/>
      <c r="BN53" s="668"/>
      <c r="BO53" s="668"/>
      <c r="BP53" s="668"/>
      <c r="BQ53" s="668"/>
      <c r="BR53" s="667"/>
      <c r="BS53" s="668"/>
      <c r="BT53" s="668"/>
      <c r="BU53" s="668"/>
      <c r="BV53" s="668"/>
      <c r="BW53" s="668"/>
      <c r="BX53" s="178"/>
      <c r="BY53" s="179"/>
      <c r="BZ53" s="179"/>
      <c r="CA53" s="179"/>
      <c r="CB53" s="179"/>
      <c r="CC53" s="179"/>
      <c r="CD53" s="179"/>
      <c r="CE53" s="179"/>
      <c r="CF53" s="179"/>
      <c r="CG53" s="179"/>
      <c r="CH53" s="217"/>
      <c r="CI53" s="220"/>
      <c r="CJ53" s="220"/>
    </row>
    <row r="54" spans="1:88" ht="15" customHeight="1">
      <c r="A54" s="139"/>
      <c r="B54" s="715"/>
      <c r="C54" s="715"/>
      <c r="D54" s="715"/>
      <c r="E54" s="719"/>
      <c r="F54" s="719"/>
      <c r="G54" s="707"/>
      <c r="H54" s="716"/>
      <c r="I54" s="716"/>
      <c r="J54" s="716"/>
      <c r="K54" s="716"/>
      <c r="L54" s="716"/>
      <c r="M54" s="716"/>
      <c r="N54" s="716"/>
      <c r="O54" s="716"/>
      <c r="P54" s="716"/>
      <c r="Q54" s="716"/>
      <c r="R54" s="716"/>
      <c r="S54" s="716"/>
      <c r="T54" s="716"/>
      <c r="U54" s="716"/>
      <c r="V54" s="716"/>
      <c r="W54" s="716"/>
      <c r="X54" s="716"/>
      <c r="Y54" s="716"/>
      <c r="Z54" s="716"/>
      <c r="AA54" s="717"/>
      <c r="AB54" s="717"/>
      <c r="AC54" s="717"/>
      <c r="AD54" s="671"/>
      <c r="AE54" s="474" t="str">
        <f>IF(LEN(VLOOKUP(AA52,suvaha!$D$8:$H$158,2,FALSE))&lt;11,"",LEFT(RIGHT(VLOOKUP(AA52,suvaha!$D$8:$H$158,2,FALSE),11),1))</f>
        <v/>
      </c>
      <c r="AF54" s="181"/>
      <c r="AG54" s="474" t="str">
        <f>IF(LEN(VLOOKUP(AA52,suvaha!$D$8:$H$158,2,FALSE))&lt;10,"",LEFT(RIGHT(VLOOKUP(AA52,suvaha!$D$8:$H$158,2,FALSE),10),1))</f>
        <v/>
      </c>
      <c r="AH54" s="476"/>
      <c r="AI54" s="474" t="str">
        <f>IF(LEN(VLOOKUP(AA52,suvaha!$D$8:$H$158,2,FALSE))&lt;9,"",LEFT(RIGHT(VLOOKUP(AA52,suvaha!$D$8:$H$158,2,FALSE),9),1))</f>
        <v/>
      </c>
      <c r="AJ54" s="181"/>
      <c r="AK54" s="474" t="str">
        <f>IF(LEN(VLOOKUP(AA52,suvaha!$D$8:$H$158,2,FALSE))&lt;8,"",LEFT(RIGHT(VLOOKUP(AA52,suvaha!$D$8:$H$158,2,FALSE),8),1))</f>
        <v/>
      </c>
      <c r="AL54" s="476"/>
      <c r="AM54" s="474" t="str">
        <f>IF(LEN(VLOOKUP(AA52,suvaha!$D$8:$H$158,2,FALSE))&lt;7,"",LEFT(RIGHT(VLOOKUP(AA52,suvaha!$D$8:$H$158,2,FALSE),7),1))</f>
        <v/>
      </c>
      <c r="AN54" s="674"/>
      <c r="AO54" s="474" t="str">
        <f>IF(LEN(VLOOKUP(AA52,suvaha!$D$8:$H$158,2,FALSE))&lt;6,"",LEFT(RIGHT(VLOOKUP(AA52,suvaha!$D$8:$H$158,2,FALSE),6),1))</f>
        <v/>
      </c>
      <c r="AP54" s="476"/>
      <c r="AQ54" s="474" t="str">
        <f>IF(LEN(VLOOKUP(AA52,suvaha!$D$8:$H$158,2,FALSE))&lt;5,"",LEFT(RIGHT(VLOOKUP(AA52,suvaha!$D$8:$H$158,2,FALSE),5),1))</f>
        <v>4</v>
      </c>
      <c r="AR54" s="476"/>
      <c r="AS54" s="474" t="str">
        <f>IF(LEN(VLOOKUP(AA52,suvaha!$D$8:$H$158,2,FALSE))&lt;4,"",LEFT(RIGHT(VLOOKUP(AA52,suvaha!$D$8:$H$158,2,FALSE),4),1))</f>
        <v>0</v>
      </c>
      <c r="AT54" s="674"/>
      <c r="AU54" s="474" t="str">
        <f>IF(LEN(VLOOKUP(AA52,suvaha!$D$8:$H$158,2,FALSE))&lt;3,"",LEFT(RIGHT(VLOOKUP(AA52,suvaha!$D$8:$H$158,2,FALSE),3),1))</f>
        <v>2</v>
      </c>
      <c r="AV54" s="476"/>
      <c r="AW54" s="474" t="str">
        <f>IF(LEN(VLOOKUP(AA52,suvaha!$D$8:$H$158,2,FALSE))&lt;2,"",LEFT(RIGHT(VLOOKUP(AA52,suvaha!$D$8:$H$158,2,FALSE),2),1))</f>
        <v>3</v>
      </c>
      <c r="AX54" s="476"/>
      <c r="AY54" s="474" t="str">
        <f>IF(VLOOKUP(AA52,suvaha!$D$8:$H$85,2,FALSE)=0,"",IF(LEN(VLOOKUP(AA52,suvaha!$D$8:$H$158,2,FALSE))&lt;1,"",LEFT(RIGHT(VLOOKUP(AA52,suvaha!$D$8:$H$158,2,FALSE),1),1)))</f>
        <v>9</v>
      </c>
      <c r="AZ54" s="711"/>
      <c r="BA54" s="671"/>
      <c r="BB54" s="474" t="str">
        <f>IF(LEN(VLOOKUP(AA52,suvaha!$D$8:$H$158,4,FALSE))&lt;11,"",LEFT(RIGHT(VLOOKUP(AA52,suvaha!$D$8:$H$158,4,FALSE),11),1))</f>
        <v/>
      </c>
      <c r="BC54" s="181"/>
      <c r="BD54" s="474" t="str">
        <f>IF(LEN(VLOOKUP(AA52,suvaha!$D$8:$H$158,4,FALSE))&lt;10,"",LEFT(RIGHT(VLOOKUP(AA52,suvaha!$D$8:$H$158,4,FALSE),10),1))</f>
        <v/>
      </c>
      <c r="BE54" s="476"/>
      <c r="BF54" s="474" t="str">
        <f>IF(LEN(VLOOKUP(AA52,suvaha!$D$8:$H$158,4,FALSE))&lt;9,"",LEFT(RIGHT(VLOOKUP(AA52,suvaha!$D$8:$H$158,4,FALSE),9),1))</f>
        <v/>
      </c>
      <c r="BG54" s="181"/>
      <c r="BH54" s="474" t="str">
        <f>IF(LEN(VLOOKUP(AA52,suvaha!$D$8:$H$158,4,FALSE))&lt;8,"",LEFT(RIGHT(VLOOKUP(AA52,suvaha!$D$8:$H$158,4,FALSE),8),1))</f>
        <v/>
      </c>
      <c r="BI54" s="476"/>
      <c r="BJ54" s="474" t="str">
        <f>IF(LEN(VLOOKUP(AA52,suvaha!$D$8:$H$158,4,FALSE))&lt;7,"",LEFT(RIGHT(VLOOKUP(AA52,suvaha!$D$8:$H$158,4,FALSE),7),1))</f>
        <v/>
      </c>
      <c r="BK54" s="674"/>
      <c r="BL54" s="674"/>
      <c r="BM54" s="474" t="str">
        <f>IF(LEN(VLOOKUP(AA52,suvaha!$D$8:$H$158,4,FALSE))&lt;6,"",LEFT(RIGHT(VLOOKUP(AA52,suvaha!$D$8:$H$158,4,FALSE),6),1))</f>
        <v/>
      </c>
      <c r="BN54" s="476"/>
      <c r="BO54" s="474" t="str">
        <f>IF(LEN(VLOOKUP(AA52,suvaha!$D$8:$H$158,4,FALSE))&lt;5,"",LEFT(RIGHT(VLOOKUP(AA52,suvaha!$D$8:$H$158,4,FALSE),5),1))</f>
        <v>4</v>
      </c>
      <c r="BP54" s="476"/>
      <c r="BQ54" s="474" t="str">
        <f>IF(LEN(VLOOKUP(AA52,suvaha!$D$8:$H$158,4,FALSE))&lt;4,"",LEFT(RIGHT(VLOOKUP(AA52,suvaha!$D$8:$H$158,4,FALSE),4),1))</f>
        <v>0</v>
      </c>
      <c r="BR54" s="667"/>
      <c r="BS54" s="474" t="str">
        <f>IF(LEN(VLOOKUP(AA52,suvaha!$D$8:$H$158,4,FALSE))&lt;3,"",LEFT(RIGHT(VLOOKUP(AA52,suvaha!$D$8:$H$158,4,FALSE),3),1))</f>
        <v>2</v>
      </c>
      <c r="BT54" s="476"/>
      <c r="BU54" s="474" t="str">
        <f>IF(LEN(VLOOKUP(AA52,suvaha!$D$8:$H$158,4,FALSE))&lt;2,"",LEFT(RIGHT(VLOOKUP(AA52,suvaha!$D$8:$H$158,4,FALSE),2),1))</f>
        <v>3</v>
      </c>
      <c r="BV54" s="476"/>
      <c r="BW54" s="474" t="str">
        <f>IF(VLOOKUP(AA52,suvaha!$D$8:$H$85,4,FALSE)=0,"",IF(LEN(VLOOKUP(AA52,suvaha!$D$8:$H$158,4,FALSE))&lt;1,"",LEFT(RIGHT(VLOOKUP(AA52,suvaha!$D$8:$H$158,4,FALSE),1),1)))</f>
        <v>9</v>
      </c>
      <c r="BX54" s="178"/>
      <c r="BY54" s="179"/>
      <c r="BZ54" s="179"/>
      <c r="CA54" s="179"/>
      <c r="CB54" s="179"/>
      <c r="CC54" s="179"/>
      <c r="CD54" s="179"/>
      <c r="CE54" s="179"/>
      <c r="CF54" s="179"/>
      <c r="CG54" s="179"/>
      <c r="CH54" s="217"/>
      <c r="CI54" s="154"/>
      <c r="CJ54" s="154"/>
    </row>
    <row r="55" spans="1:88" ht="3" customHeight="1">
      <c r="A55" s="139"/>
      <c r="B55" s="715"/>
      <c r="C55" s="715"/>
      <c r="D55" s="715"/>
      <c r="E55" s="719"/>
      <c r="F55" s="719"/>
      <c r="G55" s="707"/>
      <c r="H55" s="716"/>
      <c r="I55" s="716"/>
      <c r="J55" s="716"/>
      <c r="K55" s="716"/>
      <c r="L55" s="716"/>
      <c r="M55" s="716"/>
      <c r="N55" s="716"/>
      <c r="O55" s="716"/>
      <c r="P55" s="716"/>
      <c r="Q55" s="716"/>
      <c r="R55" s="716"/>
      <c r="S55" s="716"/>
      <c r="T55" s="716"/>
      <c r="U55" s="716"/>
      <c r="V55" s="716"/>
      <c r="W55" s="716"/>
      <c r="X55" s="716"/>
      <c r="Y55" s="716"/>
      <c r="Z55" s="716"/>
      <c r="AA55" s="717"/>
      <c r="AB55" s="717"/>
      <c r="AC55" s="717"/>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669"/>
      <c r="BS55" s="182"/>
      <c r="BT55" s="182"/>
      <c r="BU55" s="182"/>
      <c r="BV55" s="182"/>
      <c r="BW55" s="182"/>
      <c r="BX55" s="183"/>
      <c r="BY55" s="182"/>
      <c r="BZ55" s="182"/>
      <c r="CA55" s="182"/>
      <c r="CB55" s="182"/>
      <c r="CC55" s="182"/>
      <c r="CD55" s="182"/>
      <c r="CE55" s="182"/>
      <c r="CF55" s="182"/>
      <c r="CG55" s="182"/>
      <c r="CH55" s="218"/>
      <c r="CI55" s="154"/>
      <c r="CJ55" s="154"/>
    </row>
    <row r="56" spans="1:88" ht="3" customHeight="1">
      <c r="A56" s="139"/>
      <c r="B56" s="715"/>
      <c r="C56" s="715"/>
      <c r="D56" s="715"/>
      <c r="E56" s="719"/>
      <c r="F56" s="719"/>
      <c r="G56" s="707"/>
      <c r="H56" s="716"/>
      <c r="I56" s="716"/>
      <c r="J56" s="716"/>
      <c r="K56" s="716"/>
      <c r="L56" s="716"/>
      <c r="M56" s="716"/>
      <c r="N56" s="716"/>
      <c r="O56" s="716"/>
      <c r="P56" s="716"/>
      <c r="Q56" s="716"/>
      <c r="R56" s="716"/>
      <c r="S56" s="716"/>
      <c r="T56" s="716"/>
      <c r="U56" s="716"/>
      <c r="V56" s="716"/>
      <c r="W56" s="716"/>
      <c r="X56" s="716"/>
      <c r="Y56" s="716"/>
      <c r="Z56" s="716"/>
      <c r="AA56" s="717"/>
      <c r="AB56" s="717"/>
      <c r="AC56" s="717"/>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717"/>
      <c r="BB56" s="717"/>
      <c r="BC56" s="717"/>
      <c r="BD56" s="717"/>
      <c r="BE56" s="717"/>
      <c r="BF56" s="717"/>
      <c r="BG56" s="717"/>
      <c r="BH56" s="717"/>
      <c r="BI56" s="717"/>
      <c r="BJ56" s="717"/>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175"/>
      <c r="CH56" s="216"/>
      <c r="CI56" s="154"/>
      <c r="CJ56" s="154"/>
    </row>
    <row r="57" spans="1:88" ht="3" customHeight="1">
      <c r="A57" s="139"/>
      <c r="B57" s="715"/>
      <c r="C57" s="715"/>
      <c r="D57" s="715"/>
      <c r="E57" s="719"/>
      <c r="F57" s="719"/>
      <c r="G57" s="707"/>
      <c r="H57" s="716"/>
      <c r="I57" s="716"/>
      <c r="J57" s="716"/>
      <c r="K57" s="716"/>
      <c r="L57" s="716"/>
      <c r="M57" s="716"/>
      <c r="N57" s="716"/>
      <c r="O57" s="716"/>
      <c r="P57" s="716"/>
      <c r="Q57" s="716"/>
      <c r="R57" s="716"/>
      <c r="S57" s="716"/>
      <c r="T57" s="716"/>
      <c r="U57" s="716"/>
      <c r="V57" s="716"/>
      <c r="W57" s="716"/>
      <c r="X57" s="716"/>
      <c r="Y57" s="716"/>
      <c r="Z57" s="716"/>
      <c r="AA57" s="717"/>
      <c r="AB57" s="717"/>
      <c r="AC57" s="717"/>
      <c r="AD57" s="671"/>
      <c r="AE57" s="672"/>
      <c r="AF57" s="672"/>
      <c r="AG57" s="672"/>
      <c r="AH57" s="471"/>
      <c r="AI57" s="673"/>
      <c r="AJ57" s="673"/>
      <c r="AK57" s="673"/>
      <c r="AL57" s="673"/>
      <c r="AM57" s="673"/>
      <c r="AN57" s="674" t="s">
        <v>37</v>
      </c>
      <c r="AO57" s="668"/>
      <c r="AP57" s="668"/>
      <c r="AQ57" s="668"/>
      <c r="AR57" s="668"/>
      <c r="AS57" s="668"/>
      <c r="AT57" s="674" t="s">
        <v>37</v>
      </c>
      <c r="AU57" s="668"/>
      <c r="AV57" s="668"/>
      <c r="AW57" s="668"/>
      <c r="AX57" s="668"/>
      <c r="AY57" s="668"/>
      <c r="AZ57" s="711"/>
      <c r="BA57" s="717"/>
      <c r="BB57" s="717"/>
      <c r="BC57" s="717"/>
      <c r="BD57" s="717"/>
      <c r="BE57" s="717"/>
      <c r="BF57" s="717"/>
      <c r="BG57" s="717"/>
      <c r="BH57" s="717"/>
      <c r="BI57" s="717"/>
      <c r="BJ57" s="717"/>
      <c r="BK57" s="179"/>
      <c r="BL57" s="179"/>
      <c r="BM57" s="672"/>
      <c r="BN57" s="672"/>
      <c r="BO57" s="672"/>
      <c r="BP57" s="179"/>
      <c r="BQ57" s="190"/>
      <c r="BR57" s="190"/>
      <c r="BS57" s="190"/>
      <c r="BT57" s="190"/>
      <c r="BU57" s="190"/>
      <c r="BV57" s="179"/>
      <c r="BW57" s="190"/>
      <c r="BX57" s="190"/>
      <c r="BY57" s="190"/>
      <c r="BZ57" s="190"/>
      <c r="CA57" s="190"/>
      <c r="CB57" s="191"/>
      <c r="CC57" s="190"/>
      <c r="CD57" s="190"/>
      <c r="CE57" s="190"/>
      <c r="CF57" s="190"/>
      <c r="CG57" s="190"/>
      <c r="CH57" s="219"/>
      <c r="CI57" s="154"/>
      <c r="CJ57" s="154"/>
    </row>
    <row r="58" spans="1:88" ht="15" customHeight="1">
      <c r="A58" s="139"/>
      <c r="B58" s="715"/>
      <c r="C58" s="715"/>
      <c r="D58" s="715"/>
      <c r="E58" s="719"/>
      <c r="F58" s="719"/>
      <c r="G58" s="707"/>
      <c r="H58" s="716"/>
      <c r="I58" s="716"/>
      <c r="J58" s="716"/>
      <c r="K58" s="716"/>
      <c r="L58" s="716"/>
      <c r="M58" s="716"/>
      <c r="N58" s="716"/>
      <c r="O58" s="716"/>
      <c r="P58" s="716"/>
      <c r="Q58" s="716"/>
      <c r="R58" s="716"/>
      <c r="S58" s="716"/>
      <c r="T58" s="716"/>
      <c r="U58" s="716"/>
      <c r="V58" s="716"/>
      <c r="W58" s="716"/>
      <c r="X58" s="716"/>
      <c r="Y58" s="716"/>
      <c r="Z58" s="716"/>
      <c r="AA58" s="717"/>
      <c r="AB58" s="717"/>
      <c r="AC58" s="717"/>
      <c r="AD58" s="671"/>
      <c r="AE58" s="474" t="str">
        <f>IF(LEN(VLOOKUP(AA52,suvaha!$D$8:$H$158,3,FALSE))&lt;11,"",LEFT(RIGHT(VLOOKUP(AA52,suvaha!$D$8:$H$158,3,FALSE),11),1))</f>
        <v/>
      </c>
      <c r="AF58" s="181" t="s">
        <v>37</v>
      </c>
      <c r="AG58" s="474" t="str">
        <f>IF(LEN(VLOOKUP(AA52,suvaha!$D$8:$H$158,3,FALSE))&lt;10,"",LEFT(RIGHT(VLOOKUP(AA52,suvaha!$D$8:$H$158,3,FALSE),10),1))</f>
        <v/>
      </c>
      <c r="AH58" s="476" t="s">
        <v>37</v>
      </c>
      <c r="AI58" s="474" t="str">
        <f>IF(LEN(VLOOKUP(AA52,suvaha!$D$8:$H$158,3,FALSE))&lt;9,"",LEFT(RIGHT(VLOOKUP(AA52,suvaha!$D$8:$H$158,3,FALSE),9),1))</f>
        <v/>
      </c>
      <c r="AJ58" s="181" t="s">
        <v>37</v>
      </c>
      <c r="AK58" s="474" t="str">
        <f>IF(LEN(VLOOKUP(AA52,suvaha!$D$8:$H$158,3,FALSE))&lt;8,"",LEFT(RIGHT(VLOOKUP(AA52,suvaha!$D$8:$H$158,3,FALSE),8),1))</f>
        <v/>
      </c>
      <c r="AL58" s="476" t="s">
        <v>37</v>
      </c>
      <c r="AM58" s="474" t="str">
        <f>IF(LEN(VLOOKUP(AA52,suvaha!$D$8:$H$158,3,FALSE))&lt;7,"",LEFT(RIGHT(VLOOKUP(AA52,suvaha!$D$8:$H$158,3,FALSE),7),1))</f>
        <v/>
      </c>
      <c r="AN58" s="674"/>
      <c r="AO58" s="474" t="str">
        <f>IF(LEN(VLOOKUP(AA52,suvaha!$D$8:$H$158,3,FALSE))&lt;6,"",LEFT(RIGHT(VLOOKUP(AA52,suvaha!$D$8:$H$158,3,FALSE),6),1))</f>
        <v/>
      </c>
      <c r="AP58" s="476" t="s">
        <v>37</v>
      </c>
      <c r="AQ58" s="474" t="str">
        <f>IF(LEN(VLOOKUP(AA52,suvaha!$D$8:$H$158,3,FALSE))&lt;5,"",LEFT(RIGHT(VLOOKUP(AA52,suvaha!$D$8:$H$158,3,FALSE),5),1))</f>
        <v/>
      </c>
      <c r="AR58" s="476" t="s">
        <v>37</v>
      </c>
      <c r="AS58" s="474" t="str">
        <f>IF(LEN(VLOOKUP(AA52,suvaha!$D$8:$H$158,3,FALSE))&lt;4,"",LEFT(RIGHT(VLOOKUP(AA52,suvaha!$D$8:$H$158,3,FALSE),4),1))</f>
        <v/>
      </c>
      <c r="AT58" s="674"/>
      <c r="AU58" s="474" t="str">
        <f>IF(LEN(VLOOKUP(AA52,suvaha!$D$8:$H$158,3,FALSE))&lt;3,"",LEFT(RIGHT(VLOOKUP(AA52,suvaha!$D$8:$H$158,3,FALSE),3),1))</f>
        <v/>
      </c>
      <c r="AV58" s="476" t="s">
        <v>37</v>
      </c>
      <c r="AW58" s="474" t="str">
        <f>IF(LEN(VLOOKUP(AA52,suvaha!$D$8:$H$158,3,FALSE))&lt;2,"",LEFT(RIGHT(VLOOKUP(AA52,suvaha!$D$8:$H$158,3,FALSE),2),1))</f>
        <v/>
      </c>
      <c r="AX58" s="476" t="s">
        <v>37</v>
      </c>
      <c r="AY58" s="474" t="str">
        <f>IF(VLOOKUP(AA52,suvaha!$D$8:$H$85,3,FALSE)=0,"",IF(LEN(VLOOKUP(AA52,suvaha!$D$8:$H$158,3,FALSE))&lt;1,"",LEFT(RIGHT(VLOOKUP(AA52,suvaha!$D$8:$H$158,3,FALSE),1),1)))</f>
        <v/>
      </c>
      <c r="AZ58" s="711"/>
      <c r="BA58" s="717"/>
      <c r="BB58" s="717"/>
      <c r="BC58" s="717"/>
      <c r="BD58" s="717"/>
      <c r="BE58" s="717"/>
      <c r="BF58" s="717"/>
      <c r="BG58" s="717"/>
      <c r="BH58" s="717"/>
      <c r="BI58" s="717"/>
      <c r="BJ58" s="717"/>
      <c r="BK58" s="179"/>
      <c r="BL58" s="179"/>
      <c r="BM58" s="474" t="str">
        <f>IF(LEN(VLOOKUP(AA52,suvaha!$D$8:$H$158,5,FALSE))&lt;11,"",LEFT(RIGHT(VLOOKUP(AA52,suvaha!$D$8:$H$158,5,FALSE),11),1))</f>
        <v/>
      </c>
      <c r="BN58" s="181" t="s">
        <v>37</v>
      </c>
      <c r="BO58" s="474" t="str">
        <f>IF(LEN(VLOOKUP(AA52,suvaha!$D$8:$H$158,5,FALSE))&lt;10,"",LEFT(RIGHT(VLOOKUP(AA52,suvaha!$D$8:$H$158,5,FALSE),10),1))</f>
        <v/>
      </c>
      <c r="BP58" s="179" t="s">
        <v>37</v>
      </c>
      <c r="BQ58" s="474" t="str">
        <f>IF(LEN(VLOOKUP(AA52,suvaha!$D$8:$H$158,5,FALSE))&lt;9,"",LEFT(RIGHT(VLOOKUP(AA52,suvaha!$D$8:$H$158,5,FALSE),9),1))</f>
        <v/>
      </c>
      <c r="BR58" s="476" t="s">
        <v>37</v>
      </c>
      <c r="BS58" s="474" t="str">
        <f>IF(LEN(VLOOKUP(AA52,suvaha!$D$8:$H$158,5,FALSE))&lt;8,"",LEFT(RIGHT(VLOOKUP(AA52,suvaha!$D$8:$H$158,5,FALSE),8),1))</f>
        <v/>
      </c>
      <c r="BT58" s="476" t="s">
        <v>37</v>
      </c>
      <c r="BU58" s="474" t="str">
        <f>IF(LEN(VLOOKUP(AA52,suvaha!$D$8:$H$158,5,FALSE))&lt;7,"",LEFT(RIGHT(VLOOKUP(AA52,suvaha!$D$8:$H$158,5,FALSE),7),1))</f>
        <v/>
      </c>
      <c r="BV58" s="179" t="s">
        <v>37</v>
      </c>
      <c r="BW58" s="474" t="str">
        <f>IF(LEN(VLOOKUP(AA52,suvaha!$D$8:$H$158,5,FALSE))&lt;6,"",LEFT(RIGHT(VLOOKUP(AA52,suvaha!$D$8:$H$158,5,FALSE),6),1))</f>
        <v/>
      </c>
      <c r="BX58" s="476" t="s">
        <v>37</v>
      </c>
      <c r="BY58" s="474" t="str">
        <f>IF(LEN(VLOOKUP(AA52,suvaha!$D$8:$H$158,5,FALSE))&lt;5,"",LEFT(RIGHT(VLOOKUP(AA52,suvaha!$D$8:$H$158,5,FALSE),5),1))</f>
        <v>4</v>
      </c>
      <c r="BZ58" s="476" t="s">
        <v>37</v>
      </c>
      <c r="CA58" s="474" t="str">
        <f>IF(LEN(VLOOKUP(AA52,suvaha!$D$8:$H$158,5,FALSE))&lt;4,"",LEFT(RIGHT(VLOOKUP(AA52,suvaha!$D$8:$H$158,5,FALSE),4),1))</f>
        <v>1</v>
      </c>
      <c r="CB58" s="191" t="s">
        <v>37</v>
      </c>
      <c r="CC58" s="474" t="str">
        <f>IF(LEN(VLOOKUP(AA52,suvaha!$D$8:$H$158,5,FALSE))&lt;3,"",LEFT(RIGHT(VLOOKUP(AA52,suvaha!$D$8:$H$158,5,FALSE),3),1))</f>
        <v>1</v>
      </c>
      <c r="CD58" s="476" t="s">
        <v>37</v>
      </c>
      <c r="CE58" s="474" t="str">
        <f>IF(LEN(VLOOKUP(AA52,suvaha!$D$8:$H$158,5,FALSE))&lt;2,"",LEFT(RIGHT(VLOOKUP(AA52,suvaha!$D$8:$H$158,5,FALSE),2),1))</f>
        <v>8</v>
      </c>
      <c r="CF58" s="476" t="s">
        <v>53</v>
      </c>
      <c r="CG58" s="474" t="str">
        <f>IF(VLOOKUP(AA52,suvaha!$D$8:$H$85,5,FALSE)=0,"",IF(LEN(VLOOKUP(AA52,suvaha!$D$8:$H$158,5,FALSE))&lt;1,"",LEFT(RIGHT(VLOOKUP(AA52,suvaha!$D$8:$H$158,5,FALSE),1),1)))</f>
        <v>3</v>
      </c>
      <c r="CH58" s="219"/>
      <c r="CI58" s="154"/>
      <c r="CJ58" s="154"/>
    </row>
    <row r="59" spans="1:88" ht="3" customHeight="1">
      <c r="A59" s="139"/>
      <c r="B59" s="715"/>
      <c r="C59" s="715"/>
      <c r="D59" s="715"/>
      <c r="E59" s="719"/>
      <c r="F59" s="719"/>
      <c r="G59" s="707"/>
      <c r="H59" s="716"/>
      <c r="I59" s="716"/>
      <c r="J59" s="716"/>
      <c r="K59" s="716"/>
      <c r="L59" s="716"/>
      <c r="M59" s="716"/>
      <c r="N59" s="716"/>
      <c r="O59" s="716"/>
      <c r="P59" s="716"/>
      <c r="Q59" s="716"/>
      <c r="R59" s="716"/>
      <c r="S59" s="716"/>
      <c r="T59" s="716"/>
      <c r="U59" s="716"/>
      <c r="V59" s="716"/>
      <c r="W59" s="716"/>
      <c r="X59" s="716"/>
      <c r="Y59" s="716"/>
      <c r="Z59" s="716"/>
      <c r="AA59" s="717"/>
      <c r="AB59" s="717"/>
      <c r="AC59" s="717"/>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717"/>
      <c r="BB59" s="717"/>
      <c r="BC59" s="717"/>
      <c r="BD59" s="717"/>
      <c r="BE59" s="717"/>
      <c r="BF59" s="717"/>
      <c r="BG59" s="717"/>
      <c r="BH59" s="717"/>
      <c r="BI59" s="717"/>
      <c r="BJ59" s="717"/>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2"/>
      <c r="CH59" s="218"/>
      <c r="CI59" s="154"/>
      <c r="CJ59" s="154"/>
    </row>
    <row r="60" spans="1:88" s="174" customFormat="1" ht="3" customHeight="1">
      <c r="A60" s="139"/>
      <c r="B60" s="715"/>
      <c r="C60" s="715"/>
      <c r="D60" s="715"/>
      <c r="E60" s="719" t="s">
        <v>61</v>
      </c>
      <c r="F60" s="719"/>
      <c r="G60" s="707"/>
      <c r="H60" s="716" t="str">
        <f>Index!C128</f>
        <v>Príjmy budúcich období dlhodobé (385A)</v>
      </c>
      <c r="I60" s="716"/>
      <c r="J60" s="716"/>
      <c r="K60" s="716"/>
      <c r="L60" s="716"/>
      <c r="M60" s="716"/>
      <c r="N60" s="716"/>
      <c r="O60" s="716"/>
      <c r="P60" s="716"/>
      <c r="Q60" s="716"/>
      <c r="R60" s="716"/>
      <c r="S60" s="716"/>
      <c r="T60" s="716"/>
      <c r="U60" s="716"/>
      <c r="V60" s="716"/>
      <c r="W60" s="716"/>
      <c r="X60" s="716"/>
      <c r="Y60" s="716"/>
      <c r="Z60" s="716"/>
      <c r="AA60" s="717" t="s">
        <v>168</v>
      </c>
      <c r="AB60" s="717"/>
      <c r="AC60" s="717"/>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710"/>
      <c r="BS60" s="175"/>
      <c r="BT60" s="175"/>
      <c r="BU60" s="175"/>
      <c r="BV60" s="175"/>
      <c r="BW60" s="175"/>
      <c r="BX60" s="176"/>
      <c r="BY60" s="175"/>
      <c r="BZ60" s="175"/>
      <c r="CA60" s="175"/>
      <c r="CB60" s="175"/>
      <c r="CC60" s="175"/>
      <c r="CD60" s="175"/>
      <c r="CE60" s="175"/>
      <c r="CF60" s="175"/>
      <c r="CG60" s="175"/>
      <c r="CH60" s="216"/>
      <c r="CI60" s="220"/>
      <c r="CJ60" s="220"/>
    </row>
    <row r="61" spans="1:88" s="174" customFormat="1" ht="3" customHeight="1">
      <c r="A61" s="139"/>
      <c r="B61" s="715"/>
      <c r="C61" s="715"/>
      <c r="D61" s="715"/>
      <c r="E61" s="719"/>
      <c r="F61" s="719"/>
      <c r="G61" s="707"/>
      <c r="H61" s="716"/>
      <c r="I61" s="716"/>
      <c r="J61" s="716"/>
      <c r="K61" s="716"/>
      <c r="L61" s="716"/>
      <c r="M61" s="716"/>
      <c r="N61" s="716"/>
      <c r="O61" s="716"/>
      <c r="P61" s="716"/>
      <c r="Q61" s="716"/>
      <c r="R61" s="716"/>
      <c r="S61" s="716"/>
      <c r="T61" s="716"/>
      <c r="U61" s="716"/>
      <c r="V61" s="716"/>
      <c r="W61" s="716"/>
      <c r="X61" s="716"/>
      <c r="Y61" s="716"/>
      <c r="Z61" s="716"/>
      <c r="AA61" s="717"/>
      <c r="AB61" s="717"/>
      <c r="AC61" s="717"/>
      <c r="AD61" s="671"/>
      <c r="AE61" s="672"/>
      <c r="AF61" s="672"/>
      <c r="AG61" s="672"/>
      <c r="AH61" s="471"/>
      <c r="AI61" s="673"/>
      <c r="AJ61" s="673"/>
      <c r="AK61" s="673"/>
      <c r="AL61" s="673"/>
      <c r="AM61" s="673"/>
      <c r="AN61" s="674"/>
      <c r="AO61" s="668"/>
      <c r="AP61" s="668"/>
      <c r="AQ61" s="668"/>
      <c r="AR61" s="668"/>
      <c r="AS61" s="668"/>
      <c r="AT61" s="674"/>
      <c r="AU61" s="668"/>
      <c r="AV61" s="668"/>
      <c r="AW61" s="668"/>
      <c r="AX61" s="668"/>
      <c r="AY61" s="668"/>
      <c r="AZ61" s="711"/>
      <c r="BA61" s="671"/>
      <c r="BB61" s="672"/>
      <c r="BC61" s="672"/>
      <c r="BD61" s="672"/>
      <c r="BE61" s="471"/>
      <c r="BF61" s="673"/>
      <c r="BG61" s="673"/>
      <c r="BH61" s="673"/>
      <c r="BI61" s="673"/>
      <c r="BJ61" s="673"/>
      <c r="BK61" s="674"/>
      <c r="BL61" s="674"/>
      <c r="BM61" s="668"/>
      <c r="BN61" s="668"/>
      <c r="BO61" s="668"/>
      <c r="BP61" s="668"/>
      <c r="BQ61" s="668"/>
      <c r="BR61" s="667"/>
      <c r="BS61" s="668"/>
      <c r="BT61" s="668"/>
      <c r="BU61" s="668"/>
      <c r="BV61" s="668"/>
      <c r="BW61" s="668"/>
      <c r="BX61" s="178"/>
      <c r="BY61" s="179"/>
      <c r="BZ61" s="179"/>
      <c r="CA61" s="179"/>
      <c r="CB61" s="179"/>
      <c r="CC61" s="179"/>
      <c r="CD61" s="179"/>
      <c r="CE61" s="179"/>
      <c r="CF61" s="179"/>
      <c r="CG61" s="179"/>
      <c r="CH61" s="217"/>
      <c r="CI61" s="220"/>
      <c r="CJ61" s="220"/>
    </row>
    <row r="62" spans="1:88" ht="15" customHeight="1">
      <c r="A62" s="139"/>
      <c r="B62" s="715"/>
      <c r="C62" s="715"/>
      <c r="D62" s="715"/>
      <c r="E62" s="719"/>
      <c r="F62" s="719"/>
      <c r="G62" s="707"/>
      <c r="H62" s="716"/>
      <c r="I62" s="716"/>
      <c r="J62" s="716"/>
      <c r="K62" s="716"/>
      <c r="L62" s="716"/>
      <c r="M62" s="716"/>
      <c r="N62" s="716"/>
      <c r="O62" s="716"/>
      <c r="P62" s="716"/>
      <c r="Q62" s="716"/>
      <c r="R62" s="716"/>
      <c r="S62" s="716"/>
      <c r="T62" s="716"/>
      <c r="U62" s="716"/>
      <c r="V62" s="716"/>
      <c r="W62" s="716"/>
      <c r="X62" s="716"/>
      <c r="Y62" s="716"/>
      <c r="Z62" s="716"/>
      <c r="AA62" s="717"/>
      <c r="AB62" s="717"/>
      <c r="AC62" s="717"/>
      <c r="AD62" s="671"/>
      <c r="AE62" s="474" t="str">
        <f>IF(LEN(VLOOKUP(AA60,suvaha!$D$8:$H$158,2,FALSE))&lt;11,"",LEFT(RIGHT(VLOOKUP(AA60,suvaha!$D$8:$H$158,2,FALSE),11),1))</f>
        <v/>
      </c>
      <c r="AF62" s="181"/>
      <c r="AG62" s="474" t="str">
        <f>IF(LEN(VLOOKUP(AA60,suvaha!$D$8:$H$158,2,FALSE))&lt;10,"",LEFT(RIGHT(VLOOKUP(AA60,suvaha!$D$8:$H$158,2,FALSE),10),1))</f>
        <v/>
      </c>
      <c r="AH62" s="476"/>
      <c r="AI62" s="474" t="str">
        <f>IF(LEN(VLOOKUP(AA60,suvaha!$D$8:$H$158,2,FALSE))&lt;9,"",LEFT(RIGHT(VLOOKUP(AA60,suvaha!$D$8:$H$158,2,FALSE),9),1))</f>
        <v/>
      </c>
      <c r="AJ62" s="181"/>
      <c r="AK62" s="474" t="str">
        <f>IF(LEN(VLOOKUP(AA60,suvaha!$D$8:$H$158,2,FALSE))&lt;8,"",LEFT(RIGHT(VLOOKUP(AA60,suvaha!$D$8:$H$158,2,FALSE),8),1))</f>
        <v/>
      </c>
      <c r="AL62" s="476"/>
      <c r="AM62" s="474" t="str">
        <f>IF(LEN(VLOOKUP(AA60,suvaha!$D$8:$H$158,2,FALSE))&lt;7,"",LEFT(RIGHT(VLOOKUP(AA60,suvaha!$D$8:$H$158,2,FALSE),7),1))</f>
        <v/>
      </c>
      <c r="AN62" s="674"/>
      <c r="AO62" s="474" t="str">
        <f>IF(LEN(VLOOKUP(AA60,suvaha!$D$8:$H$158,2,FALSE))&lt;6,"",LEFT(RIGHT(VLOOKUP(AA60,suvaha!$D$8:$H$158,2,FALSE),6),1))</f>
        <v/>
      </c>
      <c r="AP62" s="476"/>
      <c r="AQ62" s="474" t="str">
        <f>IF(LEN(VLOOKUP(AA60,suvaha!$D$8:$H$158,2,FALSE))&lt;5,"",LEFT(RIGHT(VLOOKUP(AA60,suvaha!$D$8:$H$158,2,FALSE),5),1))</f>
        <v/>
      </c>
      <c r="AR62" s="476"/>
      <c r="AS62" s="474" t="str">
        <f>IF(LEN(VLOOKUP(AA60,suvaha!$D$8:$H$158,2,FALSE))&lt;4,"",LEFT(RIGHT(VLOOKUP(AA60,suvaha!$D$8:$H$158,2,FALSE),4),1))</f>
        <v/>
      </c>
      <c r="AT62" s="674"/>
      <c r="AU62" s="474" t="str">
        <f>IF(LEN(VLOOKUP(AA60,suvaha!$D$8:$H$158,2,FALSE))&lt;3,"",LEFT(RIGHT(VLOOKUP(AA60,suvaha!$D$8:$H$158,2,FALSE),3),1))</f>
        <v/>
      </c>
      <c r="AV62" s="476"/>
      <c r="AW62" s="474" t="str">
        <f>IF(LEN(VLOOKUP(AA60,suvaha!$D$8:$H$158,2,FALSE))&lt;2,"",LEFT(RIGHT(VLOOKUP(AA60,suvaha!$D$8:$H$158,2,FALSE),2),1))</f>
        <v/>
      </c>
      <c r="AX62" s="476"/>
      <c r="AY62" s="474" t="str">
        <f>IF(VLOOKUP(AA60,suvaha!$D$8:$H$85,2,FALSE)=0,"",IF(LEN(VLOOKUP(AA60,suvaha!$D$8:$H$158,2,FALSE))&lt;1,"",LEFT(RIGHT(VLOOKUP(AA60,suvaha!$D$8:$H$158,2,FALSE),1),1)))</f>
        <v/>
      </c>
      <c r="AZ62" s="711"/>
      <c r="BA62" s="671"/>
      <c r="BB62" s="474" t="str">
        <f>IF(LEN(VLOOKUP(AA60,suvaha!$D$8:$H$158,4,FALSE))&lt;11,"",LEFT(RIGHT(VLOOKUP(AA60,suvaha!$D$8:$H$158,4,FALSE),11),1))</f>
        <v/>
      </c>
      <c r="BC62" s="181"/>
      <c r="BD62" s="474" t="str">
        <f>IF(LEN(VLOOKUP(AA60,suvaha!$D$8:$H$158,4,FALSE))&lt;10,"",LEFT(RIGHT(VLOOKUP(AA60,suvaha!$D$8:$H$158,4,FALSE),10),1))</f>
        <v/>
      </c>
      <c r="BE62" s="476"/>
      <c r="BF62" s="474" t="str">
        <f>IF(LEN(VLOOKUP(AA60,suvaha!$D$8:$H$158,4,FALSE))&lt;9,"",LEFT(RIGHT(VLOOKUP(AA60,suvaha!$D$8:$H$158,4,FALSE),9),1))</f>
        <v/>
      </c>
      <c r="BG62" s="181"/>
      <c r="BH62" s="474" t="str">
        <f>IF(LEN(VLOOKUP(AA60,suvaha!$D$8:$H$158,4,FALSE))&lt;8,"",LEFT(RIGHT(VLOOKUP(AA60,suvaha!$D$8:$H$158,4,FALSE),8),1))</f>
        <v/>
      </c>
      <c r="BI62" s="476"/>
      <c r="BJ62" s="474" t="str">
        <f>IF(LEN(VLOOKUP(AA60,suvaha!$D$8:$H$158,4,FALSE))&lt;7,"",LEFT(RIGHT(VLOOKUP(AA60,suvaha!$D$8:$H$158,4,FALSE),7),1))</f>
        <v/>
      </c>
      <c r="BK62" s="674"/>
      <c r="BL62" s="674"/>
      <c r="BM62" s="474" t="str">
        <f>IF(LEN(VLOOKUP(AA60,suvaha!$D$8:$H$158,4,FALSE))&lt;6,"",LEFT(RIGHT(VLOOKUP(AA60,suvaha!$D$8:$H$158,4,FALSE),6),1))</f>
        <v/>
      </c>
      <c r="BN62" s="476"/>
      <c r="BO62" s="474" t="str">
        <f>IF(LEN(VLOOKUP(AA60,suvaha!$D$8:$H$158,4,FALSE))&lt;5,"",LEFT(RIGHT(VLOOKUP(AA60,suvaha!$D$8:$H$158,4,FALSE),5),1))</f>
        <v/>
      </c>
      <c r="BP62" s="476"/>
      <c r="BQ62" s="474" t="str">
        <f>IF(LEN(VLOOKUP(AA60,suvaha!$D$8:$H$158,4,FALSE))&lt;4,"",LEFT(RIGHT(VLOOKUP(AA60,suvaha!$D$8:$H$158,4,FALSE),4),1))</f>
        <v/>
      </c>
      <c r="BR62" s="667"/>
      <c r="BS62" s="474" t="str">
        <f>IF(LEN(VLOOKUP(AA60,suvaha!$D$8:$H$158,4,FALSE))&lt;3,"",LEFT(RIGHT(VLOOKUP(AA60,suvaha!$D$8:$H$158,4,FALSE),3),1))</f>
        <v/>
      </c>
      <c r="BT62" s="476"/>
      <c r="BU62" s="474" t="str">
        <f>IF(LEN(VLOOKUP(AA60,suvaha!$D$8:$H$158,4,FALSE))&lt;2,"",LEFT(RIGHT(VLOOKUP(AA60,suvaha!$D$8:$H$158,4,FALSE),2),1))</f>
        <v/>
      </c>
      <c r="BV62" s="476"/>
      <c r="BW62" s="474" t="str">
        <f>IF(VLOOKUP(AA60,suvaha!$D$8:$H$85,4,FALSE)=0,"",IF(LEN(VLOOKUP(AA60,suvaha!$D$8:$H$158,4,FALSE))&lt;1,"",LEFT(RIGHT(VLOOKUP(AA60,suvaha!$D$8:$H$158,4,FALSE),1),1)))</f>
        <v/>
      </c>
      <c r="BX62" s="178"/>
      <c r="BY62" s="179"/>
      <c r="BZ62" s="179"/>
      <c r="CA62" s="179"/>
      <c r="CB62" s="179"/>
      <c r="CC62" s="179"/>
      <c r="CD62" s="179"/>
      <c r="CE62" s="179"/>
      <c r="CF62" s="179"/>
      <c r="CG62" s="179"/>
      <c r="CH62" s="217"/>
      <c r="CI62" s="154"/>
      <c r="CJ62" s="154"/>
    </row>
    <row r="63" spans="1:88" ht="3" customHeight="1">
      <c r="A63" s="139"/>
      <c r="B63" s="715"/>
      <c r="C63" s="715"/>
      <c r="D63" s="715"/>
      <c r="E63" s="719"/>
      <c r="F63" s="719"/>
      <c r="G63" s="707"/>
      <c r="H63" s="716"/>
      <c r="I63" s="716"/>
      <c r="J63" s="716"/>
      <c r="K63" s="716"/>
      <c r="L63" s="716"/>
      <c r="M63" s="716"/>
      <c r="N63" s="716"/>
      <c r="O63" s="716"/>
      <c r="P63" s="716"/>
      <c r="Q63" s="716"/>
      <c r="R63" s="716"/>
      <c r="S63" s="716"/>
      <c r="T63" s="716"/>
      <c r="U63" s="716"/>
      <c r="V63" s="716"/>
      <c r="W63" s="716"/>
      <c r="X63" s="716"/>
      <c r="Y63" s="716"/>
      <c r="Z63" s="716"/>
      <c r="AA63" s="717"/>
      <c r="AB63" s="717"/>
      <c r="AC63" s="717"/>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669"/>
      <c r="BS63" s="182"/>
      <c r="BT63" s="182"/>
      <c r="BU63" s="182"/>
      <c r="BV63" s="182"/>
      <c r="BW63" s="182"/>
      <c r="BX63" s="183"/>
      <c r="BY63" s="182"/>
      <c r="BZ63" s="182"/>
      <c r="CA63" s="182"/>
      <c r="CB63" s="182"/>
      <c r="CC63" s="182"/>
      <c r="CD63" s="182"/>
      <c r="CE63" s="182"/>
      <c r="CF63" s="182"/>
      <c r="CG63" s="182"/>
      <c r="CH63" s="218"/>
      <c r="CI63" s="154"/>
      <c r="CJ63" s="154"/>
    </row>
    <row r="64" spans="1:88" ht="3" customHeight="1">
      <c r="A64" s="139"/>
      <c r="B64" s="715"/>
      <c r="C64" s="715"/>
      <c r="D64" s="715"/>
      <c r="E64" s="719"/>
      <c r="F64" s="719"/>
      <c r="G64" s="707"/>
      <c r="H64" s="716"/>
      <c r="I64" s="716"/>
      <c r="J64" s="716"/>
      <c r="K64" s="716"/>
      <c r="L64" s="716"/>
      <c r="M64" s="716"/>
      <c r="N64" s="716"/>
      <c r="O64" s="716"/>
      <c r="P64" s="716"/>
      <c r="Q64" s="716"/>
      <c r="R64" s="716"/>
      <c r="S64" s="716"/>
      <c r="T64" s="716"/>
      <c r="U64" s="716"/>
      <c r="V64" s="716"/>
      <c r="W64" s="716"/>
      <c r="X64" s="716"/>
      <c r="Y64" s="716"/>
      <c r="Z64" s="716"/>
      <c r="AA64" s="717"/>
      <c r="AB64" s="717"/>
      <c r="AC64" s="717"/>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717"/>
      <c r="BB64" s="717"/>
      <c r="BC64" s="717"/>
      <c r="BD64" s="717"/>
      <c r="BE64" s="717"/>
      <c r="BF64" s="717"/>
      <c r="BG64" s="717"/>
      <c r="BH64" s="717"/>
      <c r="BI64" s="717"/>
      <c r="BJ64" s="717"/>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5"/>
      <c r="CH64" s="216"/>
      <c r="CI64" s="154"/>
      <c r="CJ64" s="154"/>
    </row>
    <row r="65" spans="1:88" ht="3" customHeight="1">
      <c r="A65" s="139"/>
      <c r="B65" s="715"/>
      <c r="C65" s="715"/>
      <c r="D65" s="715"/>
      <c r="E65" s="719"/>
      <c r="F65" s="719"/>
      <c r="G65" s="707"/>
      <c r="H65" s="716"/>
      <c r="I65" s="716"/>
      <c r="J65" s="716"/>
      <c r="K65" s="716"/>
      <c r="L65" s="716"/>
      <c r="M65" s="716"/>
      <c r="N65" s="716"/>
      <c r="O65" s="716"/>
      <c r="P65" s="716"/>
      <c r="Q65" s="716"/>
      <c r="R65" s="716"/>
      <c r="S65" s="716"/>
      <c r="T65" s="716"/>
      <c r="U65" s="716"/>
      <c r="V65" s="716"/>
      <c r="W65" s="716"/>
      <c r="X65" s="716"/>
      <c r="Y65" s="716"/>
      <c r="Z65" s="716"/>
      <c r="AA65" s="717"/>
      <c r="AB65" s="717"/>
      <c r="AC65" s="717"/>
      <c r="AD65" s="671"/>
      <c r="AE65" s="672"/>
      <c r="AF65" s="672"/>
      <c r="AG65" s="672"/>
      <c r="AH65" s="471"/>
      <c r="AI65" s="673"/>
      <c r="AJ65" s="673"/>
      <c r="AK65" s="673"/>
      <c r="AL65" s="673"/>
      <c r="AM65" s="673"/>
      <c r="AN65" s="674" t="s">
        <v>37</v>
      </c>
      <c r="AO65" s="668"/>
      <c r="AP65" s="668"/>
      <c r="AQ65" s="668"/>
      <c r="AR65" s="668"/>
      <c r="AS65" s="668"/>
      <c r="AT65" s="674" t="s">
        <v>37</v>
      </c>
      <c r="AU65" s="668"/>
      <c r="AV65" s="668"/>
      <c r="AW65" s="668"/>
      <c r="AX65" s="668"/>
      <c r="AY65" s="668"/>
      <c r="AZ65" s="711"/>
      <c r="BA65" s="717"/>
      <c r="BB65" s="717"/>
      <c r="BC65" s="717"/>
      <c r="BD65" s="717"/>
      <c r="BE65" s="717"/>
      <c r="BF65" s="717"/>
      <c r="BG65" s="717"/>
      <c r="BH65" s="717"/>
      <c r="BI65" s="717"/>
      <c r="BJ65" s="717"/>
      <c r="BK65" s="179"/>
      <c r="BL65" s="179"/>
      <c r="BM65" s="672"/>
      <c r="BN65" s="672"/>
      <c r="BO65" s="672"/>
      <c r="BP65" s="179"/>
      <c r="BQ65" s="190"/>
      <c r="BR65" s="190"/>
      <c r="BS65" s="190"/>
      <c r="BT65" s="190"/>
      <c r="BU65" s="190"/>
      <c r="BV65" s="179"/>
      <c r="BW65" s="190"/>
      <c r="BX65" s="190"/>
      <c r="BY65" s="190"/>
      <c r="BZ65" s="190"/>
      <c r="CA65" s="190"/>
      <c r="CB65" s="191"/>
      <c r="CC65" s="190"/>
      <c r="CD65" s="190"/>
      <c r="CE65" s="190"/>
      <c r="CF65" s="190"/>
      <c r="CG65" s="190"/>
      <c r="CH65" s="219"/>
      <c r="CI65" s="154"/>
      <c r="CJ65" s="154"/>
    </row>
    <row r="66" spans="1:88" ht="15" customHeight="1">
      <c r="A66" s="139"/>
      <c r="B66" s="715"/>
      <c r="C66" s="715"/>
      <c r="D66" s="715"/>
      <c r="E66" s="719"/>
      <c r="F66" s="719"/>
      <c r="G66" s="707"/>
      <c r="H66" s="716"/>
      <c r="I66" s="716"/>
      <c r="J66" s="716"/>
      <c r="K66" s="716"/>
      <c r="L66" s="716"/>
      <c r="M66" s="716"/>
      <c r="N66" s="716"/>
      <c r="O66" s="716"/>
      <c r="P66" s="716"/>
      <c r="Q66" s="716"/>
      <c r="R66" s="716"/>
      <c r="S66" s="716"/>
      <c r="T66" s="716"/>
      <c r="U66" s="716"/>
      <c r="V66" s="716"/>
      <c r="W66" s="716"/>
      <c r="X66" s="716"/>
      <c r="Y66" s="716"/>
      <c r="Z66" s="716"/>
      <c r="AA66" s="717"/>
      <c r="AB66" s="717"/>
      <c r="AC66" s="717"/>
      <c r="AD66" s="671"/>
      <c r="AE66" s="474" t="str">
        <f>IF(LEN(VLOOKUP(AA60,suvaha!$D$8:$H$158,3,FALSE))&lt;11,"",LEFT(RIGHT(VLOOKUP(AA60,suvaha!$D$8:$H$158,3,FALSE),11),1))</f>
        <v/>
      </c>
      <c r="AF66" s="181" t="s">
        <v>37</v>
      </c>
      <c r="AG66" s="474" t="str">
        <f>IF(LEN(VLOOKUP(AA60,suvaha!$D$8:$H$158,3,FALSE))&lt;10,"",LEFT(RIGHT(VLOOKUP(AA60,suvaha!$D$8:$H$158,3,FALSE),10),1))</f>
        <v/>
      </c>
      <c r="AH66" s="476" t="s">
        <v>37</v>
      </c>
      <c r="AI66" s="474" t="str">
        <f>IF(LEN(VLOOKUP(AA60,suvaha!$D$8:$H$158,3,FALSE))&lt;9,"",LEFT(RIGHT(VLOOKUP(AA60,suvaha!$D$8:$H$158,3,FALSE),9),1))</f>
        <v/>
      </c>
      <c r="AJ66" s="181" t="s">
        <v>37</v>
      </c>
      <c r="AK66" s="474" t="str">
        <f>IF(LEN(VLOOKUP(AA60,suvaha!$D$8:$H$158,3,FALSE))&lt;8,"",LEFT(RIGHT(VLOOKUP(AA60,suvaha!$D$8:$H$158,3,FALSE),8),1))</f>
        <v/>
      </c>
      <c r="AL66" s="476" t="s">
        <v>37</v>
      </c>
      <c r="AM66" s="474" t="str">
        <f>IF(LEN(VLOOKUP(AA60,suvaha!$D$8:$H$158,3,FALSE))&lt;7,"",LEFT(RIGHT(VLOOKUP(AA60,suvaha!$D$8:$H$158,3,FALSE),7),1))</f>
        <v/>
      </c>
      <c r="AN66" s="674"/>
      <c r="AO66" s="474" t="str">
        <f>IF(LEN(VLOOKUP(AA60,suvaha!$D$8:$H$158,3,FALSE))&lt;6,"",LEFT(RIGHT(VLOOKUP(AA60,suvaha!$D$8:$H$158,3,FALSE),6),1))</f>
        <v/>
      </c>
      <c r="AP66" s="476" t="s">
        <v>37</v>
      </c>
      <c r="AQ66" s="474" t="str">
        <f>IF(LEN(VLOOKUP(AA60,suvaha!$D$8:$H$158,3,FALSE))&lt;5,"",LEFT(RIGHT(VLOOKUP(AA60,suvaha!$D$8:$H$158,3,FALSE),5),1))</f>
        <v/>
      </c>
      <c r="AR66" s="476" t="s">
        <v>37</v>
      </c>
      <c r="AS66" s="474" t="str">
        <f>IF(LEN(VLOOKUP(AA60,suvaha!$D$8:$H$158,3,FALSE))&lt;4,"",LEFT(RIGHT(VLOOKUP(AA60,suvaha!$D$8:$H$158,3,FALSE),4),1))</f>
        <v/>
      </c>
      <c r="AT66" s="674"/>
      <c r="AU66" s="474" t="str">
        <f>IF(LEN(VLOOKUP(AA60,suvaha!$D$8:$H$158,3,FALSE))&lt;3,"",LEFT(RIGHT(VLOOKUP(AA60,suvaha!$D$8:$H$158,3,FALSE),3),1))</f>
        <v/>
      </c>
      <c r="AV66" s="476" t="s">
        <v>37</v>
      </c>
      <c r="AW66" s="474" t="str">
        <f>IF(LEN(VLOOKUP(AA60,suvaha!$D$8:$H$158,3,FALSE))&lt;2,"",LEFT(RIGHT(VLOOKUP(AA60,suvaha!$D$8:$H$158,3,FALSE),2),1))</f>
        <v/>
      </c>
      <c r="AX66" s="476" t="s">
        <v>37</v>
      </c>
      <c r="AY66" s="474" t="str">
        <f>IF(VLOOKUP(AA60,suvaha!$D$8:$H$85,3,FALSE)=0,"",IF(LEN(VLOOKUP(AA60,suvaha!$D$8:$H$158,3,FALSE))&lt;1,"",LEFT(RIGHT(VLOOKUP(AA60,suvaha!$D$8:$H$158,3,FALSE),1),1)))</f>
        <v/>
      </c>
      <c r="AZ66" s="711"/>
      <c r="BA66" s="717"/>
      <c r="BB66" s="717"/>
      <c r="BC66" s="717"/>
      <c r="BD66" s="717"/>
      <c r="BE66" s="717"/>
      <c r="BF66" s="717"/>
      <c r="BG66" s="717"/>
      <c r="BH66" s="717"/>
      <c r="BI66" s="717"/>
      <c r="BJ66" s="717"/>
      <c r="BK66" s="179"/>
      <c r="BL66" s="179"/>
      <c r="BM66" s="474" t="str">
        <f>IF(LEN(VLOOKUP(AA60,suvaha!$D$8:$H$158,5,FALSE))&lt;11,"",LEFT(RIGHT(VLOOKUP(AA60,suvaha!$D$8:$H$158,5,FALSE),11),1))</f>
        <v/>
      </c>
      <c r="BN66" s="181" t="s">
        <v>37</v>
      </c>
      <c r="BO66" s="474" t="str">
        <f>IF(LEN(VLOOKUP(AA60,suvaha!$D$8:$H$158,5,FALSE))&lt;10,"",LEFT(RIGHT(VLOOKUP(AA60,suvaha!$D$8:$H$158,5,FALSE),10),1))</f>
        <v/>
      </c>
      <c r="BP66" s="179" t="s">
        <v>37</v>
      </c>
      <c r="BQ66" s="474" t="str">
        <f>IF(LEN(VLOOKUP(AA60,suvaha!$D$8:$H$158,5,FALSE))&lt;9,"",LEFT(RIGHT(VLOOKUP(AA60,suvaha!$D$8:$H$158,5,FALSE),9),1))</f>
        <v/>
      </c>
      <c r="BR66" s="476" t="s">
        <v>37</v>
      </c>
      <c r="BS66" s="474" t="str">
        <f>IF(LEN(VLOOKUP(AA60,suvaha!$D$8:$H$158,5,FALSE))&lt;8,"",LEFT(RIGHT(VLOOKUP(AA60,suvaha!$D$8:$H$158,5,FALSE),8),1))</f>
        <v/>
      </c>
      <c r="BT66" s="476" t="s">
        <v>37</v>
      </c>
      <c r="BU66" s="474" t="str">
        <f>IF(LEN(VLOOKUP(AA60,suvaha!$D$8:$H$158,5,FALSE))&lt;7,"",LEFT(RIGHT(VLOOKUP(AA60,suvaha!$D$8:$H$158,5,FALSE),7),1))</f>
        <v/>
      </c>
      <c r="BV66" s="179" t="s">
        <v>37</v>
      </c>
      <c r="BW66" s="474" t="str">
        <f>IF(LEN(VLOOKUP(AA60,suvaha!$D$8:$H$158,5,FALSE))&lt;6,"",LEFT(RIGHT(VLOOKUP(AA60,suvaha!$D$8:$H$158,5,FALSE),6),1))</f>
        <v/>
      </c>
      <c r="BX66" s="476" t="s">
        <v>37</v>
      </c>
      <c r="BY66" s="474" t="str">
        <f>IF(LEN(VLOOKUP(AA60,suvaha!$D$8:$H$158,5,FALSE))&lt;5,"",LEFT(RIGHT(VLOOKUP(AA60,suvaha!$D$8:$H$158,5,FALSE),5),1))</f>
        <v/>
      </c>
      <c r="BZ66" s="476" t="s">
        <v>37</v>
      </c>
      <c r="CA66" s="474" t="str">
        <f>IF(LEN(VLOOKUP(AA60,suvaha!$D$8:$H$158,5,FALSE))&lt;4,"",LEFT(RIGHT(VLOOKUP(AA60,suvaha!$D$8:$H$158,5,FALSE),4),1))</f>
        <v/>
      </c>
      <c r="CB66" s="191" t="s">
        <v>37</v>
      </c>
      <c r="CC66" s="474" t="str">
        <f>IF(LEN(VLOOKUP(AA60,suvaha!$D$8:$H$158,5,FALSE))&lt;3,"",LEFT(RIGHT(VLOOKUP(AA60,suvaha!$D$8:$H$158,5,FALSE),3),1))</f>
        <v/>
      </c>
      <c r="CD66" s="476" t="s">
        <v>37</v>
      </c>
      <c r="CE66" s="474" t="str">
        <f>IF(LEN(VLOOKUP(AA60,suvaha!$D$8:$H$158,5,FALSE))&lt;2,"",LEFT(RIGHT(VLOOKUP(AA60,suvaha!$D$8:$H$158,5,FALSE),2),1))</f>
        <v/>
      </c>
      <c r="CF66" s="476" t="s">
        <v>53</v>
      </c>
      <c r="CG66" s="474" t="str">
        <f>IF(VLOOKUP(AA60,suvaha!$D$8:$H$85,5,FALSE)=0,"",IF(LEN(VLOOKUP(AA60,suvaha!$D$8:$H$158,5,FALSE))&lt;1,"",LEFT(RIGHT(VLOOKUP(AA60,suvaha!$D$8:$H$158,5,FALSE),1),1)))</f>
        <v/>
      </c>
      <c r="CH66" s="219"/>
      <c r="CI66" s="154"/>
      <c r="CJ66" s="154"/>
    </row>
    <row r="67" spans="1:88" ht="3" customHeight="1">
      <c r="A67" s="139"/>
      <c r="B67" s="715"/>
      <c r="C67" s="715"/>
      <c r="D67" s="715"/>
      <c r="E67" s="719"/>
      <c r="F67" s="719"/>
      <c r="G67" s="707"/>
      <c r="H67" s="716"/>
      <c r="I67" s="716"/>
      <c r="J67" s="716"/>
      <c r="K67" s="716"/>
      <c r="L67" s="716"/>
      <c r="M67" s="716"/>
      <c r="N67" s="716"/>
      <c r="O67" s="716"/>
      <c r="P67" s="716"/>
      <c r="Q67" s="716"/>
      <c r="R67" s="716"/>
      <c r="S67" s="716"/>
      <c r="T67" s="716"/>
      <c r="U67" s="716"/>
      <c r="V67" s="716"/>
      <c r="W67" s="716"/>
      <c r="X67" s="716"/>
      <c r="Y67" s="716"/>
      <c r="Z67" s="716"/>
      <c r="AA67" s="717"/>
      <c r="AB67" s="717"/>
      <c r="AC67" s="717"/>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717"/>
      <c r="BB67" s="717"/>
      <c r="BC67" s="717"/>
      <c r="BD67" s="717"/>
      <c r="BE67" s="717"/>
      <c r="BF67" s="717"/>
      <c r="BG67" s="717"/>
      <c r="BH67" s="717"/>
      <c r="BI67" s="717"/>
      <c r="BJ67" s="717"/>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218"/>
      <c r="CI67" s="154"/>
      <c r="CJ67" s="154"/>
    </row>
    <row r="68" spans="1:88" s="174" customFormat="1" ht="3" customHeight="1" thickBot="1">
      <c r="A68" s="139"/>
      <c r="B68" s="715"/>
      <c r="C68" s="715"/>
      <c r="D68" s="715"/>
      <c r="E68" s="764" t="s">
        <v>63</v>
      </c>
      <c r="F68" s="764"/>
      <c r="G68" s="746"/>
      <c r="H68" s="749" t="str">
        <f>Index!C129</f>
        <v>Príjmy budúcich období krátkodobé (385A)</v>
      </c>
      <c r="I68" s="749"/>
      <c r="J68" s="749"/>
      <c r="K68" s="749"/>
      <c r="L68" s="749"/>
      <c r="M68" s="749"/>
      <c r="N68" s="749"/>
      <c r="O68" s="749"/>
      <c r="P68" s="749"/>
      <c r="Q68" s="749"/>
      <c r="R68" s="749"/>
      <c r="S68" s="749"/>
      <c r="T68" s="749"/>
      <c r="U68" s="749"/>
      <c r="V68" s="749"/>
      <c r="W68" s="749"/>
      <c r="X68" s="749"/>
      <c r="Y68" s="749"/>
      <c r="Z68" s="749"/>
      <c r="AA68" s="752" t="s">
        <v>169</v>
      </c>
      <c r="AB68" s="752"/>
      <c r="AC68" s="752"/>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710"/>
      <c r="BS68" s="175"/>
      <c r="BT68" s="175"/>
      <c r="BU68" s="175"/>
      <c r="BV68" s="175"/>
      <c r="BW68" s="175"/>
      <c r="BX68" s="176"/>
      <c r="BY68" s="175"/>
      <c r="BZ68" s="175"/>
      <c r="CA68" s="175"/>
      <c r="CB68" s="175"/>
      <c r="CC68" s="175"/>
      <c r="CD68" s="175"/>
      <c r="CE68" s="175"/>
      <c r="CF68" s="175"/>
      <c r="CG68" s="175"/>
      <c r="CH68" s="216"/>
      <c r="CI68" s="220"/>
      <c r="CJ68" s="220"/>
    </row>
    <row r="69" spans="1:88" s="174" customFormat="1" ht="3" customHeight="1" thickBot="1">
      <c r="A69" s="139"/>
      <c r="B69" s="715"/>
      <c r="C69" s="715"/>
      <c r="D69" s="715"/>
      <c r="E69" s="764"/>
      <c r="F69" s="764"/>
      <c r="G69" s="746"/>
      <c r="H69" s="749"/>
      <c r="I69" s="749"/>
      <c r="J69" s="749"/>
      <c r="K69" s="749"/>
      <c r="L69" s="749"/>
      <c r="M69" s="749"/>
      <c r="N69" s="749"/>
      <c r="O69" s="749"/>
      <c r="P69" s="749"/>
      <c r="Q69" s="749"/>
      <c r="R69" s="749"/>
      <c r="S69" s="749"/>
      <c r="T69" s="749"/>
      <c r="U69" s="749"/>
      <c r="V69" s="749"/>
      <c r="W69" s="749"/>
      <c r="X69" s="749"/>
      <c r="Y69" s="749"/>
      <c r="Z69" s="749"/>
      <c r="AA69" s="752"/>
      <c r="AB69" s="752"/>
      <c r="AC69" s="752"/>
      <c r="AD69" s="671"/>
      <c r="AE69" s="672"/>
      <c r="AF69" s="672"/>
      <c r="AG69" s="672"/>
      <c r="AH69" s="471"/>
      <c r="AI69" s="673"/>
      <c r="AJ69" s="673"/>
      <c r="AK69" s="673"/>
      <c r="AL69" s="673"/>
      <c r="AM69" s="673"/>
      <c r="AN69" s="674"/>
      <c r="AO69" s="668"/>
      <c r="AP69" s="668"/>
      <c r="AQ69" s="668"/>
      <c r="AR69" s="668"/>
      <c r="AS69" s="668"/>
      <c r="AT69" s="674"/>
      <c r="AU69" s="668"/>
      <c r="AV69" s="668"/>
      <c r="AW69" s="668"/>
      <c r="AX69" s="668"/>
      <c r="AY69" s="668"/>
      <c r="AZ69" s="711"/>
      <c r="BA69" s="671"/>
      <c r="BB69" s="672"/>
      <c r="BC69" s="672"/>
      <c r="BD69" s="672"/>
      <c r="BE69" s="471"/>
      <c r="BF69" s="673"/>
      <c r="BG69" s="673"/>
      <c r="BH69" s="673"/>
      <c r="BI69" s="673"/>
      <c r="BJ69" s="673"/>
      <c r="BK69" s="674"/>
      <c r="BL69" s="674"/>
      <c r="BM69" s="668"/>
      <c r="BN69" s="668"/>
      <c r="BO69" s="668"/>
      <c r="BP69" s="668"/>
      <c r="BQ69" s="668"/>
      <c r="BR69" s="667"/>
      <c r="BS69" s="668"/>
      <c r="BT69" s="668"/>
      <c r="BU69" s="668"/>
      <c r="BV69" s="668"/>
      <c r="BW69" s="668"/>
      <c r="BX69" s="178"/>
      <c r="BY69" s="179"/>
      <c r="BZ69" s="179"/>
      <c r="CA69" s="179"/>
      <c r="CB69" s="179"/>
      <c r="CC69" s="179"/>
      <c r="CD69" s="179"/>
      <c r="CE69" s="179"/>
      <c r="CF69" s="179"/>
      <c r="CG69" s="179"/>
      <c r="CH69" s="217"/>
      <c r="CI69" s="220"/>
      <c r="CJ69" s="220"/>
    </row>
    <row r="70" spans="1:88" ht="15" customHeight="1" thickBot="1">
      <c r="A70" s="139"/>
      <c r="E70" s="764"/>
      <c r="F70" s="764"/>
      <c r="G70" s="746"/>
      <c r="H70" s="749"/>
      <c r="I70" s="749"/>
      <c r="J70" s="749"/>
      <c r="K70" s="749"/>
      <c r="L70" s="749"/>
      <c r="M70" s="749"/>
      <c r="N70" s="749"/>
      <c r="O70" s="749"/>
      <c r="P70" s="749"/>
      <c r="Q70" s="749"/>
      <c r="R70" s="749"/>
      <c r="S70" s="749"/>
      <c r="T70" s="749"/>
      <c r="U70" s="749"/>
      <c r="V70" s="749"/>
      <c r="W70" s="749"/>
      <c r="X70" s="749"/>
      <c r="Y70" s="749"/>
      <c r="Z70" s="749"/>
      <c r="AA70" s="752"/>
      <c r="AB70" s="752"/>
      <c r="AC70" s="752"/>
      <c r="AD70" s="671"/>
      <c r="AE70" s="474" t="str">
        <f>IF(LEN(VLOOKUP(AA68,suvaha!$D$8:$H$158,2,FALSE))&lt;11,"",LEFT(RIGHT(VLOOKUP(AA68,suvaha!$D$8:$H$158,2,FALSE),11),1))</f>
        <v/>
      </c>
      <c r="AF70" s="181"/>
      <c r="AG70" s="474" t="str">
        <f>IF(LEN(VLOOKUP(AA68,suvaha!$D$8:$H$158,2,FALSE))&lt;10,"",LEFT(RIGHT(VLOOKUP(AA68,suvaha!$D$8:$H$158,2,FALSE),10),1))</f>
        <v/>
      </c>
      <c r="AH70" s="476"/>
      <c r="AI70" s="474" t="str">
        <f>IF(LEN(VLOOKUP(AA68,suvaha!$D$8:$H$158,2,FALSE))&lt;9,"",LEFT(RIGHT(VLOOKUP(AA68,suvaha!$D$8:$H$158,2,FALSE),9),1))</f>
        <v/>
      </c>
      <c r="AJ70" s="181"/>
      <c r="AK70" s="474" t="str">
        <f>IF(LEN(VLOOKUP(AA68,suvaha!$D$8:$H$158,2,FALSE))&lt;8,"",LEFT(RIGHT(VLOOKUP(AA68,suvaha!$D$8:$H$158,2,FALSE),8),1))</f>
        <v/>
      </c>
      <c r="AL70" s="476"/>
      <c r="AM70" s="474" t="str">
        <f>IF(LEN(VLOOKUP(AA68,suvaha!$D$8:$H$158,2,FALSE))&lt;7,"",LEFT(RIGHT(VLOOKUP(AA68,suvaha!$D$8:$H$158,2,FALSE),7),1))</f>
        <v/>
      </c>
      <c r="AN70" s="674"/>
      <c r="AO70" s="474" t="str">
        <f>IF(LEN(VLOOKUP(AA68,suvaha!$D$8:$H$158,2,FALSE))&lt;6,"",LEFT(RIGHT(VLOOKUP(AA68,suvaha!$D$8:$H$158,2,FALSE),6),1))</f>
        <v/>
      </c>
      <c r="AP70" s="476"/>
      <c r="AQ70" s="474" t="str">
        <f>IF(LEN(VLOOKUP(AA68,suvaha!$D$8:$H$158,2,FALSE))&lt;5,"",LEFT(RIGHT(VLOOKUP(AA68,suvaha!$D$8:$H$158,2,FALSE),5),1))</f>
        <v/>
      </c>
      <c r="AR70" s="476"/>
      <c r="AS70" s="474" t="str">
        <f>IF(LEN(VLOOKUP(AA68,suvaha!$D$8:$H$158,2,FALSE))&lt;4,"",LEFT(RIGHT(VLOOKUP(AA68,suvaha!$D$8:$H$158,2,FALSE),4),1))</f>
        <v/>
      </c>
      <c r="AT70" s="674"/>
      <c r="AU70" s="474" t="str">
        <f>IF(LEN(VLOOKUP(AA68,suvaha!$D$8:$H$158,2,FALSE))&lt;3,"",LEFT(RIGHT(VLOOKUP(AA68,suvaha!$D$8:$H$158,2,FALSE),3),1))</f>
        <v/>
      </c>
      <c r="AV70" s="476"/>
      <c r="AW70" s="474" t="str">
        <f>IF(LEN(VLOOKUP(AA68,suvaha!$D$8:$H$158,2,FALSE))&lt;2,"",LEFT(RIGHT(VLOOKUP(AA68,suvaha!$D$8:$H$158,2,FALSE),2),1))</f>
        <v/>
      </c>
      <c r="AX70" s="476"/>
      <c r="AY70" s="474" t="str">
        <f>IF(VLOOKUP(AA68,suvaha!$D$8:$H$85,2,FALSE)=0,"",IF(LEN(VLOOKUP(AA68,suvaha!$D$8:$H$158,2,FALSE))&lt;1,"",LEFT(RIGHT(VLOOKUP(AA68,suvaha!$D$8:$H$158,2,FALSE),1),1)))</f>
        <v/>
      </c>
      <c r="AZ70" s="711"/>
      <c r="BA70" s="671"/>
      <c r="BB70" s="474" t="str">
        <f>IF(LEN(VLOOKUP(AA68,suvaha!$D$8:$H$158,4,FALSE))&lt;11,"",LEFT(RIGHT(VLOOKUP(AA68,suvaha!$D$8:$H$158,4,FALSE),11),1))</f>
        <v/>
      </c>
      <c r="BC70" s="181"/>
      <c r="BD70" s="474" t="str">
        <f>IF(LEN(VLOOKUP(AA68,suvaha!$D$8:$H$158,4,FALSE))&lt;10,"",LEFT(RIGHT(VLOOKUP(AA68,suvaha!$D$8:$H$158,4,FALSE),10),1))</f>
        <v/>
      </c>
      <c r="BE70" s="476"/>
      <c r="BF70" s="474" t="str">
        <f>IF(LEN(VLOOKUP(AA68,suvaha!$D$8:$H$158,4,FALSE))&lt;9,"",LEFT(RIGHT(VLOOKUP(AA68,suvaha!$D$8:$H$158,4,FALSE),9),1))</f>
        <v/>
      </c>
      <c r="BG70" s="181"/>
      <c r="BH70" s="474" t="str">
        <f>IF(LEN(VLOOKUP(AA68,suvaha!$D$8:$H$158,4,FALSE))&lt;8,"",LEFT(RIGHT(VLOOKUP(AA68,suvaha!$D$8:$H$158,4,FALSE),8),1))</f>
        <v/>
      </c>
      <c r="BI70" s="476"/>
      <c r="BJ70" s="474" t="str">
        <f>IF(LEN(VLOOKUP(AA68,suvaha!$D$8:$H$158,4,FALSE))&lt;7,"",LEFT(RIGHT(VLOOKUP(AA68,suvaha!$D$8:$H$158,4,FALSE),7),1))</f>
        <v/>
      </c>
      <c r="BK70" s="674"/>
      <c r="BL70" s="674"/>
      <c r="BM70" s="474" t="str">
        <f>IF(LEN(VLOOKUP(AA68,suvaha!$D$8:$H$158,4,FALSE))&lt;6,"",LEFT(RIGHT(VLOOKUP(AA68,suvaha!$D$8:$H$158,4,FALSE),6),1))</f>
        <v/>
      </c>
      <c r="BN70" s="476"/>
      <c r="BO70" s="474" t="str">
        <f>IF(LEN(VLOOKUP(AA68,suvaha!$D$8:$H$158,4,FALSE))&lt;5,"",LEFT(RIGHT(VLOOKUP(AA68,suvaha!$D$8:$H$158,4,FALSE),5),1))</f>
        <v/>
      </c>
      <c r="BP70" s="476"/>
      <c r="BQ70" s="474" t="str">
        <f>IF(LEN(VLOOKUP(AA68,suvaha!$D$8:$H$158,4,FALSE))&lt;4,"",LEFT(RIGHT(VLOOKUP(AA68,suvaha!$D$8:$H$158,4,FALSE),4),1))</f>
        <v/>
      </c>
      <c r="BR70" s="667"/>
      <c r="BS70" s="474" t="str">
        <f>IF(LEN(VLOOKUP(AA68,suvaha!$D$8:$H$158,4,FALSE))&lt;3,"",LEFT(RIGHT(VLOOKUP(AA68,suvaha!$D$8:$H$158,4,FALSE),3),1))</f>
        <v/>
      </c>
      <c r="BT70" s="476"/>
      <c r="BU70" s="474" t="str">
        <f>IF(LEN(VLOOKUP(AA68,suvaha!$D$8:$H$158,4,FALSE))&lt;2,"",LEFT(RIGHT(VLOOKUP(AA68,suvaha!$D$8:$H$158,4,FALSE),2),1))</f>
        <v/>
      </c>
      <c r="BV70" s="476"/>
      <c r="BW70" s="474" t="str">
        <f>IF(VLOOKUP(AA68,suvaha!$D$8:$H$85,4,FALSE)=0,"",IF(LEN(VLOOKUP(AA68,suvaha!$D$8:$H$158,4,FALSE))&lt;1,"",LEFT(RIGHT(VLOOKUP(AA68,suvaha!$D$8:$H$158,4,FALSE),1),1)))</f>
        <v/>
      </c>
      <c r="BX70" s="178"/>
      <c r="BY70" s="179"/>
      <c r="BZ70" s="179"/>
      <c r="CA70" s="179"/>
      <c r="CB70" s="179"/>
      <c r="CC70" s="179"/>
      <c r="CD70" s="179"/>
      <c r="CE70" s="179"/>
      <c r="CF70" s="179"/>
      <c r="CG70" s="179"/>
      <c r="CH70" s="217"/>
      <c r="CI70" s="154"/>
      <c r="CJ70" s="154"/>
    </row>
    <row r="71" spans="1:88" ht="3" customHeight="1" thickBot="1">
      <c r="A71" s="139"/>
      <c r="E71" s="764"/>
      <c r="F71" s="764"/>
      <c r="G71" s="746"/>
      <c r="H71" s="749"/>
      <c r="I71" s="749"/>
      <c r="J71" s="749"/>
      <c r="K71" s="749"/>
      <c r="L71" s="749"/>
      <c r="M71" s="749"/>
      <c r="N71" s="749"/>
      <c r="O71" s="749"/>
      <c r="P71" s="749"/>
      <c r="Q71" s="749"/>
      <c r="R71" s="749"/>
      <c r="S71" s="749"/>
      <c r="T71" s="749"/>
      <c r="U71" s="749"/>
      <c r="V71" s="749"/>
      <c r="W71" s="749"/>
      <c r="X71" s="749"/>
      <c r="Y71" s="749"/>
      <c r="Z71" s="749"/>
      <c r="AA71" s="752"/>
      <c r="AB71" s="752"/>
      <c r="AC71" s="752"/>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669"/>
      <c r="BS71" s="182"/>
      <c r="BT71" s="182"/>
      <c r="BU71" s="182"/>
      <c r="BV71" s="182"/>
      <c r="BW71" s="182"/>
      <c r="BX71" s="183"/>
      <c r="BY71" s="182"/>
      <c r="BZ71" s="182"/>
      <c r="CA71" s="182"/>
      <c r="CB71" s="182"/>
      <c r="CC71" s="182"/>
      <c r="CD71" s="182"/>
      <c r="CE71" s="182"/>
      <c r="CF71" s="182"/>
      <c r="CG71" s="182"/>
      <c r="CH71" s="218"/>
      <c r="CI71" s="154"/>
      <c r="CJ71" s="154"/>
    </row>
    <row r="72" spans="1:88" ht="3" customHeight="1" thickBot="1">
      <c r="A72" s="139"/>
      <c r="E72" s="764"/>
      <c r="F72" s="764"/>
      <c r="G72" s="746"/>
      <c r="H72" s="749"/>
      <c r="I72" s="749"/>
      <c r="J72" s="749"/>
      <c r="K72" s="749"/>
      <c r="L72" s="749"/>
      <c r="M72" s="749"/>
      <c r="N72" s="749"/>
      <c r="O72" s="749"/>
      <c r="P72" s="749"/>
      <c r="Q72" s="749"/>
      <c r="R72" s="749"/>
      <c r="S72" s="749"/>
      <c r="T72" s="749"/>
      <c r="U72" s="749"/>
      <c r="V72" s="749"/>
      <c r="W72" s="749"/>
      <c r="X72" s="749"/>
      <c r="Y72" s="749"/>
      <c r="Z72" s="749"/>
      <c r="AA72" s="752"/>
      <c r="AB72" s="752"/>
      <c r="AC72" s="752"/>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717"/>
      <c r="BB72" s="717"/>
      <c r="BC72" s="717"/>
      <c r="BD72" s="717"/>
      <c r="BE72" s="717"/>
      <c r="BF72" s="717"/>
      <c r="BG72" s="717"/>
      <c r="BH72" s="717"/>
      <c r="BI72" s="717"/>
      <c r="BJ72" s="717"/>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175"/>
      <c r="CH72" s="216"/>
      <c r="CI72" s="154"/>
      <c r="CJ72" s="154"/>
    </row>
    <row r="73" spans="1:88" ht="3" customHeight="1" thickBot="1">
      <c r="A73" s="139"/>
      <c r="E73" s="764"/>
      <c r="F73" s="764"/>
      <c r="G73" s="746"/>
      <c r="H73" s="749"/>
      <c r="I73" s="749"/>
      <c r="J73" s="749"/>
      <c r="K73" s="749"/>
      <c r="L73" s="749"/>
      <c r="M73" s="749"/>
      <c r="N73" s="749"/>
      <c r="O73" s="749"/>
      <c r="P73" s="749"/>
      <c r="Q73" s="749"/>
      <c r="R73" s="749"/>
      <c r="S73" s="749"/>
      <c r="T73" s="749"/>
      <c r="U73" s="749"/>
      <c r="V73" s="749"/>
      <c r="W73" s="749"/>
      <c r="X73" s="749"/>
      <c r="Y73" s="749"/>
      <c r="Z73" s="749"/>
      <c r="AA73" s="752"/>
      <c r="AB73" s="752"/>
      <c r="AC73" s="752"/>
      <c r="AD73" s="671"/>
      <c r="AE73" s="672"/>
      <c r="AF73" s="672"/>
      <c r="AG73" s="672"/>
      <c r="AH73" s="471"/>
      <c r="AI73" s="673"/>
      <c r="AJ73" s="673"/>
      <c r="AK73" s="673"/>
      <c r="AL73" s="673"/>
      <c r="AM73" s="673"/>
      <c r="AN73" s="674" t="s">
        <v>37</v>
      </c>
      <c r="AO73" s="668"/>
      <c r="AP73" s="668"/>
      <c r="AQ73" s="668"/>
      <c r="AR73" s="668"/>
      <c r="AS73" s="668"/>
      <c r="AT73" s="674" t="s">
        <v>37</v>
      </c>
      <c r="AU73" s="668"/>
      <c r="AV73" s="668"/>
      <c r="AW73" s="668"/>
      <c r="AX73" s="668"/>
      <c r="AY73" s="668"/>
      <c r="AZ73" s="711"/>
      <c r="BA73" s="717"/>
      <c r="BB73" s="717"/>
      <c r="BC73" s="717"/>
      <c r="BD73" s="717"/>
      <c r="BE73" s="717"/>
      <c r="BF73" s="717"/>
      <c r="BG73" s="717"/>
      <c r="BH73" s="717"/>
      <c r="BI73" s="717"/>
      <c r="BJ73" s="717"/>
      <c r="BK73" s="179"/>
      <c r="BL73" s="179"/>
      <c r="BM73" s="672"/>
      <c r="BN73" s="672"/>
      <c r="BO73" s="672"/>
      <c r="BP73" s="471"/>
      <c r="BQ73" s="673"/>
      <c r="BR73" s="673"/>
      <c r="BS73" s="673"/>
      <c r="BT73" s="673"/>
      <c r="BU73" s="673"/>
      <c r="BV73" s="674"/>
      <c r="BW73" s="668"/>
      <c r="BX73" s="668"/>
      <c r="BY73" s="668"/>
      <c r="BZ73" s="668"/>
      <c r="CA73" s="668"/>
      <c r="CB73" s="674"/>
      <c r="CC73" s="668"/>
      <c r="CD73" s="668"/>
      <c r="CE73" s="668"/>
      <c r="CF73" s="668"/>
      <c r="CG73" s="668"/>
      <c r="CH73" s="219"/>
      <c r="CI73" s="154"/>
      <c r="CJ73" s="154"/>
    </row>
    <row r="74" spans="1:88" ht="15" customHeight="1" thickBot="1">
      <c r="A74" s="139"/>
      <c r="E74" s="764"/>
      <c r="F74" s="764"/>
      <c r="G74" s="746"/>
      <c r="H74" s="749"/>
      <c r="I74" s="749"/>
      <c r="J74" s="749"/>
      <c r="K74" s="749"/>
      <c r="L74" s="749"/>
      <c r="M74" s="749"/>
      <c r="N74" s="749"/>
      <c r="O74" s="749"/>
      <c r="P74" s="749"/>
      <c r="Q74" s="749"/>
      <c r="R74" s="749"/>
      <c r="S74" s="749"/>
      <c r="T74" s="749"/>
      <c r="U74" s="749"/>
      <c r="V74" s="749"/>
      <c r="W74" s="749"/>
      <c r="X74" s="749"/>
      <c r="Y74" s="749"/>
      <c r="Z74" s="749"/>
      <c r="AA74" s="752"/>
      <c r="AB74" s="752"/>
      <c r="AC74" s="752"/>
      <c r="AD74" s="671"/>
      <c r="AE74" s="474" t="str">
        <f>IF(LEN(VLOOKUP(AA68,suvaha!$D$8:$H$158,3,FALSE))&lt;11,"",LEFT(RIGHT(VLOOKUP(AA68,suvaha!$D$8:$H$158,3,FALSE),11),1))</f>
        <v/>
      </c>
      <c r="AF74" s="181" t="s">
        <v>37</v>
      </c>
      <c r="AG74" s="474" t="str">
        <f>IF(LEN(VLOOKUP(AA68,suvaha!$D$8:$H$158,3,FALSE))&lt;10,"",LEFT(RIGHT(VLOOKUP(AA68,suvaha!$D$8:$H$158,3,FALSE),10),1))</f>
        <v/>
      </c>
      <c r="AH74" s="476" t="s">
        <v>37</v>
      </c>
      <c r="AI74" s="474" t="str">
        <f>IF(LEN(VLOOKUP(AA68,suvaha!$D$8:$H$158,3,FALSE))&lt;9,"",LEFT(RIGHT(VLOOKUP(AA68,suvaha!$D$8:$H$158,3,FALSE),9),1))</f>
        <v/>
      </c>
      <c r="AJ74" s="181" t="s">
        <v>37</v>
      </c>
      <c r="AK74" s="474" t="str">
        <f>IF(LEN(VLOOKUP(AA68,suvaha!$D$8:$H$158,3,FALSE))&lt;8,"",LEFT(RIGHT(VLOOKUP(AA68,suvaha!$D$8:$H$158,3,FALSE),8),1))</f>
        <v/>
      </c>
      <c r="AL74" s="476" t="s">
        <v>37</v>
      </c>
      <c r="AM74" s="474" t="str">
        <f>IF(LEN(VLOOKUP(AA68,suvaha!$D$8:$H$158,3,FALSE))&lt;7,"",LEFT(RIGHT(VLOOKUP(AA68,suvaha!$D$8:$H$158,3,FALSE),7),1))</f>
        <v/>
      </c>
      <c r="AN74" s="674"/>
      <c r="AO74" s="474" t="str">
        <f>IF(LEN(VLOOKUP(AA68,suvaha!$D$8:$H$158,3,FALSE))&lt;6,"",LEFT(RIGHT(VLOOKUP(AA68,suvaha!$D$8:$H$158,3,FALSE),6),1))</f>
        <v/>
      </c>
      <c r="AP74" s="476" t="s">
        <v>37</v>
      </c>
      <c r="AQ74" s="474" t="str">
        <f>IF(LEN(VLOOKUP(AA68,suvaha!$D$8:$H$158,3,FALSE))&lt;5,"",LEFT(RIGHT(VLOOKUP(AA68,suvaha!$D$8:$H$158,3,FALSE),5),1))</f>
        <v/>
      </c>
      <c r="AR74" s="476" t="s">
        <v>37</v>
      </c>
      <c r="AS74" s="474" t="str">
        <f>IF(LEN(VLOOKUP(AA68,suvaha!$D$8:$H$158,3,FALSE))&lt;4,"",LEFT(RIGHT(VLOOKUP(AA68,suvaha!$D$8:$H$158,3,FALSE),4),1))</f>
        <v/>
      </c>
      <c r="AT74" s="674"/>
      <c r="AU74" s="474" t="str">
        <f>IF(LEN(VLOOKUP(AA68,suvaha!$D$8:$H$158,3,FALSE))&lt;3,"",LEFT(RIGHT(VLOOKUP(AA68,suvaha!$D$8:$H$158,3,FALSE),3),1))</f>
        <v/>
      </c>
      <c r="AV74" s="476" t="s">
        <v>37</v>
      </c>
      <c r="AW74" s="474" t="str">
        <f>IF(LEN(VLOOKUP(AA68,suvaha!$D$8:$H$158,3,FALSE))&lt;2,"",LEFT(RIGHT(VLOOKUP(AA68,suvaha!$D$8:$H$158,3,FALSE),2),1))</f>
        <v/>
      </c>
      <c r="AX74" s="476" t="s">
        <v>37</v>
      </c>
      <c r="AY74" s="474" t="str">
        <f>IF(VLOOKUP(AA68,suvaha!$D$8:$H$85,3,FALSE)=0,"",IF(LEN(VLOOKUP(AA68,suvaha!$D$8:$H$158,3,FALSE))&lt;1,"",LEFT(RIGHT(VLOOKUP(AA68,suvaha!$D$8:$H$158,3,FALSE),1),1)))</f>
        <v/>
      </c>
      <c r="AZ74" s="711"/>
      <c r="BA74" s="717"/>
      <c r="BB74" s="717"/>
      <c r="BC74" s="717"/>
      <c r="BD74" s="717"/>
      <c r="BE74" s="717"/>
      <c r="BF74" s="717"/>
      <c r="BG74" s="717"/>
      <c r="BH74" s="717"/>
      <c r="BI74" s="717"/>
      <c r="BJ74" s="717"/>
      <c r="BK74" s="179"/>
      <c r="BL74" s="179"/>
      <c r="BM74" s="474" t="str">
        <f>IF(LEN(VLOOKUP(AA68,suvaha!$D$8:$H$158,5,FALSE))&lt;11,"",LEFT(RIGHT(VLOOKUP(AA68,suvaha!$D$8:$H$158,5,FALSE),11),1))</f>
        <v/>
      </c>
      <c r="BN74" s="181" t="s">
        <v>37</v>
      </c>
      <c r="BO74" s="474" t="str">
        <f>IF(LEN(VLOOKUP(AA68,suvaha!$D$8:$H$158,5,FALSE))&lt;10,"",LEFT(RIGHT(VLOOKUP(AA68,suvaha!$D$8:$H$158,5,FALSE),10),1))</f>
        <v/>
      </c>
      <c r="BP74" s="476" t="s">
        <v>37</v>
      </c>
      <c r="BQ74" s="474" t="str">
        <f>IF(LEN(VLOOKUP(AA68,suvaha!$D$8:$H$158,5,FALSE))&lt;9,"",LEFT(RIGHT(VLOOKUP(AA68,suvaha!$D$8:$H$158,5,FALSE),9),1))</f>
        <v/>
      </c>
      <c r="BR74" s="181" t="s">
        <v>37</v>
      </c>
      <c r="BS74" s="474" t="str">
        <f>IF(LEN(VLOOKUP(AA68,suvaha!$D$8:$H$158,5,FALSE))&lt;8,"",LEFT(RIGHT(VLOOKUP(AA68,suvaha!$D$8:$H$158,5,FALSE),8),1))</f>
        <v/>
      </c>
      <c r="BT74" s="476" t="s">
        <v>37</v>
      </c>
      <c r="BU74" s="474" t="str">
        <f>IF(LEN(VLOOKUP(AA68,suvaha!$D$8:$H$158,5,FALSE))&lt;7,"",LEFT(RIGHT(VLOOKUP(AA68,suvaha!$D$8:$H$158,5,FALSE),7),1))</f>
        <v/>
      </c>
      <c r="BV74" s="674" t="s">
        <v>37</v>
      </c>
      <c r="BW74" s="474" t="str">
        <f>IF(LEN(VLOOKUP(AA68,suvaha!$D$8:$H$158,5,FALSE))&lt;6,"",LEFT(RIGHT(VLOOKUP(AA68,suvaha!$D$8:$H$158,5,FALSE),6),1))</f>
        <v/>
      </c>
      <c r="BX74" s="476" t="s">
        <v>37</v>
      </c>
      <c r="BY74" s="474" t="str">
        <f>IF(LEN(VLOOKUP(AA68,suvaha!$D$8:$H$158,5,FALSE))&lt;5,"",LEFT(RIGHT(VLOOKUP(AA68,suvaha!$D$8:$H$158,5,FALSE),5),1))</f>
        <v/>
      </c>
      <c r="BZ74" s="476" t="s">
        <v>37</v>
      </c>
      <c r="CA74" s="474" t="str">
        <f>IF(LEN(VLOOKUP(AA68,suvaha!$D$8:$H$158,5,FALSE))&lt;4,"",LEFT(RIGHT(VLOOKUP(AA68,suvaha!$D$8:$H$158,5,FALSE),4),1))</f>
        <v/>
      </c>
      <c r="CB74" s="674" t="s">
        <v>37</v>
      </c>
      <c r="CC74" s="474" t="str">
        <f>IF(LEN(VLOOKUP(AA68,suvaha!$D$8:$H$158,5,FALSE))&lt;3,"",LEFT(RIGHT(VLOOKUP(AA68,suvaha!$D$8:$H$158,5,FALSE),3),1))</f>
        <v/>
      </c>
      <c r="CD74" s="476" t="s">
        <v>37</v>
      </c>
      <c r="CE74" s="474" t="str">
        <f>IF(LEN(VLOOKUP(AA68,suvaha!$D$8:$H$158,5,FALSE))&lt;2,"",LEFT(RIGHT(VLOOKUP(AA68,suvaha!$D$8:$H$158,5,FALSE),2),1))</f>
        <v/>
      </c>
      <c r="CF74" s="476" t="s">
        <v>53</v>
      </c>
      <c r="CG74" s="474" t="str">
        <f>IF(VLOOKUP(AA68,suvaha!$D$8:$H$85,5,FALSE)=0,"",IF(LEN(VLOOKUP(AA68,suvaha!$D$8:$H$158,5,FALSE))&lt;1,"",LEFT(RIGHT(VLOOKUP(AA68,suvaha!$D$8:$H$158,5,FALSE),1),1)))</f>
        <v/>
      </c>
      <c r="CH74" s="219"/>
      <c r="CI74" s="154"/>
      <c r="CJ74" s="154"/>
    </row>
    <row r="75" spans="1:88" ht="3" customHeight="1" thickBot="1">
      <c r="A75" s="139"/>
      <c r="E75" s="764"/>
      <c r="F75" s="764"/>
      <c r="G75" s="746"/>
      <c r="H75" s="749"/>
      <c r="I75" s="749"/>
      <c r="J75" s="749"/>
      <c r="K75" s="749"/>
      <c r="L75" s="749"/>
      <c r="M75" s="749"/>
      <c r="N75" s="749"/>
      <c r="O75" s="749"/>
      <c r="P75" s="749"/>
      <c r="Q75" s="749"/>
      <c r="R75" s="749"/>
      <c r="S75" s="749"/>
      <c r="T75" s="749"/>
      <c r="U75" s="749"/>
      <c r="V75" s="749"/>
      <c r="W75" s="749"/>
      <c r="X75" s="749"/>
      <c r="Y75" s="749"/>
      <c r="Z75" s="749"/>
      <c r="AA75" s="752"/>
      <c r="AB75" s="752"/>
      <c r="AC75" s="752"/>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717"/>
      <c r="BB75" s="717"/>
      <c r="BC75" s="717"/>
      <c r="BD75" s="717"/>
      <c r="BE75" s="717"/>
      <c r="BF75" s="717"/>
      <c r="BG75" s="717"/>
      <c r="BH75" s="717"/>
      <c r="BI75" s="717"/>
      <c r="BJ75" s="717"/>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2"/>
      <c r="CH75" s="218"/>
      <c r="CI75" s="154"/>
      <c r="CJ75" s="154"/>
    </row>
    <row r="76" spans="1:88" ht="6" customHeight="1" thickBot="1">
      <c r="D76" s="154"/>
      <c r="E76" s="198"/>
      <c r="F76" s="198"/>
      <c r="G76" s="198"/>
      <c r="H76" s="161"/>
      <c r="I76" s="161"/>
      <c r="J76" s="161"/>
      <c r="K76" s="467"/>
      <c r="L76" s="467"/>
      <c r="M76" s="467"/>
      <c r="N76" s="467"/>
      <c r="O76" s="467"/>
      <c r="P76" s="467"/>
      <c r="Q76" s="467"/>
      <c r="R76" s="467"/>
      <c r="S76" s="467"/>
      <c r="T76" s="467"/>
      <c r="U76" s="467"/>
      <c r="V76" s="467"/>
      <c r="W76" s="467"/>
      <c r="X76" s="467"/>
      <c r="Y76" s="467"/>
      <c r="Z76" s="467"/>
      <c r="AA76" s="467"/>
      <c r="AB76" s="467"/>
      <c r="AC76" s="467"/>
      <c r="AD76" s="467"/>
      <c r="AE76" s="467"/>
      <c r="AF76" s="467"/>
      <c r="AG76" s="467"/>
      <c r="AH76" s="467"/>
      <c r="AI76" s="467"/>
      <c r="AJ76" s="467"/>
      <c r="AK76" s="467"/>
      <c r="AL76" s="467"/>
      <c r="AM76" s="467"/>
      <c r="AN76" s="467"/>
      <c r="AO76" s="467"/>
      <c r="AP76" s="467"/>
      <c r="AQ76" s="467"/>
      <c r="AR76" s="467"/>
      <c r="AS76" s="467"/>
      <c r="AT76" s="467"/>
      <c r="AU76" s="467"/>
      <c r="AV76" s="467"/>
      <c r="AW76" s="467"/>
      <c r="AX76" s="467"/>
      <c r="AY76" s="467"/>
      <c r="AZ76" s="467"/>
      <c r="BA76" s="467"/>
      <c r="BB76" s="467"/>
      <c r="BC76" s="467"/>
      <c r="BD76" s="467"/>
      <c r="BE76" s="467"/>
      <c r="BF76" s="467"/>
      <c r="BG76" s="467"/>
      <c r="BH76" s="467"/>
      <c r="BI76" s="467"/>
      <c r="BJ76" s="467"/>
      <c r="BK76" s="467"/>
      <c r="BL76" s="467"/>
      <c r="BM76" s="467"/>
      <c r="BN76" s="467"/>
      <c r="BO76" s="467"/>
      <c r="BP76" s="467"/>
      <c r="BQ76" s="467"/>
      <c r="BR76" s="467"/>
      <c r="BS76" s="467"/>
      <c r="BT76" s="467"/>
      <c r="BU76" s="467"/>
      <c r="BV76" s="467"/>
      <c r="BW76" s="467"/>
      <c r="BX76" s="467"/>
      <c r="BY76" s="467"/>
      <c r="BZ76" s="467"/>
      <c r="CA76" s="467"/>
      <c r="CB76" s="467"/>
      <c r="CC76" s="467"/>
      <c r="CD76" s="467"/>
      <c r="CE76" s="467"/>
      <c r="CF76" s="467"/>
      <c r="CG76" s="467"/>
      <c r="CH76" s="467"/>
      <c r="CI76" s="154"/>
      <c r="CJ76" s="154"/>
    </row>
    <row r="77" spans="1:88" ht="12.75" customHeight="1" thickBot="1">
      <c r="A77" s="139"/>
      <c r="B77" s="463"/>
      <c r="C77" s="144"/>
      <c r="D77" s="144"/>
      <c r="E77" s="783" t="str">
        <f>Index!C311</f>
        <v>Ozna-čenie</v>
      </c>
      <c r="F77" s="783"/>
      <c r="G77" s="784" t="str">
        <f>Index!C333</f>
        <v>STRANA PASÍV</v>
      </c>
      <c r="H77" s="784"/>
      <c r="I77" s="784"/>
      <c r="J77" s="784"/>
      <c r="K77" s="784"/>
      <c r="L77" s="784"/>
      <c r="M77" s="784"/>
      <c r="N77" s="784"/>
      <c r="O77" s="784"/>
      <c r="P77" s="784"/>
      <c r="Q77" s="784"/>
      <c r="R77" s="784"/>
      <c r="S77" s="784"/>
      <c r="T77" s="784"/>
      <c r="U77" s="784"/>
      <c r="V77" s="784"/>
      <c r="W77" s="784"/>
      <c r="X77" s="784"/>
      <c r="Y77" s="784"/>
      <c r="Z77" s="784"/>
      <c r="AA77" s="784"/>
      <c r="AB77" s="784"/>
      <c r="AC77" s="784"/>
      <c r="AD77" s="784"/>
      <c r="AE77" s="784"/>
      <c r="AF77" s="784"/>
      <c r="AG77" s="784"/>
      <c r="AH77" s="784"/>
      <c r="AI77" s="784"/>
      <c r="AJ77" s="784"/>
      <c r="AK77" s="785" t="str">
        <f>Index!C334</f>
        <v>Číslo riadku</v>
      </c>
      <c r="AL77" s="785"/>
      <c r="AM77" s="785"/>
      <c r="AN77" s="784" t="str">
        <f>Index!C315</f>
        <v>Bežné účtovné obdobie</v>
      </c>
      <c r="AO77" s="784"/>
      <c r="AP77" s="784"/>
      <c r="AQ77" s="784"/>
      <c r="AR77" s="784"/>
      <c r="AS77" s="784"/>
      <c r="AT77" s="784"/>
      <c r="AU77" s="784"/>
      <c r="AV77" s="784"/>
      <c r="AW77" s="784"/>
      <c r="AX77" s="784"/>
      <c r="AY77" s="784"/>
      <c r="AZ77" s="784"/>
      <c r="BA77" s="784"/>
      <c r="BB77" s="784"/>
      <c r="BC77" s="784"/>
      <c r="BD77" s="784"/>
      <c r="BE77" s="784"/>
      <c r="BF77" s="784"/>
      <c r="BG77" s="784"/>
      <c r="BH77" s="784"/>
      <c r="BI77" s="784"/>
      <c r="BJ77" s="786"/>
      <c r="BK77" s="485"/>
      <c r="BL77" s="787" t="str">
        <f>Index!C316</f>
        <v>Bezprostredne predchádzajúce účtovné obdobie</v>
      </c>
      <c r="BM77" s="787"/>
      <c r="BN77" s="787"/>
      <c r="BO77" s="787"/>
      <c r="BP77" s="787"/>
      <c r="BQ77" s="787"/>
      <c r="BR77" s="787"/>
      <c r="BS77" s="787"/>
      <c r="BT77" s="787"/>
      <c r="BU77" s="787"/>
      <c r="BV77" s="787"/>
      <c r="BW77" s="787"/>
      <c r="BX77" s="787"/>
      <c r="BY77" s="787"/>
      <c r="BZ77" s="787"/>
      <c r="CA77" s="787"/>
      <c r="CB77" s="787"/>
      <c r="CC77" s="787"/>
      <c r="CD77" s="787"/>
      <c r="CE77" s="787"/>
      <c r="CF77" s="787"/>
      <c r="CG77" s="787"/>
      <c r="CH77" s="787"/>
      <c r="CI77" s="154"/>
      <c r="CJ77" s="154"/>
    </row>
    <row r="78" spans="1:88" ht="11.25" customHeight="1">
      <c r="A78" s="139"/>
      <c r="B78" s="666"/>
      <c r="C78" s="666"/>
      <c r="D78" s="666"/>
      <c r="E78" s="783"/>
      <c r="F78" s="783"/>
      <c r="G78" s="784"/>
      <c r="H78" s="784"/>
      <c r="I78" s="784"/>
      <c r="J78" s="784"/>
      <c r="K78" s="784"/>
      <c r="L78" s="784"/>
      <c r="M78" s="784"/>
      <c r="N78" s="784"/>
      <c r="O78" s="784"/>
      <c r="P78" s="784"/>
      <c r="Q78" s="784"/>
      <c r="R78" s="784"/>
      <c r="S78" s="784"/>
      <c r="T78" s="784"/>
      <c r="U78" s="784"/>
      <c r="V78" s="784"/>
      <c r="W78" s="784"/>
      <c r="X78" s="784"/>
      <c r="Y78" s="784"/>
      <c r="Z78" s="784"/>
      <c r="AA78" s="784"/>
      <c r="AB78" s="784"/>
      <c r="AC78" s="784"/>
      <c r="AD78" s="784"/>
      <c r="AE78" s="784"/>
      <c r="AF78" s="784"/>
      <c r="AG78" s="784"/>
      <c r="AH78" s="784"/>
      <c r="AI78" s="784"/>
      <c r="AJ78" s="784"/>
      <c r="AK78" s="785"/>
      <c r="AL78" s="785"/>
      <c r="AM78" s="785"/>
      <c r="AN78" s="784"/>
      <c r="AO78" s="784"/>
      <c r="AP78" s="784"/>
      <c r="AQ78" s="784"/>
      <c r="AR78" s="784"/>
      <c r="AS78" s="784"/>
      <c r="AT78" s="784"/>
      <c r="AU78" s="784"/>
      <c r="AV78" s="784"/>
      <c r="AW78" s="784"/>
      <c r="AX78" s="784"/>
      <c r="AY78" s="784"/>
      <c r="AZ78" s="784"/>
      <c r="BA78" s="784"/>
      <c r="BB78" s="784"/>
      <c r="BC78" s="784"/>
      <c r="BD78" s="784"/>
      <c r="BE78" s="784"/>
      <c r="BF78" s="784"/>
      <c r="BG78" s="784"/>
      <c r="BH78" s="784"/>
      <c r="BI78" s="784"/>
      <c r="BJ78" s="786"/>
      <c r="BK78" s="230"/>
      <c r="BL78" s="787"/>
      <c r="BM78" s="787"/>
      <c r="BN78" s="787"/>
      <c r="BO78" s="787"/>
      <c r="BP78" s="787"/>
      <c r="BQ78" s="787"/>
      <c r="BR78" s="787"/>
      <c r="BS78" s="787"/>
      <c r="BT78" s="787"/>
      <c r="BU78" s="787"/>
      <c r="BV78" s="787"/>
      <c r="BW78" s="787"/>
      <c r="BX78" s="787"/>
      <c r="BY78" s="787"/>
      <c r="BZ78" s="787"/>
      <c r="CA78" s="787"/>
      <c r="CB78" s="787"/>
      <c r="CC78" s="787"/>
      <c r="CD78" s="787"/>
      <c r="CE78" s="787"/>
      <c r="CF78" s="787"/>
      <c r="CG78" s="787"/>
      <c r="CH78" s="787"/>
      <c r="CI78" s="154"/>
      <c r="CJ78" s="154"/>
    </row>
    <row r="79" spans="1:88" s="235" customFormat="1" ht="9" customHeight="1">
      <c r="A79" s="231"/>
      <c r="B79" s="779"/>
      <c r="C79" s="779"/>
      <c r="D79" s="232"/>
      <c r="E79" s="780" t="s">
        <v>50</v>
      </c>
      <c r="F79" s="780"/>
      <c r="G79" s="781" t="s">
        <v>51</v>
      </c>
      <c r="H79" s="781"/>
      <c r="I79" s="781"/>
      <c r="J79" s="781"/>
      <c r="K79" s="781"/>
      <c r="L79" s="781"/>
      <c r="M79" s="781"/>
      <c r="N79" s="781"/>
      <c r="O79" s="781"/>
      <c r="P79" s="781"/>
      <c r="Q79" s="781"/>
      <c r="R79" s="781"/>
      <c r="S79" s="781"/>
      <c r="T79" s="781"/>
      <c r="U79" s="781"/>
      <c r="V79" s="781"/>
      <c r="W79" s="781"/>
      <c r="X79" s="781"/>
      <c r="Y79" s="781"/>
      <c r="Z79" s="781"/>
      <c r="AA79" s="781"/>
      <c r="AB79" s="781"/>
      <c r="AC79" s="781"/>
      <c r="AD79" s="781"/>
      <c r="AE79" s="781"/>
      <c r="AF79" s="781"/>
      <c r="AG79" s="781"/>
      <c r="AH79" s="781"/>
      <c r="AI79" s="781"/>
      <c r="AJ79" s="781"/>
      <c r="AK79" s="781" t="s">
        <v>52</v>
      </c>
      <c r="AL79" s="781"/>
      <c r="AM79" s="781"/>
      <c r="AN79" s="781">
        <v>4</v>
      </c>
      <c r="AO79" s="781"/>
      <c r="AP79" s="781"/>
      <c r="AQ79" s="781"/>
      <c r="AR79" s="781"/>
      <c r="AS79" s="781"/>
      <c r="AT79" s="781"/>
      <c r="AU79" s="781"/>
      <c r="AV79" s="781"/>
      <c r="AW79" s="781"/>
      <c r="AX79" s="781"/>
      <c r="AY79" s="781"/>
      <c r="AZ79" s="781"/>
      <c r="BA79" s="781"/>
      <c r="BB79" s="781"/>
      <c r="BC79" s="781"/>
      <c r="BD79" s="781"/>
      <c r="BE79" s="781"/>
      <c r="BF79" s="781"/>
      <c r="BG79" s="781"/>
      <c r="BH79" s="781"/>
      <c r="BI79" s="781"/>
      <c r="BJ79" s="782"/>
      <c r="BK79" s="233"/>
      <c r="BL79" s="789">
        <v>5</v>
      </c>
      <c r="BM79" s="789"/>
      <c r="BN79" s="789"/>
      <c r="BO79" s="789"/>
      <c r="BP79" s="789"/>
      <c r="BQ79" s="789"/>
      <c r="BR79" s="789"/>
      <c r="BS79" s="789"/>
      <c r="BT79" s="789"/>
      <c r="BU79" s="789"/>
      <c r="BV79" s="789"/>
      <c r="BW79" s="789"/>
      <c r="BX79" s="789"/>
      <c r="BY79" s="789"/>
      <c r="BZ79" s="789"/>
      <c r="CA79" s="789"/>
      <c r="CB79" s="789"/>
      <c r="CC79" s="789"/>
      <c r="CD79" s="789"/>
      <c r="CE79" s="789"/>
      <c r="CF79" s="789"/>
      <c r="CG79" s="789"/>
      <c r="CH79" s="789"/>
      <c r="CI79" s="234"/>
      <c r="CJ79" s="234"/>
    </row>
    <row r="80" spans="1:88" s="174" customFormat="1" ht="3" customHeight="1">
      <c r="A80" s="139"/>
      <c r="B80" s="463"/>
      <c r="C80" s="144"/>
      <c r="D80" s="144"/>
      <c r="E80" s="790"/>
      <c r="F80" s="790"/>
      <c r="G80" s="791" t="str">
        <f>Index!C130</f>
        <v>Spolu vlastné imanie a záväzky r. 80 + r. 101 + r. 141</v>
      </c>
      <c r="H80" s="791"/>
      <c r="I80" s="791"/>
      <c r="J80" s="791"/>
      <c r="K80" s="791"/>
      <c r="L80" s="791"/>
      <c r="M80" s="791"/>
      <c r="N80" s="791"/>
      <c r="O80" s="791"/>
      <c r="P80" s="791"/>
      <c r="Q80" s="791"/>
      <c r="R80" s="791"/>
      <c r="S80" s="791"/>
      <c r="T80" s="791"/>
      <c r="U80" s="791"/>
      <c r="V80" s="791"/>
      <c r="W80" s="791"/>
      <c r="X80" s="791"/>
      <c r="Y80" s="791"/>
      <c r="Z80" s="791"/>
      <c r="AA80" s="791"/>
      <c r="AB80" s="791"/>
      <c r="AC80" s="791"/>
      <c r="AD80" s="791"/>
      <c r="AE80" s="791"/>
      <c r="AF80" s="791"/>
      <c r="AG80" s="791"/>
      <c r="AH80" s="791"/>
      <c r="AI80" s="791"/>
      <c r="AJ80" s="791"/>
      <c r="AK80" s="792" t="s">
        <v>170</v>
      </c>
      <c r="AL80" s="792"/>
      <c r="AM80" s="792"/>
      <c r="AN80" s="469"/>
      <c r="AO80" s="472"/>
      <c r="AP80" s="472"/>
      <c r="AQ80" s="472"/>
      <c r="AR80" s="472"/>
      <c r="AS80" s="472"/>
      <c r="AT80" s="472"/>
      <c r="AU80" s="472"/>
      <c r="AV80" s="472"/>
      <c r="AW80" s="472"/>
      <c r="AX80" s="472"/>
      <c r="AY80" s="472"/>
      <c r="AZ80" s="472"/>
      <c r="BA80" s="472"/>
      <c r="BB80" s="472"/>
      <c r="BC80" s="472"/>
      <c r="BD80" s="472"/>
      <c r="BE80" s="175"/>
      <c r="BF80" s="175"/>
      <c r="BG80" s="175"/>
      <c r="BH80" s="175"/>
      <c r="BI80" s="175"/>
      <c r="BJ80" s="175"/>
      <c r="BK80" s="175"/>
      <c r="BL80" s="710"/>
      <c r="BM80" s="710"/>
      <c r="BN80" s="710"/>
      <c r="BO80" s="710"/>
      <c r="BP80" s="710"/>
      <c r="BQ80" s="710"/>
      <c r="BR80" s="710"/>
      <c r="BS80" s="710"/>
      <c r="BT80" s="710"/>
      <c r="BU80" s="710"/>
      <c r="BV80" s="710"/>
      <c r="BW80" s="710"/>
      <c r="BX80" s="710"/>
      <c r="BY80" s="710"/>
      <c r="BZ80" s="710"/>
      <c r="CA80" s="710"/>
      <c r="CB80" s="710"/>
      <c r="CC80" s="175"/>
      <c r="CD80" s="175"/>
      <c r="CE80" s="175"/>
      <c r="CF80" s="175"/>
      <c r="CG80" s="175"/>
      <c r="CH80" s="216"/>
      <c r="CI80" s="220"/>
      <c r="CJ80" s="220"/>
    </row>
    <row r="81" spans="1:88" s="174" customFormat="1" ht="3" customHeight="1">
      <c r="A81" s="139"/>
      <c r="B81" s="139"/>
      <c r="C81" s="139"/>
      <c r="D81" s="463"/>
      <c r="E81" s="790"/>
      <c r="F81" s="790"/>
      <c r="G81" s="791"/>
      <c r="H81" s="791"/>
      <c r="I81" s="791"/>
      <c r="J81" s="791"/>
      <c r="K81" s="791"/>
      <c r="L81" s="791"/>
      <c r="M81" s="791"/>
      <c r="N81" s="791"/>
      <c r="O81" s="791"/>
      <c r="P81" s="791"/>
      <c r="Q81" s="791"/>
      <c r="R81" s="791"/>
      <c r="S81" s="791"/>
      <c r="T81" s="791"/>
      <c r="U81" s="791"/>
      <c r="V81" s="791"/>
      <c r="W81" s="791"/>
      <c r="X81" s="791"/>
      <c r="Y81" s="791"/>
      <c r="Z81" s="791"/>
      <c r="AA81" s="791"/>
      <c r="AB81" s="791"/>
      <c r="AC81" s="791"/>
      <c r="AD81" s="791"/>
      <c r="AE81" s="791"/>
      <c r="AF81" s="791"/>
      <c r="AG81" s="791"/>
      <c r="AH81" s="791"/>
      <c r="AI81" s="791"/>
      <c r="AJ81" s="791"/>
      <c r="AK81" s="792"/>
      <c r="AL81" s="792"/>
      <c r="AM81" s="792"/>
      <c r="AN81" s="465"/>
      <c r="AO81" s="466"/>
      <c r="AP81" s="466"/>
      <c r="AQ81" s="466"/>
      <c r="AR81" s="471"/>
      <c r="AS81" s="467"/>
      <c r="AT81" s="467"/>
      <c r="AU81" s="467"/>
      <c r="AV81" s="467"/>
      <c r="AW81" s="467"/>
      <c r="AX81" s="468"/>
      <c r="AY81" s="673"/>
      <c r="AZ81" s="673"/>
      <c r="BA81" s="673"/>
      <c r="BB81" s="673"/>
      <c r="BC81" s="673"/>
      <c r="BD81" s="673"/>
      <c r="BE81" s="476"/>
      <c r="BF81" s="793"/>
      <c r="BG81" s="793"/>
      <c r="BH81" s="793"/>
      <c r="BI81" s="793"/>
      <c r="BJ81" s="793"/>
      <c r="BK81" s="738"/>
      <c r="BL81" s="671"/>
      <c r="BM81" s="672"/>
      <c r="BN81" s="672"/>
      <c r="BO81" s="672"/>
      <c r="BP81" s="471"/>
      <c r="BQ81" s="673"/>
      <c r="BR81" s="673"/>
      <c r="BS81" s="673"/>
      <c r="BT81" s="673"/>
      <c r="BU81" s="673"/>
      <c r="BV81" s="674"/>
      <c r="BW81" s="668"/>
      <c r="BX81" s="668"/>
      <c r="BY81" s="668"/>
      <c r="BZ81" s="668"/>
      <c r="CA81" s="668"/>
      <c r="CB81" s="667"/>
      <c r="CC81" s="668"/>
      <c r="CD81" s="668"/>
      <c r="CE81" s="668"/>
      <c r="CF81" s="668"/>
      <c r="CG81" s="668"/>
      <c r="CH81" s="217"/>
      <c r="CI81" s="220"/>
      <c r="CJ81" s="220"/>
    </row>
    <row r="82" spans="1:88" s="171" customFormat="1" ht="15" customHeight="1">
      <c r="A82" s="139"/>
      <c r="B82" s="139"/>
      <c r="C82" s="139"/>
      <c r="E82" s="790"/>
      <c r="F82" s="790"/>
      <c r="G82" s="791"/>
      <c r="H82" s="791"/>
      <c r="I82" s="791"/>
      <c r="J82" s="791"/>
      <c r="K82" s="791"/>
      <c r="L82" s="791"/>
      <c r="M82" s="791"/>
      <c r="N82" s="791"/>
      <c r="O82" s="791"/>
      <c r="P82" s="791"/>
      <c r="Q82" s="791"/>
      <c r="R82" s="791"/>
      <c r="S82" s="791"/>
      <c r="T82" s="791"/>
      <c r="U82" s="791"/>
      <c r="V82" s="791"/>
      <c r="W82" s="791"/>
      <c r="X82" s="791"/>
      <c r="Y82" s="791"/>
      <c r="Z82" s="791"/>
      <c r="AA82" s="791"/>
      <c r="AB82" s="791"/>
      <c r="AC82" s="791"/>
      <c r="AD82" s="791"/>
      <c r="AE82" s="791"/>
      <c r="AF82" s="791"/>
      <c r="AG82" s="791"/>
      <c r="AH82" s="791"/>
      <c r="AI82" s="791"/>
      <c r="AJ82" s="791"/>
      <c r="AK82" s="792"/>
      <c r="AL82" s="792"/>
      <c r="AM82" s="792"/>
      <c r="AN82" s="465"/>
      <c r="AO82" s="474" t="str">
        <f>IF(LEN(VLOOKUP(AK80,suvaha!$D$92:$H$158,2,FALSE))&lt;11,"",LEFT(RIGHT(VLOOKUP(AK80,suvaha!$D$92:$H$158,2,FALSE),11),1))</f>
        <v/>
      </c>
      <c r="AP82" s="181"/>
      <c r="AQ82" s="474" t="str">
        <f>IF(LEN(VLOOKUP(AK80,suvaha!$D$92:$H$158,2,FALSE))&lt;10,"",LEFT(RIGHT(VLOOKUP(AK80,suvaha!$D$92:$H$158,2,FALSE),10),1))</f>
        <v/>
      </c>
      <c r="AR82" s="476"/>
      <c r="AS82" s="474" t="str">
        <f>IF(LEN(VLOOKUP(AK80,suvaha!$D$92:$H$158,2,FALSE))&lt;9,"",LEFT(RIGHT(VLOOKUP(AK80,suvaha!$D$92:$H$158,2,FALSE),9),1))</f>
        <v/>
      </c>
      <c r="AT82" s="181"/>
      <c r="AU82" s="474" t="str">
        <f>IF(LEN(VLOOKUP(AK80,suvaha!$D$92:$H$158,2,FALSE))&lt;8,"",LEFT(RIGHT(VLOOKUP(AK80,suvaha!$D$92:$H$158,2,FALSE),8),1))</f>
        <v/>
      </c>
      <c r="AV82" s="476"/>
      <c r="AW82" s="474" t="str">
        <f>IF(LEN(VLOOKUP(AK80,suvaha!$D$92:$H$158,2,FALSE))&lt;7,"",LEFT(RIGHT(VLOOKUP(AK80,suvaha!$D$92:$H$158,2,FALSE),7),1))</f>
        <v>2</v>
      </c>
      <c r="AX82" s="468"/>
      <c r="AY82" s="474" t="str">
        <f>IF(LEN(VLOOKUP(AK80,suvaha!$D$92:$H$158,2,FALSE))&lt;6,"",LEFT(RIGHT(VLOOKUP(AK80,suvaha!$D$92:$H$158,2,FALSE),6),1))</f>
        <v>0</v>
      </c>
      <c r="AZ82" s="181"/>
      <c r="BA82" s="788" t="str">
        <f>IF(LEN(VLOOKUP(AK80,suvaha!$D$92:$H$158,2,FALSE))&lt;5,"",LEFT(RIGHT(VLOOKUP(AK80,suvaha!$D$92:$H$158,2,FALSE),5),1))</f>
        <v>7</v>
      </c>
      <c r="BB82" s="788" t="e">
        <f>IF(LEN(#REF!)&lt;5,"",LEFT(RIGHT(#REF!,5),1))</f>
        <v>#REF!</v>
      </c>
      <c r="BC82" s="476"/>
      <c r="BD82" s="474" t="str">
        <f>IF(LEN(VLOOKUP(AK80,suvaha!$D$92:$H$158,2,FALSE))&lt;4,"",LEFT(RIGHT(VLOOKUP(AK80,suvaha!$D$92:$H$158,2,FALSE),4),1))</f>
        <v>8</v>
      </c>
      <c r="BE82" s="476"/>
      <c r="BF82" s="474" t="str">
        <f>IF(LEN(VLOOKUP(AK80,suvaha!$D$92:$H$158,2,FALSE))&lt;3,"",LEFT(RIGHT(VLOOKUP(AK80,suvaha!$D$92:$H$158,2,FALSE),3),1))</f>
        <v>4</v>
      </c>
      <c r="BG82" s="476"/>
      <c r="BH82" s="474" t="str">
        <f>IF(LEN(VLOOKUP(AK80,suvaha!$D$92:$H$158,2,FALSE))&lt;2,"",LEFT(RIGHT(VLOOKUP(AK80,suvaha!$D$92:$H$158,2,FALSE),2),1))</f>
        <v>6</v>
      </c>
      <c r="BI82" s="476"/>
      <c r="BJ82" s="474" t="str">
        <f>IF(VLOOKUP(AK80,suvaha!$D$92:$H$158,2,FALSE)=0,"",IF(LEN(VLOOKUP(AK80,suvaha!$D$92:$H$158,2,FALSE))&lt;1,"",LEFT(RIGHT(VLOOKUP(AK80,suvaha!$D$92:$H$158,2,FALSE),1),1)))</f>
        <v>4</v>
      </c>
      <c r="BK82" s="738"/>
      <c r="BL82" s="671"/>
      <c r="BM82" s="474" t="str">
        <f>IF(LEN(VLOOKUP(AK80,suvaha!$D$92:$H$158,4,FALSE))&lt;11,"",LEFT(RIGHT(VLOOKUP(AK80,suvaha!$D$92:$H$158,4,FALSE),11),1))</f>
        <v/>
      </c>
      <c r="BN82" s="181"/>
      <c r="BO82" s="474" t="str">
        <f>IF(LEN(VLOOKUP(AK80,suvaha!$D$92:$H$158,4,FALSE))&lt;10,"",LEFT(RIGHT(VLOOKUP(AK80,suvaha!$D$92:$H$158,4,FALSE),10),1))</f>
        <v/>
      </c>
      <c r="BP82" s="476"/>
      <c r="BQ82" s="474" t="str">
        <f>IF(LEN(VLOOKUP(AK80,suvaha!$D$92:$H$158,4,FALSE))&lt;9,"",LEFT(RIGHT(VLOOKUP(AK80,suvaha!$D$92:$H$158,4,FALSE),9),1))</f>
        <v/>
      </c>
      <c r="BR82" s="181"/>
      <c r="BS82" s="474" t="str">
        <f>IF(LEN(VLOOKUP(AK80,suvaha!$D$92:$H$158,4,FALSE))&lt;8,"",LEFT(RIGHT(VLOOKUP(AK80,suvaha!$D$92:$H$158,4,FALSE),8),1))</f>
        <v/>
      </c>
      <c r="BT82" s="476"/>
      <c r="BU82" s="474" t="str">
        <f>IF(LEN(VLOOKUP(AK80,suvaha!$D$92:$H$158,4,FALSE))&lt;7,"",LEFT(RIGHT(VLOOKUP(AK80,suvaha!$D$92:$H$158,4,FALSE),7),1))</f>
        <v>1</v>
      </c>
      <c r="BV82" s="674"/>
      <c r="BW82" s="474" t="str">
        <f>IF(LEN(VLOOKUP(AK80,suvaha!$D$92:$H$158,4,FALSE))&lt;6,"",LEFT(RIGHT(VLOOKUP(AK80,suvaha!$D$92:$H$158,4,FALSE),6),1))</f>
        <v>8</v>
      </c>
      <c r="BX82" s="476"/>
      <c r="BY82" s="474" t="str">
        <f>IF(LEN(VLOOKUP(AK80,suvaha!$D$92:$H$158,4,FALSE))&lt;5,"",LEFT(RIGHT(VLOOKUP(AK80,suvaha!$D$92:$H$158,4,FALSE),5),1))</f>
        <v>9</v>
      </c>
      <c r="BZ82" s="476"/>
      <c r="CA82" s="474" t="str">
        <f>IF(LEN(VLOOKUP(AK80,suvaha!$D$92:$H$158,4,FALSE))&lt;4,"",LEFT(RIGHT(VLOOKUP(AK80,suvaha!$D$92:$H$158,4,FALSE),4),1))</f>
        <v>2</v>
      </c>
      <c r="CB82" s="667"/>
      <c r="CC82" s="474" t="str">
        <f>IF(LEN(VLOOKUP(AK80,suvaha!$D$92:$H$158,4,FALSE))&lt;3,"",LEFT(RIGHT(VLOOKUP(AK80,suvaha!$D$92:$H$158,4,FALSE),3),1))</f>
        <v>0</v>
      </c>
      <c r="CD82" s="476"/>
      <c r="CE82" s="474" t="str">
        <f>IF(LEN(VLOOKUP(AK80,suvaha!$D$92:$H$158,4,FALSE))&lt;2,"",LEFT(RIGHT(VLOOKUP(AK80,suvaha!$D$92:$H$158,4,FALSE),2),1))</f>
        <v>5</v>
      </c>
      <c r="CF82" s="476"/>
      <c r="CG82" s="474" t="str">
        <f>IF(VLOOKUP(AK80,suvaha!$D$92:$H$158,4,FALSE)=0,"",IF(LEN(VLOOKUP(AK80,suvaha!$D$92:$H$158,4,FALSE))&lt;1,"",LEFT(RIGHT(VLOOKUP(AK80,suvaha!$D$92:$H$158,4,FALSE),1),1)))</f>
        <v>5</v>
      </c>
      <c r="CH82" s="217"/>
      <c r="CI82" s="139"/>
      <c r="CJ82" s="139"/>
    </row>
    <row r="83" spans="1:88" s="171" customFormat="1" ht="3" customHeight="1">
      <c r="A83" s="139"/>
      <c r="B83" s="139"/>
      <c r="C83" s="139"/>
      <c r="E83" s="790"/>
      <c r="F83" s="790"/>
      <c r="G83" s="791"/>
      <c r="H83" s="791"/>
      <c r="I83" s="791"/>
      <c r="J83" s="791"/>
      <c r="K83" s="791"/>
      <c r="L83" s="791"/>
      <c r="M83" s="791"/>
      <c r="N83" s="791"/>
      <c r="O83" s="791"/>
      <c r="P83" s="791"/>
      <c r="Q83" s="791"/>
      <c r="R83" s="791"/>
      <c r="S83" s="791"/>
      <c r="T83" s="791"/>
      <c r="U83" s="791"/>
      <c r="V83" s="791"/>
      <c r="W83" s="791"/>
      <c r="X83" s="791"/>
      <c r="Y83" s="791"/>
      <c r="Z83" s="791"/>
      <c r="AA83" s="791"/>
      <c r="AB83" s="791"/>
      <c r="AC83" s="791"/>
      <c r="AD83" s="791"/>
      <c r="AE83" s="791"/>
      <c r="AF83" s="791"/>
      <c r="AG83" s="791"/>
      <c r="AH83" s="791"/>
      <c r="AI83" s="791"/>
      <c r="AJ83" s="791"/>
      <c r="AK83" s="792"/>
      <c r="AL83" s="792"/>
      <c r="AM83" s="792"/>
      <c r="AN83" s="464"/>
      <c r="AO83" s="236"/>
      <c r="AP83" s="236"/>
      <c r="AQ83" s="236"/>
      <c r="AR83" s="236"/>
      <c r="AS83" s="236"/>
      <c r="AT83" s="236"/>
      <c r="AU83" s="236"/>
      <c r="AV83" s="236"/>
      <c r="AW83" s="236"/>
      <c r="AX83" s="236"/>
      <c r="AY83" s="236"/>
      <c r="AZ83" s="236"/>
      <c r="BA83" s="236"/>
      <c r="BB83" s="236"/>
      <c r="BC83" s="236"/>
      <c r="BD83" s="236"/>
      <c r="BE83" s="182"/>
      <c r="BF83" s="182"/>
      <c r="BG83" s="182"/>
      <c r="BH83" s="182"/>
      <c r="BI83" s="182"/>
      <c r="BJ83" s="182"/>
      <c r="BK83" s="182"/>
      <c r="BL83" s="669"/>
      <c r="BM83" s="669"/>
      <c r="BN83" s="669"/>
      <c r="BO83" s="669"/>
      <c r="BP83" s="669"/>
      <c r="BQ83" s="669"/>
      <c r="BR83" s="669"/>
      <c r="BS83" s="669"/>
      <c r="BT83" s="669"/>
      <c r="BU83" s="669"/>
      <c r="BV83" s="669"/>
      <c r="BW83" s="669"/>
      <c r="BX83" s="669"/>
      <c r="BY83" s="669"/>
      <c r="BZ83" s="669"/>
      <c r="CA83" s="669"/>
      <c r="CB83" s="669"/>
      <c r="CC83" s="182"/>
      <c r="CD83" s="182"/>
      <c r="CE83" s="182"/>
      <c r="CF83" s="182"/>
      <c r="CG83" s="182"/>
      <c r="CH83" s="218"/>
      <c r="CI83" s="139"/>
      <c r="CJ83" s="139"/>
    </row>
    <row r="84" spans="1:88" s="174" customFormat="1" ht="3" customHeight="1">
      <c r="A84" s="139"/>
      <c r="B84" s="463"/>
      <c r="C84" s="144"/>
      <c r="D84" s="144"/>
      <c r="E84" s="794" t="s">
        <v>54</v>
      </c>
      <c r="F84" s="794"/>
      <c r="G84" s="791" t="str">
        <f>Index!C131</f>
        <v>Vlastné imanie (r. 81 + r. 85 + r. 86 + r. 87 + r. 90 + r. 93 + r. 97 + r. 100)</v>
      </c>
      <c r="H84" s="791"/>
      <c r="I84" s="791"/>
      <c r="J84" s="791"/>
      <c r="K84" s="791"/>
      <c r="L84" s="791"/>
      <c r="M84" s="791"/>
      <c r="N84" s="791"/>
      <c r="O84" s="791"/>
      <c r="P84" s="791"/>
      <c r="Q84" s="791"/>
      <c r="R84" s="791"/>
      <c r="S84" s="791"/>
      <c r="T84" s="791"/>
      <c r="U84" s="791"/>
      <c r="V84" s="791"/>
      <c r="W84" s="791"/>
      <c r="X84" s="791"/>
      <c r="Y84" s="791"/>
      <c r="Z84" s="791"/>
      <c r="AA84" s="791"/>
      <c r="AB84" s="791"/>
      <c r="AC84" s="791"/>
      <c r="AD84" s="791"/>
      <c r="AE84" s="791"/>
      <c r="AF84" s="791"/>
      <c r="AG84" s="791"/>
      <c r="AH84" s="791"/>
      <c r="AI84" s="791"/>
      <c r="AJ84" s="791"/>
      <c r="AK84" s="792" t="s">
        <v>171</v>
      </c>
      <c r="AL84" s="792"/>
      <c r="AM84" s="792"/>
      <c r="AN84" s="469"/>
      <c r="AO84" s="472"/>
      <c r="AP84" s="472"/>
      <c r="AQ84" s="472"/>
      <c r="AR84" s="472"/>
      <c r="AS84" s="472"/>
      <c r="AT84" s="472"/>
      <c r="AU84" s="472"/>
      <c r="AV84" s="472"/>
      <c r="AW84" s="472"/>
      <c r="AX84" s="472"/>
      <c r="AY84" s="472"/>
      <c r="AZ84" s="472"/>
      <c r="BA84" s="472"/>
      <c r="BB84" s="472"/>
      <c r="BC84" s="472"/>
      <c r="BD84" s="472"/>
      <c r="BE84" s="175"/>
      <c r="BF84" s="175"/>
      <c r="BG84" s="175"/>
      <c r="BH84" s="175"/>
      <c r="BI84" s="175"/>
      <c r="BJ84" s="175"/>
      <c r="BK84" s="175"/>
      <c r="BL84" s="710"/>
      <c r="BM84" s="710"/>
      <c r="BN84" s="710"/>
      <c r="BO84" s="710"/>
      <c r="BP84" s="710"/>
      <c r="BQ84" s="710"/>
      <c r="BR84" s="710"/>
      <c r="BS84" s="710"/>
      <c r="BT84" s="710"/>
      <c r="BU84" s="710"/>
      <c r="BV84" s="710"/>
      <c r="BW84" s="710"/>
      <c r="BX84" s="710"/>
      <c r="BY84" s="710"/>
      <c r="BZ84" s="710"/>
      <c r="CA84" s="710"/>
      <c r="CB84" s="710"/>
      <c r="CC84" s="175"/>
      <c r="CD84" s="175"/>
      <c r="CE84" s="175"/>
      <c r="CF84" s="175"/>
      <c r="CG84" s="175"/>
      <c r="CH84" s="216"/>
      <c r="CI84" s="220"/>
      <c r="CJ84" s="220"/>
    </row>
    <row r="85" spans="1:88" s="174" customFormat="1" ht="3" customHeight="1">
      <c r="A85" s="139"/>
      <c r="B85" s="139"/>
      <c r="C85" s="139"/>
      <c r="D85" s="463"/>
      <c r="E85" s="794"/>
      <c r="F85" s="794"/>
      <c r="G85" s="791"/>
      <c r="H85" s="791"/>
      <c r="I85" s="791"/>
      <c r="J85" s="791"/>
      <c r="K85" s="791"/>
      <c r="L85" s="791"/>
      <c r="M85" s="791"/>
      <c r="N85" s="791"/>
      <c r="O85" s="791"/>
      <c r="P85" s="791"/>
      <c r="Q85" s="791"/>
      <c r="R85" s="791"/>
      <c r="S85" s="791"/>
      <c r="T85" s="791"/>
      <c r="U85" s="791"/>
      <c r="V85" s="791"/>
      <c r="W85" s="791"/>
      <c r="X85" s="791"/>
      <c r="Y85" s="791"/>
      <c r="Z85" s="791"/>
      <c r="AA85" s="791"/>
      <c r="AB85" s="791"/>
      <c r="AC85" s="791"/>
      <c r="AD85" s="791"/>
      <c r="AE85" s="791"/>
      <c r="AF85" s="791"/>
      <c r="AG85" s="791"/>
      <c r="AH85" s="791"/>
      <c r="AI85" s="791"/>
      <c r="AJ85" s="791"/>
      <c r="AK85" s="792"/>
      <c r="AL85" s="792"/>
      <c r="AM85" s="792"/>
      <c r="AN85" s="465"/>
      <c r="AO85" s="466"/>
      <c r="AP85" s="466"/>
      <c r="AQ85" s="466"/>
      <c r="AR85" s="471"/>
      <c r="AS85" s="467"/>
      <c r="AT85" s="467"/>
      <c r="AU85" s="467"/>
      <c r="AV85" s="467"/>
      <c r="AW85" s="467"/>
      <c r="AX85" s="468"/>
      <c r="AY85" s="673"/>
      <c r="AZ85" s="673"/>
      <c r="BA85" s="673"/>
      <c r="BB85" s="673"/>
      <c r="BC85" s="673"/>
      <c r="BD85" s="673"/>
      <c r="BE85" s="476"/>
      <c r="BF85" s="793"/>
      <c r="BG85" s="793"/>
      <c r="BH85" s="793"/>
      <c r="BI85" s="793"/>
      <c r="BJ85" s="793"/>
      <c r="BK85" s="738"/>
      <c r="BL85" s="671"/>
      <c r="BM85" s="672"/>
      <c r="BN85" s="672"/>
      <c r="BO85" s="672"/>
      <c r="BP85" s="471"/>
      <c r="BQ85" s="673"/>
      <c r="BR85" s="673"/>
      <c r="BS85" s="673"/>
      <c r="BT85" s="673"/>
      <c r="BU85" s="673"/>
      <c r="BV85" s="674"/>
      <c r="BW85" s="668"/>
      <c r="BX85" s="668"/>
      <c r="BY85" s="668"/>
      <c r="BZ85" s="668"/>
      <c r="CA85" s="668"/>
      <c r="CB85" s="667"/>
      <c r="CC85" s="668"/>
      <c r="CD85" s="668"/>
      <c r="CE85" s="668"/>
      <c r="CF85" s="668"/>
      <c r="CG85" s="668"/>
      <c r="CH85" s="217"/>
      <c r="CI85" s="220"/>
      <c r="CJ85" s="220"/>
    </row>
    <row r="86" spans="1:88" s="171" customFormat="1" ht="15" customHeight="1">
      <c r="A86" s="139"/>
      <c r="B86" s="139"/>
      <c r="C86" s="139"/>
      <c r="E86" s="794"/>
      <c r="F86" s="794"/>
      <c r="G86" s="791"/>
      <c r="H86" s="791"/>
      <c r="I86" s="791"/>
      <c r="J86" s="791"/>
      <c r="K86" s="791"/>
      <c r="L86" s="791"/>
      <c r="M86" s="791"/>
      <c r="N86" s="791"/>
      <c r="O86" s="791"/>
      <c r="P86" s="791"/>
      <c r="Q86" s="791"/>
      <c r="R86" s="791"/>
      <c r="S86" s="791"/>
      <c r="T86" s="791"/>
      <c r="U86" s="791"/>
      <c r="V86" s="791"/>
      <c r="W86" s="791"/>
      <c r="X86" s="791"/>
      <c r="Y86" s="791"/>
      <c r="Z86" s="791"/>
      <c r="AA86" s="791"/>
      <c r="AB86" s="791"/>
      <c r="AC86" s="791"/>
      <c r="AD86" s="791"/>
      <c r="AE86" s="791"/>
      <c r="AF86" s="791"/>
      <c r="AG86" s="791"/>
      <c r="AH86" s="791"/>
      <c r="AI86" s="791"/>
      <c r="AJ86" s="791"/>
      <c r="AK86" s="792"/>
      <c r="AL86" s="792"/>
      <c r="AM86" s="792"/>
      <c r="AN86" s="465"/>
      <c r="AO86" s="474" t="str">
        <f>IF(LEN(VLOOKUP(AK84,suvaha!$D$92:$H$158,2,FALSE))&lt;11,"",LEFT(RIGHT(VLOOKUP(AK84,suvaha!$D$92:$H$158,2,FALSE),11),1))</f>
        <v/>
      </c>
      <c r="AP86" s="181"/>
      <c r="AQ86" s="474" t="str">
        <f>IF(LEN(VLOOKUP(AK84,suvaha!$D$92:$H$158,2,FALSE))&lt;10,"",LEFT(RIGHT(VLOOKUP(AK84,suvaha!$D$92:$H$158,2,FALSE),10),1))</f>
        <v/>
      </c>
      <c r="AR86" s="476"/>
      <c r="AS86" s="474" t="str">
        <f>IF(LEN(VLOOKUP(AK84,suvaha!$D$92:$H$158,2,FALSE))&lt;9,"",LEFT(RIGHT(VLOOKUP(AK84,suvaha!$D$92:$H$158,2,FALSE),9),1))</f>
        <v/>
      </c>
      <c r="AT86" s="181"/>
      <c r="AU86" s="474" t="str">
        <f>IF(LEN(VLOOKUP(AK84,suvaha!$D$92:$H$158,2,FALSE))&lt;8,"",LEFT(RIGHT(VLOOKUP(AK84,suvaha!$D$92:$H$158,2,FALSE),8),1))</f>
        <v/>
      </c>
      <c r="AV86" s="476"/>
      <c r="AW86" s="474" t="str">
        <f>IF(LEN(VLOOKUP(AK84,suvaha!$D$92:$H$158,2,FALSE))&lt;7,"",LEFT(RIGHT(VLOOKUP(AK84,suvaha!$D$92:$H$158,2,FALSE),7),1))</f>
        <v>1</v>
      </c>
      <c r="AX86" s="468"/>
      <c r="AY86" s="474" t="str">
        <f>IF(LEN(VLOOKUP(AK84,suvaha!$D$92:$H$158,2,FALSE))&lt;6,"",LEFT(RIGHT(VLOOKUP(AK84,suvaha!$D$92:$H$158,2,FALSE),6),1))</f>
        <v>8</v>
      </c>
      <c r="AZ86" s="181"/>
      <c r="BA86" s="788" t="str">
        <f>IF(LEN(VLOOKUP(AK84,suvaha!$D$92:$H$158,2,FALSE))&lt;5,"",LEFT(RIGHT(VLOOKUP(AK84,suvaha!$D$92:$H$158,2,FALSE),5),1))</f>
        <v>7</v>
      </c>
      <c r="BB86" s="788" t="e">
        <f>IF(LEN(#REF!)&lt;5,"",LEFT(RIGHT(#REF!,5),1))</f>
        <v>#REF!</v>
      </c>
      <c r="BC86" s="476"/>
      <c r="BD86" s="474" t="str">
        <f>IF(LEN(VLOOKUP(AK84,suvaha!$D$92:$H$158,2,FALSE))&lt;4,"",LEFT(RIGHT(VLOOKUP(AK84,suvaha!$D$92:$H$158,2,FALSE),4),1))</f>
        <v>4</v>
      </c>
      <c r="BE86" s="476"/>
      <c r="BF86" s="474" t="str">
        <f>IF(LEN(VLOOKUP(AK84,suvaha!$D$92:$H$158,2,FALSE))&lt;3,"",LEFT(RIGHT(VLOOKUP(AK84,suvaha!$D$92:$H$158,2,FALSE),3),1))</f>
        <v>6</v>
      </c>
      <c r="BG86" s="476"/>
      <c r="BH86" s="474" t="str">
        <f>IF(LEN(VLOOKUP(AK84,suvaha!$D$92:$H$158,2,FALSE))&lt;2,"",LEFT(RIGHT(VLOOKUP(AK84,suvaha!$D$92:$H$158,2,FALSE),2),1))</f>
        <v>3</v>
      </c>
      <c r="BI86" s="476"/>
      <c r="BJ86" s="474" t="str">
        <f>IF(VLOOKUP(AK84,suvaha!$D$92:$H$158,2,FALSE)=0,"",IF(LEN(VLOOKUP(AK84,suvaha!$D$92:$H$158,2,FALSE))&lt;1,"",LEFT(RIGHT(VLOOKUP(AK84,suvaha!$D$92:$H$158,2,FALSE),1),1)))</f>
        <v>7</v>
      </c>
      <c r="BK86" s="738"/>
      <c r="BL86" s="671"/>
      <c r="BM86" s="474" t="str">
        <f>IF(LEN(VLOOKUP(AK84,suvaha!$D$92:$H$158,4,FALSE))&lt;11,"",LEFT(RIGHT(VLOOKUP(AK84,suvaha!$D$92:$H$158,4,FALSE),11),1))</f>
        <v/>
      </c>
      <c r="BN86" s="181"/>
      <c r="BO86" s="474" t="str">
        <f>IF(LEN(VLOOKUP(AK84,suvaha!$D$92:$H$158,4,FALSE))&lt;10,"",LEFT(RIGHT(VLOOKUP(AK84,suvaha!$D$92:$H$158,4,FALSE),10),1))</f>
        <v/>
      </c>
      <c r="BP86" s="476"/>
      <c r="BQ86" s="474" t="str">
        <f>IF(LEN(VLOOKUP(AK84,suvaha!$D$92:$H$158,4,FALSE))&lt;9,"",LEFT(RIGHT(VLOOKUP(AK84,suvaha!$D$92:$H$158,4,FALSE),9),1))</f>
        <v/>
      </c>
      <c r="BR86" s="181"/>
      <c r="BS86" s="474" t="str">
        <f>IF(LEN(VLOOKUP(AK84,suvaha!$D$92:$H$158,4,FALSE))&lt;8,"",LEFT(RIGHT(VLOOKUP(AK84,suvaha!$D$92:$H$158,4,FALSE),8),1))</f>
        <v/>
      </c>
      <c r="BT86" s="476"/>
      <c r="BU86" s="474" t="str">
        <f>IF(LEN(VLOOKUP(AK84,suvaha!$D$92:$H$158,4,FALSE))&lt;7,"",LEFT(RIGHT(VLOOKUP(AK84,suvaha!$D$92:$H$158,4,FALSE),7),1))</f>
        <v>1</v>
      </c>
      <c r="BV86" s="674"/>
      <c r="BW86" s="474" t="str">
        <f>IF(LEN(VLOOKUP(AK84,suvaha!$D$92:$H$158,4,FALSE))&lt;6,"",LEFT(RIGHT(VLOOKUP(AK84,suvaha!$D$92:$H$158,4,FALSE),6),1))</f>
        <v>7</v>
      </c>
      <c r="BX86" s="476"/>
      <c r="BY86" s="474" t="str">
        <f>IF(LEN(VLOOKUP(AK84,suvaha!$D$92:$H$158,4,FALSE))&lt;5,"",LEFT(RIGHT(VLOOKUP(AK84,suvaha!$D$92:$H$158,4,FALSE),5),1))</f>
        <v>5</v>
      </c>
      <c r="BZ86" s="476"/>
      <c r="CA86" s="474" t="str">
        <f>IF(LEN(VLOOKUP(AK84,suvaha!$D$92:$H$158,4,FALSE))&lt;4,"",LEFT(RIGHT(VLOOKUP(AK84,suvaha!$D$92:$H$158,4,FALSE),4),1))</f>
        <v>2</v>
      </c>
      <c r="CB86" s="667"/>
      <c r="CC86" s="474" t="str">
        <f>IF(LEN(VLOOKUP(AK84,suvaha!$D$92:$H$158,4,FALSE))&lt;3,"",LEFT(RIGHT(VLOOKUP(AK84,suvaha!$D$92:$H$158,4,FALSE),3),1))</f>
        <v>3</v>
      </c>
      <c r="CD86" s="476"/>
      <c r="CE86" s="474" t="str">
        <f>IF(LEN(VLOOKUP(AK84,suvaha!$D$92:$H$158,4,FALSE))&lt;2,"",LEFT(RIGHT(VLOOKUP(AK84,suvaha!$D$92:$H$158,4,FALSE),2),1))</f>
        <v>4</v>
      </c>
      <c r="CF86" s="476"/>
      <c r="CG86" s="474" t="str">
        <f>IF(VLOOKUP(AK84,suvaha!$D$92:$H$158,4,FALSE)=0,"",IF(LEN(VLOOKUP(AK84,suvaha!$D$92:$H$158,4,FALSE))&lt;1,"",LEFT(RIGHT(VLOOKUP(AK84,suvaha!$D$92:$H$158,4,FALSE),1),1)))</f>
        <v>9</v>
      </c>
      <c r="CH86" s="217"/>
      <c r="CI86" s="139"/>
      <c r="CJ86" s="139"/>
    </row>
    <row r="87" spans="1:88" s="171" customFormat="1" ht="3" customHeight="1">
      <c r="A87" s="139"/>
      <c r="B87" s="139"/>
      <c r="C87" s="139"/>
      <c r="E87" s="794"/>
      <c r="F87" s="794"/>
      <c r="G87" s="791"/>
      <c r="H87" s="791"/>
      <c r="I87" s="791"/>
      <c r="J87" s="791"/>
      <c r="K87" s="791"/>
      <c r="L87" s="791"/>
      <c r="M87" s="791"/>
      <c r="N87" s="791"/>
      <c r="O87" s="791"/>
      <c r="P87" s="791"/>
      <c r="Q87" s="791"/>
      <c r="R87" s="791"/>
      <c r="S87" s="791"/>
      <c r="T87" s="791"/>
      <c r="U87" s="791"/>
      <c r="V87" s="791"/>
      <c r="W87" s="791"/>
      <c r="X87" s="791"/>
      <c r="Y87" s="791"/>
      <c r="Z87" s="791"/>
      <c r="AA87" s="791"/>
      <c r="AB87" s="791"/>
      <c r="AC87" s="791"/>
      <c r="AD87" s="791"/>
      <c r="AE87" s="791"/>
      <c r="AF87" s="791"/>
      <c r="AG87" s="791"/>
      <c r="AH87" s="791"/>
      <c r="AI87" s="791"/>
      <c r="AJ87" s="791"/>
      <c r="AK87" s="792"/>
      <c r="AL87" s="792"/>
      <c r="AM87" s="792"/>
      <c r="AN87" s="464"/>
      <c r="AO87" s="236"/>
      <c r="AP87" s="236"/>
      <c r="AQ87" s="236"/>
      <c r="AR87" s="236"/>
      <c r="AS87" s="236"/>
      <c r="AT87" s="236"/>
      <c r="AU87" s="236"/>
      <c r="AV87" s="236"/>
      <c r="AW87" s="236"/>
      <c r="AX87" s="236"/>
      <c r="AY87" s="236"/>
      <c r="AZ87" s="236"/>
      <c r="BA87" s="236"/>
      <c r="BB87" s="236"/>
      <c r="BC87" s="236"/>
      <c r="BD87" s="236"/>
      <c r="BE87" s="182"/>
      <c r="BF87" s="182"/>
      <c r="BG87" s="182"/>
      <c r="BH87" s="182"/>
      <c r="BI87" s="182"/>
      <c r="BJ87" s="182"/>
      <c r="BK87" s="182"/>
      <c r="BL87" s="669"/>
      <c r="BM87" s="669"/>
      <c r="BN87" s="669"/>
      <c r="BO87" s="669"/>
      <c r="BP87" s="669"/>
      <c r="BQ87" s="669"/>
      <c r="BR87" s="669"/>
      <c r="BS87" s="669"/>
      <c r="BT87" s="669"/>
      <c r="BU87" s="669"/>
      <c r="BV87" s="669"/>
      <c r="BW87" s="669"/>
      <c r="BX87" s="669"/>
      <c r="BY87" s="669"/>
      <c r="BZ87" s="669"/>
      <c r="CA87" s="669"/>
      <c r="CB87" s="669"/>
      <c r="CC87" s="182"/>
      <c r="CD87" s="182"/>
      <c r="CE87" s="182"/>
      <c r="CF87" s="182"/>
      <c r="CG87" s="182"/>
      <c r="CH87" s="218"/>
      <c r="CI87" s="139"/>
      <c r="CJ87" s="139"/>
    </row>
    <row r="88" spans="1:88" s="174" customFormat="1" ht="3" customHeight="1">
      <c r="A88" s="139"/>
      <c r="B88" s="463"/>
      <c r="C88" s="144"/>
      <c r="D88" s="144"/>
      <c r="E88" s="794" t="s">
        <v>56</v>
      </c>
      <c r="F88" s="794"/>
      <c r="G88" s="791" t="str">
        <f>Index!C132</f>
        <v>Základné imanie súčet (r. 82 až r. 84)</v>
      </c>
      <c r="H88" s="791"/>
      <c r="I88" s="791"/>
      <c r="J88" s="791"/>
      <c r="K88" s="791"/>
      <c r="L88" s="791"/>
      <c r="M88" s="791"/>
      <c r="N88" s="791"/>
      <c r="O88" s="791"/>
      <c r="P88" s="791"/>
      <c r="Q88" s="791"/>
      <c r="R88" s="791"/>
      <c r="S88" s="791"/>
      <c r="T88" s="791"/>
      <c r="U88" s="791"/>
      <c r="V88" s="791"/>
      <c r="W88" s="791"/>
      <c r="X88" s="791"/>
      <c r="Y88" s="791"/>
      <c r="Z88" s="791"/>
      <c r="AA88" s="791"/>
      <c r="AB88" s="791"/>
      <c r="AC88" s="791"/>
      <c r="AD88" s="791"/>
      <c r="AE88" s="791"/>
      <c r="AF88" s="791"/>
      <c r="AG88" s="791"/>
      <c r="AH88" s="791"/>
      <c r="AI88" s="791"/>
      <c r="AJ88" s="791"/>
      <c r="AK88" s="792" t="s">
        <v>172</v>
      </c>
      <c r="AL88" s="792"/>
      <c r="AM88" s="792"/>
      <c r="AN88" s="469"/>
      <c r="AO88" s="472"/>
      <c r="AP88" s="472"/>
      <c r="AQ88" s="472"/>
      <c r="AR88" s="472"/>
      <c r="AS88" s="472"/>
      <c r="AT88" s="472"/>
      <c r="AU88" s="472"/>
      <c r="AV88" s="472"/>
      <c r="AW88" s="472"/>
      <c r="AX88" s="472"/>
      <c r="AY88" s="472"/>
      <c r="AZ88" s="472"/>
      <c r="BA88" s="472"/>
      <c r="BB88" s="472"/>
      <c r="BC88" s="472"/>
      <c r="BD88" s="472"/>
      <c r="BE88" s="175"/>
      <c r="BF88" s="175"/>
      <c r="BG88" s="175"/>
      <c r="BH88" s="175"/>
      <c r="BI88" s="175"/>
      <c r="BJ88" s="175"/>
      <c r="BK88" s="175"/>
      <c r="BL88" s="710"/>
      <c r="BM88" s="710"/>
      <c r="BN88" s="710"/>
      <c r="BO88" s="710"/>
      <c r="BP88" s="710"/>
      <c r="BQ88" s="710"/>
      <c r="BR88" s="710"/>
      <c r="BS88" s="710"/>
      <c r="BT88" s="710"/>
      <c r="BU88" s="710"/>
      <c r="BV88" s="710"/>
      <c r="BW88" s="710"/>
      <c r="BX88" s="710"/>
      <c r="BY88" s="710"/>
      <c r="BZ88" s="710"/>
      <c r="CA88" s="710"/>
      <c r="CB88" s="710"/>
      <c r="CC88" s="175"/>
      <c r="CD88" s="175"/>
      <c r="CE88" s="175"/>
      <c r="CF88" s="175"/>
      <c r="CG88" s="175"/>
      <c r="CH88" s="216"/>
      <c r="CI88" s="220"/>
      <c r="CJ88" s="220"/>
    </row>
    <row r="89" spans="1:88" s="174" customFormat="1" ht="3" customHeight="1">
      <c r="A89" s="139"/>
      <c r="B89" s="139"/>
      <c r="C89" s="139"/>
      <c r="D89" s="463"/>
      <c r="E89" s="794"/>
      <c r="F89" s="794"/>
      <c r="G89" s="791"/>
      <c r="H89" s="791"/>
      <c r="I89" s="791"/>
      <c r="J89" s="791"/>
      <c r="K89" s="791"/>
      <c r="L89" s="791"/>
      <c r="M89" s="791"/>
      <c r="N89" s="791"/>
      <c r="O89" s="791"/>
      <c r="P89" s="791"/>
      <c r="Q89" s="791"/>
      <c r="R89" s="791"/>
      <c r="S89" s="791"/>
      <c r="T89" s="791"/>
      <c r="U89" s="791"/>
      <c r="V89" s="791"/>
      <c r="W89" s="791"/>
      <c r="X89" s="791"/>
      <c r="Y89" s="791"/>
      <c r="Z89" s="791"/>
      <c r="AA89" s="791"/>
      <c r="AB89" s="791"/>
      <c r="AC89" s="791"/>
      <c r="AD89" s="791"/>
      <c r="AE89" s="791"/>
      <c r="AF89" s="791"/>
      <c r="AG89" s="791"/>
      <c r="AH89" s="791"/>
      <c r="AI89" s="791"/>
      <c r="AJ89" s="791"/>
      <c r="AK89" s="792"/>
      <c r="AL89" s="792"/>
      <c r="AM89" s="792"/>
      <c r="AN89" s="465"/>
      <c r="AO89" s="466"/>
      <c r="AP89" s="466"/>
      <c r="AQ89" s="466"/>
      <c r="AR89" s="471"/>
      <c r="AS89" s="467"/>
      <c r="AT89" s="467"/>
      <c r="AU89" s="467"/>
      <c r="AV89" s="467"/>
      <c r="AW89" s="467"/>
      <c r="AX89" s="468"/>
      <c r="AY89" s="673"/>
      <c r="AZ89" s="673"/>
      <c r="BA89" s="673"/>
      <c r="BB89" s="673"/>
      <c r="BC89" s="673"/>
      <c r="BD89" s="673"/>
      <c r="BE89" s="476"/>
      <c r="BF89" s="793"/>
      <c r="BG89" s="793"/>
      <c r="BH89" s="793"/>
      <c r="BI89" s="793"/>
      <c r="BJ89" s="793"/>
      <c r="BK89" s="738"/>
      <c r="BL89" s="671"/>
      <c r="BM89" s="672"/>
      <c r="BN89" s="672"/>
      <c r="BO89" s="672"/>
      <c r="BP89" s="471"/>
      <c r="BQ89" s="673"/>
      <c r="BR89" s="673"/>
      <c r="BS89" s="673"/>
      <c r="BT89" s="673"/>
      <c r="BU89" s="673"/>
      <c r="BV89" s="674"/>
      <c r="BW89" s="668"/>
      <c r="BX89" s="668"/>
      <c r="BY89" s="668"/>
      <c r="BZ89" s="668"/>
      <c r="CA89" s="668"/>
      <c r="CB89" s="667"/>
      <c r="CC89" s="668"/>
      <c r="CD89" s="668"/>
      <c r="CE89" s="668"/>
      <c r="CF89" s="668"/>
      <c r="CG89" s="668"/>
      <c r="CH89" s="217"/>
      <c r="CI89" s="220"/>
      <c r="CJ89" s="220"/>
    </row>
    <row r="90" spans="1:88" s="171" customFormat="1" ht="15" customHeight="1">
      <c r="A90" s="139"/>
      <c r="B90" s="139"/>
      <c r="C90" s="139"/>
      <c r="E90" s="794"/>
      <c r="F90" s="794"/>
      <c r="G90" s="791"/>
      <c r="H90" s="791"/>
      <c r="I90" s="791"/>
      <c r="J90" s="791"/>
      <c r="K90" s="791"/>
      <c r="L90" s="791"/>
      <c r="M90" s="791"/>
      <c r="N90" s="791"/>
      <c r="O90" s="791"/>
      <c r="P90" s="791"/>
      <c r="Q90" s="791"/>
      <c r="R90" s="791"/>
      <c r="S90" s="791"/>
      <c r="T90" s="791"/>
      <c r="U90" s="791"/>
      <c r="V90" s="791"/>
      <c r="W90" s="791"/>
      <c r="X90" s="791"/>
      <c r="Y90" s="791"/>
      <c r="Z90" s="791"/>
      <c r="AA90" s="791"/>
      <c r="AB90" s="791"/>
      <c r="AC90" s="791"/>
      <c r="AD90" s="791"/>
      <c r="AE90" s="791"/>
      <c r="AF90" s="791"/>
      <c r="AG90" s="791"/>
      <c r="AH90" s="791"/>
      <c r="AI90" s="791"/>
      <c r="AJ90" s="791"/>
      <c r="AK90" s="792"/>
      <c r="AL90" s="792"/>
      <c r="AM90" s="792"/>
      <c r="AN90" s="465"/>
      <c r="AO90" s="474" t="str">
        <f>IF(LEN(VLOOKUP(AK88,suvaha!$D$92:$H$158,2,FALSE))&lt;11,"",LEFT(RIGHT(VLOOKUP(AK88,suvaha!$D$92:$H$158,2,FALSE),11),1))</f>
        <v/>
      </c>
      <c r="AP90" s="181"/>
      <c r="AQ90" s="474" t="str">
        <f>IF(LEN(VLOOKUP(AK88,suvaha!$D$92:$H$158,2,FALSE))&lt;10,"",LEFT(RIGHT(VLOOKUP(AK88,suvaha!$D$92:$H$158,2,FALSE),10),1))</f>
        <v/>
      </c>
      <c r="AR90" s="476"/>
      <c r="AS90" s="474" t="str">
        <f>IF(LEN(VLOOKUP(AK88,suvaha!$D$92:$H$158,2,FALSE))&lt;9,"",LEFT(RIGHT(VLOOKUP(AK88,suvaha!$D$92:$H$158,2,FALSE),9),1))</f>
        <v/>
      </c>
      <c r="AT90" s="181"/>
      <c r="AU90" s="474" t="str">
        <f>IF(LEN(VLOOKUP(AK88,suvaha!$D$92:$H$158,2,FALSE))&lt;8,"",LEFT(RIGHT(VLOOKUP(AK88,suvaha!$D$92:$H$158,2,FALSE),8),1))</f>
        <v/>
      </c>
      <c r="AV90" s="476"/>
      <c r="AW90" s="474" t="str">
        <f>IF(LEN(VLOOKUP(AK88,suvaha!$D$92:$H$158,2,FALSE))&lt;7,"",LEFT(RIGHT(VLOOKUP(AK88,suvaha!$D$92:$H$158,2,FALSE),7),1))</f>
        <v>1</v>
      </c>
      <c r="AX90" s="468"/>
      <c r="AY90" s="474" t="str">
        <f>IF(LEN(VLOOKUP(AK88,suvaha!$D$92:$H$158,2,FALSE))&lt;6,"",LEFT(RIGHT(VLOOKUP(AK88,suvaha!$D$92:$H$158,2,FALSE),6),1))</f>
        <v>0</v>
      </c>
      <c r="AZ90" s="181"/>
      <c r="BA90" s="788" t="str">
        <f>IF(LEN(VLOOKUP(AK88,suvaha!$D$92:$H$158,2,FALSE))&lt;5,"",LEFT(RIGHT(VLOOKUP(AK88,suvaha!$D$92:$H$158,2,FALSE),5),1))</f>
        <v>2</v>
      </c>
      <c r="BB90" s="788" t="e">
        <f>IF(LEN(#REF!)&lt;5,"",LEFT(RIGHT(#REF!,5),1))</f>
        <v>#REF!</v>
      </c>
      <c r="BC90" s="476"/>
      <c r="BD90" s="474" t="str">
        <f>IF(LEN(VLOOKUP(AK88,suvaha!$D$92:$H$158,2,FALSE))&lt;4,"",LEFT(RIGHT(VLOOKUP(AK88,suvaha!$D$92:$H$158,2,FALSE),4),1))</f>
        <v>9</v>
      </c>
      <c r="BE90" s="476"/>
      <c r="BF90" s="474" t="str">
        <f>IF(LEN(VLOOKUP(AK88,suvaha!$D$92:$H$158,2,FALSE))&lt;3,"",LEFT(RIGHT(VLOOKUP(AK88,suvaha!$D$92:$H$158,2,FALSE),3),1))</f>
        <v>0</v>
      </c>
      <c r="BG90" s="476"/>
      <c r="BH90" s="474" t="str">
        <f>IF(LEN(VLOOKUP(AK88,suvaha!$D$92:$H$158,2,FALSE))&lt;2,"",LEFT(RIGHT(VLOOKUP(AK88,suvaha!$D$92:$H$158,2,FALSE),2),1))</f>
        <v>1</v>
      </c>
      <c r="BI90" s="476"/>
      <c r="BJ90" s="474" t="str">
        <f>IF(VLOOKUP(AK88,suvaha!$D$92:$H$158,2,FALSE)=0,"",IF(LEN(VLOOKUP(AK88,suvaha!$D$92:$H$158,2,FALSE))&lt;1,"",LEFT(RIGHT(VLOOKUP(AK88,suvaha!$D$92:$H$158,2,FALSE),1),1)))</f>
        <v>1</v>
      </c>
      <c r="BK90" s="738"/>
      <c r="BL90" s="671"/>
      <c r="BM90" s="474" t="str">
        <f>IF(LEN(VLOOKUP(AK88,suvaha!$D$92:$H$158,4,FALSE))&lt;11,"",LEFT(RIGHT(VLOOKUP(AK88,suvaha!$D$92:$H$158,4,FALSE),11),1))</f>
        <v/>
      </c>
      <c r="BN90" s="181"/>
      <c r="BO90" s="474" t="str">
        <f>IF(LEN(VLOOKUP(AK88,suvaha!$D$92:$H$158,4,FALSE))&lt;10,"",LEFT(RIGHT(VLOOKUP(AK88,suvaha!$D$92:$H$158,4,FALSE),10),1))</f>
        <v/>
      </c>
      <c r="BP90" s="476"/>
      <c r="BQ90" s="474" t="str">
        <f>IF(LEN(VLOOKUP(AK88,suvaha!$D$92:$H$158,4,FALSE))&lt;9,"",LEFT(RIGHT(VLOOKUP(AK88,suvaha!$D$92:$H$158,4,FALSE),9),1))</f>
        <v/>
      </c>
      <c r="BR90" s="181"/>
      <c r="BS90" s="474" t="str">
        <f>IF(LEN(VLOOKUP(AK88,suvaha!$D$92:$H$158,4,FALSE))&lt;8,"",LEFT(RIGHT(VLOOKUP(AK88,suvaha!$D$92:$H$158,4,FALSE),8),1))</f>
        <v/>
      </c>
      <c r="BT90" s="476"/>
      <c r="BU90" s="474" t="str">
        <f>IF(LEN(VLOOKUP(AK88,suvaha!$D$92:$H$158,4,FALSE))&lt;7,"",LEFT(RIGHT(VLOOKUP(AK88,suvaha!$D$92:$H$158,4,FALSE),7),1))</f>
        <v>1</v>
      </c>
      <c r="BV90" s="674"/>
      <c r="BW90" s="474" t="str">
        <f>IF(LEN(VLOOKUP(AK88,suvaha!$D$92:$H$158,4,FALSE))&lt;6,"",LEFT(RIGHT(VLOOKUP(AK88,suvaha!$D$92:$H$158,4,FALSE),6),1))</f>
        <v>0</v>
      </c>
      <c r="BX90" s="476"/>
      <c r="BY90" s="474" t="str">
        <f>IF(LEN(VLOOKUP(AK88,suvaha!$D$92:$H$158,4,FALSE))&lt;5,"",LEFT(RIGHT(VLOOKUP(AK88,suvaha!$D$92:$H$158,4,FALSE),5),1))</f>
        <v>2</v>
      </c>
      <c r="BZ90" s="476"/>
      <c r="CA90" s="474" t="str">
        <f>IF(LEN(VLOOKUP(AK88,suvaha!$D$92:$H$158,4,FALSE))&lt;4,"",LEFT(RIGHT(VLOOKUP(AK88,suvaha!$D$92:$H$158,4,FALSE),4),1))</f>
        <v>9</v>
      </c>
      <c r="CB90" s="667"/>
      <c r="CC90" s="474" t="str">
        <f>IF(LEN(VLOOKUP(AK88,suvaha!$D$92:$H$158,4,FALSE))&lt;3,"",LEFT(RIGHT(VLOOKUP(AK88,suvaha!$D$92:$H$158,4,FALSE),3),1))</f>
        <v>0</v>
      </c>
      <c r="CD90" s="476"/>
      <c r="CE90" s="474" t="str">
        <f>IF(LEN(VLOOKUP(AK88,suvaha!$D$92:$H$158,4,FALSE))&lt;2,"",LEFT(RIGHT(VLOOKUP(AK88,suvaha!$D$92:$H$158,4,FALSE),2),1))</f>
        <v>1</v>
      </c>
      <c r="CF90" s="476"/>
      <c r="CG90" s="474" t="str">
        <f>IF(VLOOKUP(AK88,suvaha!$D$92:$H$158,4,FALSE)=0,"",IF(LEN(VLOOKUP(AK88,suvaha!$D$92:$H$158,4,FALSE))&lt;1,"",LEFT(RIGHT(VLOOKUP(AK88,suvaha!$D$92:$H$158,4,FALSE),1),1)))</f>
        <v>1</v>
      </c>
      <c r="CH90" s="217"/>
      <c r="CI90" s="139"/>
      <c r="CJ90" s="139"/>
    </row>
    <row r="91" spans="1:88" s="171" customFormat="1" ht="3" customHeight="1">
      <c r="A91" s="139"/>
      <c r="B91" s="139"/>
      <c r="C91" s="139"/>
      <c r="E91" s="794"/>
      <c r="F91" s="794"/>
      <c r="G91" s="791"/>
      <c r="H91" s="791"/>
      <c r="I91" s="791"/>
      <c r="J91" s="791"/>
      <c r="K91" s="791"/>
      <c r="L91" s="791"/>
      <c r="M91" s="791"/>
      <c r="N91" s="791"/>
      <c r="O91" s="791"/>
      <c r="P91" s="791"/>
      <c r="Q91" s="791"/>
      <c r="R91" s="791"/>
      <c r="S91" s="791"/>
      <c r="T91" s="791"/>
      <c r="U91" s="791"/>
      <c r="V91" s="791"/>
      <c r="W91" s="791"/>
      <c r="X91" s="791"/>
      <c r="Y91" s="791"/>
      <c r="Z91" s="791"/>
      <c r="AA91" s="791"/>
      <c r="AB91" s="791"/>
      <c r="AC91" s="791"/>
      <c r="AD91" s="791"/>
      <c r="AE91" s="791"/>
      <c r="AF91" s="791"/>
      <c r="AG91" s="791"/>
      <c r="AH91" s="791"/>
      <c r="AI91" s="791"/>
      <c r="AJ91" s="791"/>
      <c r="AK91" s="792"/>
      <c r="AL91" s="792"/>
      <c r="AM91" s="792"/>
      <c r="AN91" s="464"/>
      <c r="AO91" s="236"/>
      <c r="AP91" s="236"/>
      <c r="AQ91" s="236"/>
      <c r="AR91" s="236"/>
      <c r="AS91" s="236"/>
      <c r="AT91" s="236"/>
      <c r="AU91" s="236"/>
      <c r="AV91" s="236"/>
      <c r="AW91" s="236"/>
      <c r="AX91" s="236"/>
      <c r="AY91" s="236"/>
      <c r="AZ91" s="236"/>
      <c r="BA91" s="236"/>
      <c r="BB91" s="236"/>
      <c r="BC91" s="236"/>
      <c r="BD91" s="236"/>
      <c r="BE91" s="182"/>
      <c r="BF91" s="182"/>
      <c r="BG91" s="182"/>
      <c r="BH91" s="182"/>
      <c r="BI91" s="182"/>
      <c r="BJ91" s="182"/>
      <c r="BK91" s="182"/>
      <c r="BL91" s="669"/>
      <c r="BM91" s="669"/>
      <c r="BN91" s="669"/>
      <c r="BO91" s="669"/>
      <c r="BP91" s="669"/>
      <c r="BQ91" s="669"/>
      <c r="BR91" s="669"/>
      <c r="BS91" s="669"/>
      <c r="BT91" s="669"/>
      <c r="BU91" s="669"/>
      <c r="BV91" s="669"/>
      <c r="BW91" s="669"/>
      <c r="BX91" s="669"/>
      <c r="BY91" s="669"/>
      <c r="BZ91" s="669"/>
      <c r="CA91" s="669"/>
      <c r="CB91" s="669"/>
      <c r="CC91" s="182"/>
      <c r="CD91" s="182"/>
      <c r="CE91" s="182"/>
      <c r="CF91" s="182"/>
      <c r="CG91" s="182"/>
      <c r="CH91" s="218"/>
      <c r="CI91" s="139"/>
      <c r="CJ91" s="139"/>
    </row>
    <row r="92" spans="1:88" s="174" customFormat="1" ht="3" customHeight="1">
      <c r="A92" s="139"/>
      <c r="B92" s="463"/>
      <c r="C92" s="144"/>
      <c r="D92" s="144"/>
      <c r="E92" s="795" t="s">
        <v>173</v>
      </c>
      <c r="F92" s="796"/>
      <c r="G92" s="801" t="str">
        <f>Index!C133</f>
        <v>Základné imanie (411 alebo +/- 491)</v>
      </c>
      <c r="H92" s="801"/>
      <c r="I92" s="801"/>
      <c r="J92" s="801"/>
      <c r="K92" s="801"/>
      <c r="L92" s="801"/>
      <c r="M92" s="801"/>
      <c r="N92" s="801"/>
      <c r="O92" s="801"/>
      <c r="P92" s="801"/>
      <c r="Q92" s="801"/>
      <c r="R92" s="801"/>
      <c r="S92" s="801"/>
      <c r="T92" s="801"/>
      <c r="U92" s="801"/>
      <c r="V92" s="801"/>
      <c r="W92" s="801"/>
      <c r="X92" s="801"/>
      <c r="Y92" s="801"/>
      <c r="Z92" s="801"/>
      <c r="AA92" s="801"/>
      <c r="AB92" s="801"/>
      <c r="AC92" s="801"/>
      <c r="AD92" s="801"/>
      <c r="AE92" s="801"/>
      <c r="AF92" s="801"/>
      <c r="AG92" s="801"/>
      <c r="AH92" s="801"/>
      <c r="AI92" s="801"/>
      <c r="AJ92" s="801"/>
      <c r="AK92" s="802" t="s">
        <v>174</v>
      </c>
      <c r="AL92" s="802"/>
      <c r="AM92" s="802"/>
      <c r="AN92" s="469"/>
      <c r="AO92" s="472"/>
      <c r="AP92" s="472"/>
      <c r="AQ92" s="472"/>
      <c r="AR92" s="472"/>
      <c r="AS92" s="472"/>
      <c r="AT92" s="472"/>
      <c r="AU92" s="472"/>
      <c r="AV92" s="472"/>
      <c r="AW92" s="472"/>
      <c r="AX92" s="472"/>
      <c r="AY92" s="472"/>
      <c r="AZ92" s="472"/>
      <c r="BA92" s="472"/>
      <c r="BB92" s="472"/>
      <c r="BC92" s="472"/>
      <c r="BD92" s="472"/>
      <c r="BE92" s="175"/>
      <c r="BF92" s="175"/>
      <c r="BG92" s="175"/>
      <c r="BH92" s="175"/>
      <c r="BI92" s="175"/>
      <c r="BJ92" s="175"/>
      <c r="BK92" s="175"/>
      <c r="BL92" s="710"/>
      <c r="BM92" s="710"/>
      <c r="BN92" s="710"/>
      <c r="BO92" s="710"/>
      <c r="BP92" s="710"/>
      <c r="BQ92" s="710"/>
      <c r="BR92" s="710"/>
      <c r="BS92" s="710"/>
      <c r="BT92" s="710"/>
      <c r="BU92" s="710"/>
      <c r="BV92" s="710"/>
      <c r="BW92" s="710"/>
      <c r="BX92" s="710"/>
      <c r="BY92" s="710"/>
      <c r="BZ92" s="710"/>
      <c r="CA92" s="710"/>
      <c r="CB92" s="710"/>
      <c r="CC92" s="175"/>
      <c r="CD92" s="175"/>
      <c r="CE92" s="175"/>
      <c r="CF92" s="175"/>
      <c r="CG92" s="175"/>
      <c r="CH92" s="216"/>
      <c r="CI92" s="220"/>
      <c r="CJ92" s="220"/>
    </row>
    <row r="93" spans="1:88" s="174" customFormat="1" ht="3" customHeight="1">
      <c r="A93" s="139"/>
      <c r="B93" s="139"/>
      <c r="C93" s="139"/>
      <c r="D93" s="463"/>
      <c r="E93" s="797"/>
      <c r="F93" s="798"/>
      <c r="G93" s="801"/>
      <c r="H93" s="801"/>
      <c r="I93" s="801"/>
      <c r="J93" s="801"/>
      <c r="K93" s="801"/>
      <c r="L93" s="801"/>
      <c r="M93" s="801"/>
      <c r="N93" s="801"/>
      <c r="O93" s="801"/>
      <c r="P93" s="801"/>
      <c r="Q93" s="801"/>
      <c r="R93" s="801"/>
      <c r="S93" s="801"/>
      <c r="T93" s="801"/>
      <c r="U93" s="801"/>
      <c r="V93" s="801"/>
      <c r="W93" s="801"/>
      <c r="X93" s="801"/>
      <c r="Y93" s="801"/>
      <c r="Z93" s="801"/>
      <c r="AA93" s="801"/>
      <c r="AB93" s="801"/>
      <c r="AC93" s="801"/>
      <c r="AD93" s="801"/>
      <c r="AE93" s="801"/>
      <c r="AF93" s="801"/>
      <c r="AG93" s="801"/>
      <c r="AH93" s="801"/>
      <c r="AI93" s="801"/>
      <c r="AJ93" s="801"/>
      <c r="AK93" s="802"/>
      <c r="AL93" s="802"/>
      <c r="AM93" s="802"/>
      <c r="AN93" s="465"/>
      <c r="AO93" s="466"/>
      <c r="AP93" s="466"/>
      <c r="AQ93" s="466"/>
      <c r="AR93" s="471"/>
      <c r="AS93" s="467"/>
      <c r="AT93" s="467"/>
      <c r="AU93" s="467"/>
      <c r="AV93" s="467"/>
      <c r="AW93" s="467"/>
      <c r="AX93" s="468"/>
      <c r="AY93" s="673"/>
      <c r="AZ93" s="673"/>
      <c r="BA93" s="673"/>
      <c r="BB93" s="673"/>
      <c r="BC93" s="673"/>
      <c r="BD93" s="673"/>
      <c r="BE93" s="476"/>
      <c r="BF93" s="793"/>
      <c r="BG93" s="793"/>
      <c r="BH93" s="793"/>
      <c r="BI93" s="793"/>
      <c r="BJ93" s="793"/>
      <c r="BK93" s="738"/>
      <c r="BL93" s="671"/>
      <c r="BM93" s="672"/>
      <c r="BN93" s="672"/>
      <c r="BO93" s="672"/>
      <c r="BP93" s="471"/>
      <c r="BQ93" s="673"/>
      <c r="BR93" s="673"/>
      <c r="BS93" s="673"/>
      <c r="BT93" s="673"/>
      <c r="BU93" s="673"/>
      <c r="BV93" s="674"/>
      <c r="BW93" s="668"/>
      <c r="BX93" s="668"/>
      <c r="BY93" s="668"/>
      <c r="BZ93" s="668"/>
      <c r="CA93" s="668"/>
      <c r="CB93" s="667"/>
      <c r="CC93" s="668"/>
      <c r="CD93" s="668"/>
      <c r="CE93" s="668"/>
      <c r="CF93" s="668"/>
      <c r="CG93" s="668"/>
      <c r="CH93" s="217"/>
      <c r="CI93" s="220"/>
      <c r="CJ93" s="220"/>
    </row>
    <row r="94" spans="1:88" s="171" customFormat="1" ht="15" customHeight="1">
      <c r="A94" s="139"/>
      <c r="B94" s="139"/>
      <c r="C94" s="139"/>
      <c r="E94" s="797"/>
      <c r="F94" s="798"/>
      <c r="G94" s="801"/>
      <c r="H94" s="801"/>
      <c r="I94" s="801"/>
      <c r="J94" s="801"/>
      <c r="K94" s="801"/>
      <c r="L94" s="801"/>
      <c r="M94" s="801"/>
      <c r="N94" s="801"/>
      <c r="O94" s="801"/>
      <c r="P94" s="801"/>
      <c r="Q94" s="801"/>
      <c r="R94" s="801"/>
      <c r="S94" s="801"/>
      <c r="T94" s="801"/>
      <c r="U94" s="801"/>
      <c r="V94" s="801"/>
      <c r="W94" s="801"/>
      <c r="X94" s="801"/>
      <c r="Y94" s="801"/>
      <c r="Z94" s="801"/>
      <c r="AA94" s="801"/>
      <c r="AB94" s="801"/>
      <c r="AC94" s="801"/>
      <c r="AD94" s="801"/>
      <c r="AE94" s="801"/>
      <c r="AF94" s="801"/>
      <c r="AG94" s="801"/>
      <c r="AH94" s="801"/>
      <c r="AI94" s="801"/>
      <c r="AJ94" s="801"/>
      <c r="AK94" s="802"/>
      <c r="AL94" s="802"/>
      <c r="AM94" s="802"/>
      <c r="AN94" s="465"/>
      <c r="AO94" s="474" t="str">
        <f>IF(LEN(VLOOKUP(AK92,suvaha!$D$92:$H$158,2,FALSE))&lt;11,"",LEFT(RIGHT(VLOOKUP(AK92,suvaha!$D$92:$H$158,2,FALSE),11),1))</f>
        <v/>
      </c>
      <c r="AP94" s="181"/>
      <c r="AQ94" s="474" t="str">
        <f>IF(LEN(VLOOKUP(AK92,suvaha!$D$92:$H$158,2,FALSE))&lt;10,"",LEFT(RIGHT(VLOOKUP(AK92,suvaha!$D$92:$H$158,2,FALSE),10),1))</f>
        <v/>
      </c>
      <c r="AR94" s="476"/>
      <c r="AS94" s="474" t="str">
        <f>IF(LEN(VLOOKUP(AK92,suvaha!$D$92:$H$158,2,FALSE))&lt;9,"",LEFT(RIGHT(VLOOKUP(AK92,suvaha!$D$92:$H$158,2,FALSE),9),1))</f>
        <v/>
      </c>
      <c r="AT94" s="181"/>
      <c r="AU94" s="474" t="str">
        <f>IF(LEN(VLOOKUP(AK92,suvaha!$D$92:$H$158,2,FALSE))&lt;8,"",LEFT(RIGHT(VLOOKUP(AK92,suvaha!$D$92:$H$158,2,FALSE),8),1))</f>
        <v/>
      </c>
      <c r="AV94" s="476"/>
      <c r="AW94" s="474" t="str">
        <f>IF(LEN(VLOOKUP(AK92,suvaha!$D$92:$H$158,2,FALSE))&lt;7,"",LEFT(RIGHT(VLOOKUP(AK92,suvaha!$D$92:$H$158,2,FALSE),7),1))</f>
        <v>1</v>
      </c>
      <c r="AX94" s="468"/>
      <c r="AY94" s="474" t="str">
        <f>IF(LEN(VLOOKUP(AK92,suvaha!$D$92:$H$158,2,FALSE))&lt;6,"",LEFT(RIGHT(VLOOKUP(AK92,suvaha!$D$92:$H$158,2,FALSE),6),1))</f>
        <v>0</v>
      </c>
      <c r="AZ94" s="181"/>
      <c r="BA94" s="788" t="str">
        <f>IF(LEN(VLOOKUP(AK92,suvaha!$D$92:$H$158,2,FALSE))&lt;5,"",LEFT(RIGHT(VLOOKUP(AK92,suvaha!$D$92:$H$158,2,FALSE),5),1))</f>
        <v>2</v>
      </c>
      <c r="BB94" s="788" t="e">
        <f>IF(LEN(#REF!)&lt;5,"",LEFT(RIGHT(#REF!,5),1))</f>
        <v>#REF!</v>
      </c>
      <c r="BC94" s="476"/>
      <c r="BD94" s="474" t="str">
        <f>IF(LEN(VLOOKUP(AK92,suvaha!$D$92:$H$158,2,FALSE))&lt;4,"",LEFT(RIGHT(VLOOKUP(AK92,suvaha!$D$92:$H$158,2,FALSE),4),1))</f>
        <v>9</v>
      </c>
      <c r="BE94" s="476"/>
      <c r="BF94" s="474" t="str">
        <f>IF(LEN(VLOOKUP(AK92,suvaha!$D$92:$H$158,2,FALSE))&lt;3,"",LEFT(RIGHT(VLOOKUP(AK92,suvaha!$D$92:$H$158,2,FALSE),3),1))</f>
        <v>0</v>
      </c>
      <c r="BG94" s="476"/>
      <c r="BH94" s="474" t="str">
        <f>IF(LEN(VLOOKUP(AK92,suvaha!$D$92:$H$158,2,FALSE))&lt;2,"",LEFT(RIGHT(VLOOKUP(AK92,suvaha!$D$92:$H$158,2,FALSE),2),1))</f>
        <v>1</v>
      </c>
      <c r="BI94" s="476"/>
      <c r="BJ94" s="474" t="str">
        <f>IF(VLOOKUP(AK92,suvaha!$D$92:$H$158,2,FALSE)=0,"",IF(LEN(VLOOKUP(AK92,suvaha!$D$92:$H$158,2,FALSE))&lt;1,"",LEFT(RIGHT(VLOOKUP(AK92,suvaha!$D$92:$H$158,2,FALSE),1),1)))</f>
        <v>1</v>
      </c>
      <c r="BK94" s="738"/>
      <c r="BL94" s="671"/>
      <c r="BM94" s="474" t="str">
        <f>IF(LEN(VLOOKUP(AK92,suvaha!$D$92:$H$158,4,FALSE))&lt;11,"",LEFT(RIGHT(VLOOKUP(AK92,suvaha!$D$92:$H$158,4,FALSE),11),1))</f>
        <v/>
      </c>
      <c r="BN94" s="181"/>
      <c r="BO94" s="474" t="str">
        <f>IF(LEN(VLOOKUP(AK92,suvaha!$D$92:$H$158,4,FALSE))&lt;10,"",LEFT(RIGHT(VLOOKUP(AK92,suvaha!$D$92:$H$158,4,FALSE),10),1))</f>
        <v/>
      </c>
      <c r="BP94" s="476"/>
      <c r="BQ94" s="474" t="str">
        <f>IF(LEN(VLOOKUP(AK92,suvaha!$D$92:$H$158,4,FALSE))&lt;9,"",LEFT(RIGHT(VLOOKUP(AK92,suvaha!$D$92:$H$158,4,FALSE),9),1))</f>
        <v/>
      </c>
      <c r="BR94" s="181"/>
      <c r="BS94" s="474" t="str">
        <f>IF(LEN(VLOOKUP(AK92,suvaha!$D$92:$H$158,4,FALSE))&lt;8,"",LEFT(RIGHT(VLOOKUP(AK92,suvaha!$D$92:$H$158,4,FALSE),8),1))</f>
        <v/>
      </c>
      <c r="BT94" s="476"/>
      <c r="BU94" s="474" t="str">
        <f>IF(LEN(VLOOKUP(AK92,suvaha!$D$92:$H$158,4,FALSE))&lt;7,"",LEFT(RIGHT(VLOOKUP(AK92,suvaha!$D$92:$H$158,4,FALSE),7),1))</f>
        <v>1</v>
      </c>
      <c r="BV94" s="674"/>
      <c r="BW94" s="474" t="str">
        <f>IF(LEN(VLOOKUP(AK92,suvaha!$D$92:$H$158,4,FALSE))&lt;6,"",LEFT(RIGHT(VLOOKUP(AK92,suvaha!$D$92:$H$158,4,FALSE),6),1))</f>
        <v>0</v>
      </c>
      <c r="BX94" s="476"/>
      <c r="BY94" s="474" t="str">
        <f>IF(LEN(VLOOKUP(AK92,suvaha!$D$92:$H$158,4,FALSE))&lt;5,"",LEFT(RIGHT(VLOOKUP(AK92,suvaha!$D$92:$H$158,4,FALSE),5),1))</f>
        <v>2</v>
      </c>
      <c r="BZ94" s="476"/>
      <c r="CA94" s="474" t="str">
        <f>IF(LEN(VLOOKUP(AK92,suvaha!$D$92:$H$158,4,FALSE))&lt;4,"",LEFT(RIGHT(VLOOKUP(AK92,suvaha!$D$92:$H$158,4,FALSE),4),1))</f>
        <v>9</v>
      </c>
      <c r="CB94" s="667"/>
      <c r="CC94" s="474" t="str">
        <f>IF(LEN(VLOOKUP(AK92,suvaha!$D$92:$H$158,4,FALSE))&lt;3,"",LEFT(RIGHT(VLOOKUP(AK92,suvaha!$D$92:$H$158,4,FALSE),3),1))</f>
        <v>0</v>
      </c>
      <c r="CD94" s="476"/>
      <c r="CE94" s="474" t="str">
        <f>IF(LEN(VLOOKUP(AK92,suvaha!$D$92:$H$158,4,FALSE))&lt;2,"",LEFT(RIGHT(VLOOKUP(AK92,suvaha!$D$92:$H$158,4,FALSE),2),1))</f>
        <v>1</v>
      </c>
      <c r="CF94" s="476"/>
      <c r="CG94" s="474" t="str">
        <f>IF(VLOOKUP(AK92,suvaha!$D$92:$H$158,4,FALSE)=0,"",IF(LEN(VLOOKUP(AK92,suvaha!$D$92:$H$158,4,FALSE))&lt;1,"",LEFT(RIGHT(VLOOKUP(AK92,suvaha!$D$92:$H$158,4,FALSE),1),1)))</f>
        <v>1</v>
      </c>
      <c r="CH94" s="217"/>
      <c r="CI94" s="139"/>
      <c r="CJ94" s="139"/>
    </row>
    <row r="95" spans="1:88" s="171" customFormat="1" ht="3" customHeight="1">
      <c r="A95" s="139"/>
      <c r="B95" s="139"/>
      <c r="C95" s="139"/>
      <c r="E95" s="799"/>
      <c r="F95" s="800"/>
      <c r="G95" s="801"/>
      <c r="H95" s="801"/>
      <c r="I95" s="801"/>
      <c r="J95" s="801"/>
      <c r="K95" s="801"/>
      <c r="L95" s="801"/>
      <c r="M95" s="801"/>
      <c r="N95" s="801"/>
      <c r="O95" s="801"/>
      <c r="P95" s="801"/>
      <c r="Q95" s="801"/>
      <c r="R95" s="801"/>
      <c r="S95" s="801"/>
      <c r="T95" s="801"/>
      <c r="U95" s="801"/>
      <c r="V95" s="801"/>
      <c r="W95" s="801"/>
      <c r="X95" s="801"/>
      <c r="Y95" s="801"/>
      <c r="Z95" s="801"/>
      <c r="AA95" s="801"/>
      <c r="AB95" s="801"/>
      <c r="AC95" s="801"/>
      <c r="AD95" s="801"/>
      <c r="AE95" s="801"/>
      <c r="AF95" s="801"/>
      <c r="AG95" s="801"/>
      <c r="AH95" s="801"/>
      <c r="AI95" s="801"/>
      <c r="AJ95" s="801"/>
      <c r="AK95" s="802"/>
      <c r="AL95" s="802"/>
      <c r="AM95" s="802"/>
      <c r="AN95" s="464"/>
      <c r="AO95" s="236"/>
      <c r="AP95" s="236"/>
      <c r="AQ95" s="236"/>
      <c r="AR95" s="236"/>
      <c r="AS95" s="236"/>
      <c r="AT95" s="236"/>
      <c r="AU95" s="236"/>
      <c r="AV95" s="236"/>
      <c r="AW95" s="236"/>
      <c r="AX95" s="236"/>
      <c r="AY95" s="236"/>
      <c r="AZ95" s="236"/>
      <c r="BA95" s="236"/>
      <c r="BB95" s="236"/>
      <c r="BC95" s="236"/>
      <c r="BD95" s="236"/>
      <c r="BE95" s="182"/>
      <c r="BF95" s="182"/>
      <c r="BG95" s="182"/>
      <c r="BH95" s="182"/>
      <c r="BI95" s="182"/>
      <c r="BJ95" s="182"/>
      <c r="BK95" s="182"/>
      <c r="BL95" s="669"/>
      <c r="BM95" s="669"/>
      <c r="BN95" s="669"/>
      <c r="BO95" s="669"/>
      <c r="BP95" s="669"/>
      <c r="BQ95" s="669"/>
      <c r="BR95" s="669"/>
      <c r="BS95" s="669"/>
      <c r="BT95" s="669"/>
      <c r="BU95" s="669"/>
      <c r="BV95" s="669"/>
      <c r="BW95" s="669"/>
      <c r="BX95" s="669"/>
      <c r="BY95" s="669"/>
      <c r="BZ95" s="669"/>
      <c r="CA95" s="669"/>
      <c r="CB95" s="669"/>
      <c r="CC95" s="182"/>
      <c r="CD95" s="182"/>
      <c r="CE95" s="182"/>
      <c r="CF95" s="182"/>
      <c r="CG95" s="182"/>
      <c r="CH95" s="218"/>
      <c r="CI95" s="139"/>
      <c r="CJ95" s="139"/>
    </row>
    <row r="96" spans="1:88" s="174" customFormat="1" ht="3" customHeight="1">
      <c r="A96" s="139"/>
      <c r="B96" s="463"/>
      <c r="C96" s="144"/>
      <c r="D96" s="144"/>
      <c r="E96" s="803" t="s">
        <v>59</v>
      </c>
      <c r="F96" s="803"/>
      <c r="G96" s="804" t="str">
        <f>Index!C134</f>
        <v>Zmena základného imania +/- 419</v>
      </c>
      <c r="H96" s="804"/>
      <c r="I96" s="804"/>
      <c r="J96" s="804"/>
      <c r="K96" s="804"/>
      <c r="L96" s="804"/>
      <c r="M96" s="804"/>
      <c r="N96" s="804"/>
      <c r="O96" s="804"/>
      <c r="P96" s="804"/>
      <c r="Q96" s="804"/>
      <c r="R96" s="804"/>
      <c r="S96" s="804"/>
      <c r="T96" s="804"/>
      <c r="U96" s="804"/>
      <c r="V96" s="804"/>
      <c r="W96" s="804"/>
      <c r="X96" s="804"/>
      <c r="Y96" s="804"/>
      <c r="Z96" s="804"/>
      <c r="AA96" s="804"/>
      <c r="AB96" s="804"/>
      <c r="AC96" s="804"/>
      <c r="AD96" s="804"/>
      <c r="AE96" s="804"/>
      <c r="AF96" s="804"/>
      <c r="AG96" s="804"/>
      <c r="AH96" s="804"/>
      <c r="AI96" s="804"/>
      <c r="AJ96" s="804"/>
      <c r="AK96" s="802" t="s">
        <v>175</v>
      </c>
      <c r="AL96" s="802"/>
      <c r="AM96" s="802"/>
      <c r="AN96" s="469"/>
      <c r="AO96" s="472"/>
      <c r="AP96" s="472"/>
      <c r="AQ96" s="472"/>
      <c r="AR96" s="472"/>
      <c r="AS96" s="472"/>
      <c r="AT96" s="472"/>
      <c r="AU96" s="472"/>
      <c r="AV96" s="472"/>
      <c r="AW96" s="472"/>
      <c r="AX96" s="472"/>
      <c r="AY96" s="472"/>
      <c r="AZ96" s="472"/>
      <c r="BA96" s="472"/>
      <c r="BB96" s="472"/>
      <c r="BC96" s="472"/>
      <c r="BD96" s="472"/>
      <c r="BE96" s="175"/>
      <c r="BF96" s="175"/>
      <c r="BG96" s="175"/>
      <c r="BH96" s="175"/>
      <c r="BI96" s="175"/>
      <c r="BJ96" s="175"/>
      <c r="BK96" s="175"/>
      <c r="BL96" s="710"/>
      <c r="BM96" s="710"/>
      <c r="BN96" s="710"/>
      <c r="BO96" s="710"/>
      <c r="BP96" s="710"/>
      <c r="BQ96" s="710"/>
      <c r="BR96" s="710"/>
      <c r="BS96" s="710"/>
      <c r="BT96" s="710"/>
      <c r="BU96" s="710"/>
      <c r="BV96" s="710"/>
      <c r="BW96" s="710"/>
      <c r="BX96" s="710"/>
      <c r="BY96" s="710"/>
      <c r="BZ96" s="710"/>
      <c r="CA96" s="710"/>
      <c r="CB96" s="710"/>
      <c r="CC96" s="175"/>
      <c r="CD96" s="175"/>
      <c r="CE96" s="175"/>
      <c r="CF96" s="175"/>
      <c r="CG96" s="175"/>
      <c r="CH96" s="216"/>
      <c r="CI96" s="220"/>
      <c r="CJ96" s="220"/>
    </row>
    <row r="97" spans="1:88" s="174" customFormat="1" ht="3" customHeight="1">
      <c r="A97" s="139"/>
      <c r="B97" s="139"/>
      <c r="C97" s="139"/>
      <c r="D97" s="463"/>
      <c r="E97" s="803"/>
      <c r="F97" s="803"/>
      <c r="G97" s="804"/>
      <c r="H97" s="804"/>
      <c r="I97" s="804"/>
      <c r="J97" s="804"/>
      <c r="K97" s="804"/>
      <c r="L97" s="804"/>
      <c r="M97" s="804"/>
      <c r="N97" s="804"/>
      <c r="O97" s="804"/>
      <c r="P97" s="804"/>
      <c r="Q97" s="804"/>
      <c r="R97" s="804"/>
      <c r="S97" s="804"/>
      <c r="T97" s="804"/>
      <c r="U97" s="804"/>
      <c r="V97" s="804"/>
      <c r="W97" s="804"/>
      <c r="X97" s="804"/>
      <c r="Y97" s="804"/>
      <c r="Z97" s="804"/>
      <c r="AA97" s="804"/>
      <c r="AB97" s="804"/>
      <c r="AC97" s="804"/>
      <c r="AD97" s="804"/>
      <c r="AE97" s="804"/>
      <c r="AF97" s="804"/>
      <c r="AG97" s="804"/>
      <c r="AH97" s="804"/>
      <c r="AI97" s="804"/>
      <c r="AJ97" s="804"/>
      <c r="AK97" s="802"/>
      <c r="AL97" s="802"/>
      <c r="AM97" s="802"/>
      <c r="AN97" s="465"/>
      <c r="AO97" s="466"/>
      <c r="AP97" s="466"/>
      <c r="AQ97" s="466"/>
      <c r="AR97" s="471"/>
      <c r="AS97" s="467"/>
      <c r="AT97" s="467"/>
      <c r="AU97" s="467"/>
      <c r="AV97" s="467"/>
      <c r="AW97" s="467"/>
      <c r="AX97" s="468"/>
      <c r="AY97" s="673"/>
      <c r="AZ97" s="673"/>
      <c r="BA97" s="673"/>
      <c r="BB97" s="673"/>
      <c r="BC97" s="673"/>
      <c r="BD97" s="673"/>
      <c r="BE97" s="476"/>
      <c r="BF97" s="793"/>
      <c r="BG97" s="793"/>
      <c r="BH97" s="793"/>
      <c r="BI97" s="793"/>
      <c r="BJ97" s="793"/>
      <c r="BK97" s="738"/>
      <c r="BL97" s="671"/>
      <c r="BM97" s="672"/>
      <c r="BN97" s="672"/>
      <c r="BO97" s="672"/>
      <c r="BP97" s="471"/>
      <c r="BQ97" s="673"/>
      <c r="BR97" s="673"/>
      <c r="BS97" s="673"/>
      <c r="BT97" s="673"/>
      <c r="BU97" s="673"/>
      <c r="BV97" s="674"/>
      <c r="BW97" s="668"/>
      <c r="BX97" s="668"/>
      <c r="BY97" s="668"/>
      <c r="BZ97" s="668"/>
      <c r="CA97" s="668"/>
      <c r="CB97" s="667"/>
      <c r="CC97" s="668"/>
      <c r="CD97" s="668"/>
      <c r="CE97" s="668"/>
      <c r="CF97" s="668"/>
      <c r="CG97" s="668"/>
      <c r="CH97" s="217"/>
      <c r="CI97" s="220"/>
      <c r="CJ97" s="220"/>
    </row>
    <row r="98" spans="1:88" s="171" customFormat="1" ht="15" customHeight="1">
      <c r="A98" s="139"/>
      <c r="B98" s="139"/>
      <c r="C98" s="139"/>
      <c r="E98" s="803"/>
      <c r="F98" s="803"/>
      <c r="G98" s="804"/>
      <c r="H98" s="804"/>
      <c r="I98" s="804"/>
      <c r="J98" s="804"/>
      <c r="K98" s="804"/>
      <c r="L98" s="804"/>
      <c r="M98" s="804"/>
      <c r="N98" s="804"/>
      <c r="O98" s="804"/>
      <c r="P98" s="804"/>
      <c r="Q98" s="804"/>
      <c r="R98" s="804"/>
      <c r="S98" s="804"/>
      <c r="T98" s="804"/>
      <c r="U98" s="804"/>
      <c r="V98" s="804"/>
      <c r="W98" s="804"/>
      <c r="X98" s="804"/>
      <c r="Y98" s="804"/>
      <c r="Z98" s="804"/>
      <c r="AA98" s="804"/>
      <c r="AB98" s="804"/>
      <c r="AC98" s="804"/>
      <c r="AD98" s="804"/>
      <c r="AE98" s="804"/>
      <c r="AF98" s="804"/>
      <c r="AG98" s="804"/>
      <c r="AH98" s="804"/>
      <c r="AI98" s="804"/>
      <c r="AJ98" s="804"/>
      <c r="AK98" s="802"/>
      <c r="AL98" s="802"/>
      <c r="AM98" s="802"/>
      <c r="AN98" s="465"/>
      <c r="AO98" s="474" t="str">
        <f>IF(LEN(VLOOKUP(AK96,suvaha!$D$92:$H$158,2,FALSE))&lt;11,"",LEFT(RIGHT(VLOOKUP(AK96,suvaha!$D$92:$H$158,2,FALSE),11),1))</f>
        <v/>
      </c>
      <c r="AP98" s="181"/>
      <c r="AQ98" s="474" t="str">
        <f>IF(LEN(VLOOKUP(AK96,suvaha!$D$92:$H$158,2,FALSE))&lt;10,"",LEFT(RIGHT(VLOOKUP(AK96,suvaha!$D$92:$H$158,2,FALSE),10),1))</f>
        <v/>
      </c>
      <c r="AR98" s="476"/>
      <c r="AS98" s="474" t="str">
        <f>IF(LEN(VLOOKUP(AK96,suvaha!$D$92:$H$158,2,FALSE))&lt;9,"",LEFT(RIGHT(VLOOKUP(AK96,suvaha!$D$92:$H$158,2,FALSE),9),1))</f>
        <v/>
      </c>
      <c r="AT98" s="181"/>
      <c r="AU98" s="474" t="str">
        <f>IF(LEN(VLOOKUP(AK96,suvaha!$D$92:$H$158,2,FALSE))&lt;8,"",LEFT(RIGHT(VLOOKUP(AK96,suvaha!$D$92:$H$158,2,FALSE),8),1))</f>
        <v/>
      </c>
      <c r="AV98" s="476"/>
      <c r="AW98" s="474" t="str">
        <f>IF(LEN(VLOOKUP(AK96,suvaha!$D$92:$H$158,2,FALSE))&lt;7,"",LEFT(RIGHT(VLOOKUP(AK96,suvaha!$D$92:$H$158,2,FALSE),7),1))</f>
        <v/>
      </c>
      <c r="AX98" s="468"/>
      <c r="AY98" s="474" t="str">
        <f>IF(LEN(VLOOKUP(AK96,suvaha!$D$92:$H$158,2,FALSE))&lt;6,"",LEFT(RIGHT(VLOOKUP(AK96,suvaha!$D$92:$H$158,2,FALSE),6),1))</f>
        <v/>
      </c>
      <c r="AZ98" s="181"/>
      <c r="BA98" s="788" t="str">
        <f>IF(LEN(VLOOKUP(AK96,suvaha!$D$92:$H$158,2,FALSE))&lt;5,"",LEFT(RIGHT(VLOOKUP(AK96,suvaha!$D$92:$H$158,2,FALSE),5),1))</f>
        <v/>
      </c>
      <c r="BB98" s="788" t="e">
        <f>IF(LEN(#REF!)&lt;5,"",LEFT(RIGHT(#REF!,5),1))</f>
        <v>#REF!</v>
      </c>
      <c r="BC98" s="476"/>
      <c r="BD98" s="474" t="str">
        <f>IF(LEN(VLOOKUP(AK96,suvaha!$D$92:$H$158,2,FALSE))&lt;4,"",LEFT(RIGHT(VLOOKUP(AK96,suvaha!$D$92:$H$158,2,FALSE),4),1))</f>
        <v/>
      </c>
      <c r="BE98" s="476"/>
      <c r="BF98" s="474" t="str">
        <f>IF(LEN(VLOOKUP(AK96,suvaha!$D$92:$H$158,2,FALSE))&lt;3,"",LEFT(RIGHT(VLOOKUP(AK96,suvaha!$D$92:$H$158,2,FALSE),3),1))</f>
        <v/>
      </c>
      <c r="BG98" s="476"/>
      <c r="BH98" s="474" t="str">
        <f>IF(LEN(VLOOKUP(AK96,suvaha!$D$92:$H$158,2,FALSE))&lt;2,"",LEFT(RIGHT(VLOOKUP(AK96,suvaha!$D$92:$H$158,2,FALSE),2),1))</f>
        <v/>
      </c>
      <c r="BI98" s="476"/>
      <c r="BJ98" s="474" t="str">
        <f>IF(VLOOKUP(AK96,suvaha!$D$92:$H$158,2,FALSE)=0,"",IF(LEN(VLOOKUP(AK96,suvaha!$D$92:$H$158,2,FALSE))&lt;1,"",LEFT(RIGHT(VLOOKUP(AK96,suvaha!$D$92:$H$158,2,FALSE),1),1)))</f>
        <v/>
      </c>
      <c r="BK98" s="738"/>
      <c r="BL98" s="671"/>
      <c r="BM98" s="474" t="str">
        <f>IF(LEN(VLOOKUP(AK96,suvaha!$D$92:$H$158,4,FALSE))&lt;11,"",LEFT(RIGHT(VLOOKUP(AK96,suvaha!$D$92:$H$158,4,FALSE),11),1))</f>
        <v/>
      </c>
      <c r="BN98" s="181"/>
      <c r="BO98" s="474" t="str">
        <f>IF(LEN(VLOOKUP(AK96,suvaha!$D$92:$H$158,4,FALSE))&lt;10,"",LEFT(RIGHT(VLOOKUP(AK96,suvaha!$D$92:$H$158,4,FALSE),10),1))</f>
        <v/>
      </c>
      <c r="BP98" s="476"/>
      <c r="BQ98" s="474" t="str">
        <f>IF(LEN(VLOOKUP(AK96,suvaha!$D$92:$H$158,4,FALSE))&lt;9,"",LEFT(RIGHT(VLOOKUP(AK96,suvaha!$D$92:$H$158,4,FALSE),9),1))</f>
        <v/>
      </c>
      <c r="BR98" s="181"/>
      <c r="BS98" s="474" t="str">
        <f>IF(LEN(VLOOKUP(AK96,suvaha!$D$92:$H$158,4,FALSE))&lt;8,"",LEFT(RIGHT(VLOOKUP(AK96,suvaha!$D$92:$H$158,4,FALSE),8),1))</f>
        <v/>
      </c>
      <c r="BT98" s="476"/>
      <c r="BU98" s="474" t="str">
        <f>IF(LEN(VLOOKUP(AK96,suvaha!$D$92:$H$158,4,FALSE))&lt;7,"",LEFT(RIGHT(VLOOKUP(AK96,suvaha!$D$92:$H$158,4,FALSE),7),1))</f>
        <v/>
      </c>
      <c r="BV98" s="674"/>
      <c r="BW98" s="474" t="str">
        <f>IF(LEN(VLOOKUP(AK96,suvaha!$D$92:$H$158,4,FALSE))&lt;6,"",LEFT(RIGHT(VLOOKUP(AK96,suvaha!$D$92:$H$158,4,FALSE),6),1))</f>
        <v/>
      </c>
      <c r="BX98" s="476"/>
      <c r="BY98" s="474" t="str">
        <f>IF(LEN(VLOOKUP(AK96,suvaha!$D$92:$H$158,4,FALSE))&lt;5,"",LEFT(RIGHT(VLOOKUP(AK96,suvaha!$D$92:$H$158,4,FALSE),5),1))</f>
        <v/>
      </c>
      <c r="BZ98" s="476"/>
      <c r="CA98" s="474" t="str">
        <f>IF(LEN(VLOOKUP(AK96,suvaha!$D$92:$H$158,4,FALSE))&lt;4,"",LEFT(RIGHT(VLOOKUP(AK96,suvaha!$D$92:$H$158,4,FALSE),4),1))</f>
        <v/>
      </c>
      <c r="CB98" s="667"/>
      <c r="CC98" s="474" t="str">
        <f>IF(LEN(VLOOKUP(AK96,suvaha!$D$92:$H$158,4,FALSE))&lt;3,"",LEFT(RIGHT(VLOOKUP(AK96,suvaha!$D$92:$H$158,4,FALSE),3),1))</f>
        <v/>
      </c>
      <c r="CD98" s="476"/>
      <c r="CE98" s="474" t="str">
        <f>IF(LEN(VLOOKUP(AK96,suvaha!$D$92:$H$158,4,FALSE))&lt;2,"",LEFT(RIGHT(VLOOKUP(AK96,suvaha!$D$92:$H$158,4,FALSE),2),1))</f>
        <v/>
      </c>
      <c r="CF98" s="476"/>
      <c r="CG98" s="474" t="str">
        <f>IF(VLOOKUP(AK96,suvaha!$D$92:$H$158,4,FALSE)=0,"",IF(LEN(VLOOKUP(AK96,suvaha!$D$92:$H$158,4,FALSE))&lt;1,"",LEFT(RIGHT(VLOOKUP(AK96,suvaha!$D$92:$H$158,4,FALSE),1),1)))</f>
        <v/>
      </c>
      <c r="CH98" s="217"/>
      <c r="CI98" s="139"/>
      <c r="CJ98" s="139"/>
    </row>
    <row r="99" spans="1:88" s="171" customFormat="1" ht="3" customHeight="1">
      <c r="A99" s="139"/>
      <c r="B99" s="139"/>
      <c r="C99" s="139"/>
      <c r="E99" s="803"/>
      <c r="F99" s="803"/>
      <c r="G99" s="804"/>
      <c r="H99" s="804"/>
      <c r="I99" s="804"/>
      <c r="J99" s="804"/>
      <c r="K99" s="804"/>
      <c r="L99" s="804"/>
      <c r="M99" s="804"/>
      <c r="N99" s="804"/>
      <c r="O99" s="804"/>
      <c r="P99" s="804"/>
      <c r="Q99" s="804"/>
      <c r="R99" s="804"/>
      <c r="S99" s="804"/>
      <c r="T99" s="804"/>
      <c r="U99" s="804"/>
      <c r="V99" s="804"/>
      <c r="W99" s="804"/>
      <c r="X99" s="804"/>
      <c r="Y99" s="804"/>
      <c r="Z99" s="804"/>
      <c r="AA99" s="804"/>
      <c r="AB99" s="804"/>
      <c r="AC99" s="804"/>
      <c r="AD99" s="804"/>
      <c r="AE99" s="804"/>
      <c r="AF99" s="804"/>
      <c r="AG99" s="804"/>
      <c r="AH99" s="804"/>
      <c r="AI99" s="804"/>
      <c r="AJ99" s="804"/>
      <c r="AK99" s="802"/>
      <c r="AL99" s="802"/>
      <c r="AM99" s="802"/>
      <c r="AN99" s="464"/>
      <c r="AO99" s="236"/>
      <c r="AP99" s="236"/>
      <c r="AQ99" s="236"/>
      <c r="AR99" s="236"/>
      <c r="AS99" s="236"/>
      <c r="AT99" s="236"/>
      <c r="AU99" s="236"/>
      <c r="AV99" s="236"/>
      <c r="AW99" s="236"/>
      <c r="AX99" s="236"/>
      <c r="AY99" s="236"/>
      <c r="AZ99" s="236"/>
      <c r="BA99" s="236"/>
      <c r="BB99" s="236"/>
      <c r="BC99" s="236"/>
      <c r="BD99" s="236"/>
      <c r="BE99" s="182"/>
      <c r="BF99" s="182"/>
      <c r="BG99" s="182"/>
      <c r="BH99" s="182"/>
      <c r="BI99" s="182"/>
      <c r="BJ99" s="182"/>
      <c r="BK99" s="182"/>
      <c r="BL99" s="669"/>
      <c r="BM99" s="669"/>
      <c r="BN99" s="669"/>
      <c r="BO99" s="669"/>
      <c r="BP99" s="669"/>
      <c r="BQ99" s="669"/>
      <c r="BR99" s="669"/>
      <c r="BS99" s="669"/>
      <c r="BT99" s="669"/>
      <c r="BU99" s="669"/>
      <c r="BV99" s="669"/>
      <c r="BW99" s="669"/>
      <c r="BX99" s="669"/>
      <c r="BY99" s="669"/>
      <c r="BZ99" s="669"/>
      <c r="CA99" s="669"/>
      <c r="CB99" s="669"/>
      <c r="CC99" s="182"/>
      <c r="CD99" s="182"/>
      <c r="CE99" s="182"/>
      <c r="CF99" s="182"/>
      <c r="CG99" s="182"/>
      <c r="CH99" s="218"/>
      <c r="CI99" s="139"/>
      <c r="CJ99" s="139"/>
    </row>
    <row r="100" spans="1:88" s="174" customFormat="1" ht="3" customHeight="1">
      <c r="A100" s="139"/>
      <c r="B100" s="463"/>
      <c r="C100" s="144"/>
      <c r="D100" s="144"/>
      <c r="E100" s="803" t="s">
        <v>61</v>
      </c>
      <c r="F100" s="803"/>
      <c r="G100" s="804" t="str">
        <f>Index!C135</f>
        <v>Pohľadávky za upísané vlastné imanie (/-/353)</v>
      </c>
      <c r="H100" s="801"/>
      <c r="I100" s="801"/>
      <c r="J100" s="801"/>
      <c r="K100" s="801"/>
      <c r="L100" s="801"/>
      <c r="M100" s="801"/>
      <c r="N100" s="801"/>
      <c r="O100" s="801"/>
      <c r="P100" s="801"/>
      <c r="Q100" s="801"/>
      <c r="R100" s="801"/>
      <c r="S100" s="801"/>
      <c r="T100" s="801"/>
      <c r="U100" s="801"/>
      <c r="V100" s="801"/>
      <c r="W100" s="801"/>
      <c r="X100" s="801"/>
      <c r="Y100" s="801"/>
      <c r="Z100" s="801"/>
      <c r="AA100" s="801"/>
      <c r="AB100" s="801"/>
      <c r="AC100" s="801"/>
      <c r="AD100" s="801"/>
      <c r="AE100" s="801"/>
      <c r="AF100" s="801"/>
      <c r="AG100" s="801"/>
      <c r="AH100" s="801"/>
      <c r="AI100" s="801"/>
      <c r="AJ100" s="801"/>
      <c r="AK100" s="802" t="s">
        <v>176</v>
      </c>
      <c r="AL100" s="802"/>
      <c r="AM100" s="802"/>
      <c r="AN100" s="469"/>
      <c r="AO100" s="472"/>
      <c r="AP100" s="472"/>
      <c r="AQ100" s="472"/>
      <c r="AR100" s="472"/>
      <c r="AS100" s="472"/>
      <c r="AT100" s="472"/>
      <c r="AU100" s="472"/>
      <c r="AV100" s="472"/>
      <c r="AW100" s="472"/>
      <c r="AX100" s="472"/>
      <c r="AY100" s="472"/>
      <c r="AZ100" s="472"/>
      <c r="BA100" s="472"/>
      <c r="BB100" s="472"/>
      <c r="BC100" s="472"/>
      <c r="BD100" s="472"/>
      <c r="BE100" s="175"/>
      <c r="BF100" s="175"/>
      <c r="BG100" s="175"/>
      <c r="BH100" s="175"/>
      <c r="BI100" s="175"/>
      <c r="BJ100" s="175"/>
      <c r="BK100" s="175"/>
      <c r="BL100" s="710"/>
      <c r="BM100" s="710"/>
      <c r="BN100" s="710"/>
      <c r="BO100" s="710"/>
      <c r="BP100" s="710"/>
      <c r="BQ100" s="710"/>
      <c r="BR100" s="710"/>
      <c r="BS100" s="710"/>
      <c r="BT100" s="710"/>
      <c r="BU100" s="710"/>
      <c r="BV100" s="710"/>
      <c r="BW100" s="710"/>
      <c r="BX100" s="710"/>
      <c r="BY100" s="710"/>
      <c r="BZ100" s="710"/>
      <c r="CA100" s="710"/>
      <c r="CB100" s="710"/>
      <c r="CC100" s="175"/>
      <c r="CD100" s="175"/>
      <c r="CE100" s="175"/>
      <c r="CF100" s="175"/>
      <c r="CG100" s="175"/>
      <c r="CH100" s="216"/>
      <c r="CI100" s="220"/>
      <c r="CJ100" s="220"/>
    </row>
    <row r="101" spans="1:88" s="174" customFormat="1" ht="3" customHeight="1">
      <c r="A101" s="139"/>
      <c r="B101" s="139"/>
      <c r="C101" s="139"/>
      <c r="D101" s="463"/>
      <c r="E101" s="803"/>
      <c r="F101" s="803"/>
      <c r="G101" s="801"/>
      <c r="H101" s="801"/>
      <c r="I101" s="801"/>
      <c r="J101" s="801"/>
      <c r="K101" s="801"/>
      <c r="L101" s="801"/>
      <c r="M101" s="801"/>
      <c r="N101" s="801"/>
      <c r="O101" s="801"/>
      <c r="P101" s="801"/>
      <c r="Q101" s="801"/>
      <c r="R101" s="801"/>
      <c r="S101" s="801"/>
      <c r="T101" s="801"/>
      <c r="U101" s="801"/>
      <c r="V101" s="801"/>
      <c r="W101" s="801"/>
      <c r="X101" s="801"/>
      <c r="Y101" s="801"/>
      <c r="Z101" s="801"/>
      <c r="AA101" s="801"/>
      <c r="AB101" s="801"/>
      <c r="AC101" s="801"/>
      <c r="AD101" s="801"/>
      <c r="AE101" s="801"/>
      <c r="AF101" s="801"/>
      <c r="AG101" s="801"/>
      <c r="AH101" s="801"/>
      <c r="AI101" s="801"/>
      <c r="AJ101" s="801"/>
      <c r="AK101" s="802"/>
      <c r="AL101" s="802"/>
      <c r="AM101" s="802"/>
      <c r="AN101" s="465"/>
      <c r="AO101" s="466"/>
      <c r="AP101" s="466"/>
      <c r="AQ101" s="466"/>
      <c r="AR101" s="471"/>
      <c r="AS101" s="467"/>
      <c r="AT101" s="467"/>
      <c r="AU101" s="467"/>
      <c r="AV101" s="467"/>
      <c r="AW101" s="467"/>
      <c r="AX101" s="468"/>
      <c r="AY101" s="673"/>
      <c r="AZ101" s="673"/>
      <c r="BA101" s="673"/>
      <c r="BB101" s="673"/>
      <c r="BC101" s="673"/>
      <c r="BD101" s="673"/>
      <c r="BE101" s="476"/>
      <c r="BF101" s="793"/>
      <c r="BG101" s="793"/>
      <c r="BH101" s="793"/>
      <c r="BI101" s="793"/>
      <c r="BJ101" s="793"/>
      <c r="BK101" s="738"/>
      <c r="BL101" s="671"/>
      <c r="BM101" s="672"/>
      <c r="BN101" s="672"/>
      <c r="BO101" s="672"/>
      <c r="BP101" s="471"/>
      <c r="BQ101" s="673"/>
      <c r="BR101" s="673"/>
      <c r="BS101" s="673"/>
      <c r="BT101" s="673"/>
      <c r="BU101" s="673"/>
      <c r="BV101" s="674"/>
      <c r="BW101" s="668"/>
      <c r="BX101" s="668"/>
      <c r="BY101" s="668"/>
      <c r="BZ101" s="668"/>
      <c r="CA101" s="668"/>
      <c r="CB101" s="667"/>
      <c r="CC101" s="668"/>
      <c r="CD101" s="668"/>
      <c r="CE101" s="668"/>
      <c r="CF101" s="668"/>
      <c r="CG101" s="668"/>
      <c r="CH101" s="217"/>
      <c r="CI101" s="220"/>
      <c r="CJ101" s="220"/>
    </row>
    <row r="102" spans="1:88" s="171" customFormat="1" ht="15" customHeight="1">
      <c r="A102" s="139"/>
      <c r="B102" s="139"/>
      <c r="C102" s="139"/>
      <c r="E102" s="803"/>
      <c r="F102" s="803"/>
      <c r="G102" s="801"/>
      <c r="H102" s="801"/>
      <c r="I102" s="801"/>
      <c r="J102" s="801"/>
      <c r="K102" s="801"/>
      <c r="L102" s="801"/>
      <c r="M102" s="801"/>
      <c r="N102" s="801"/>
      <c r="O102" s="801"/>
      <c r="P102" s="801"/>
      <c r="Q102" s="801"/>
      <c r="R102" s="801"/>
      <c r="S102" s="801"/>
      <c r="T102" s="801"/>
      <c r="U102" s="801"/>
      <c r="V102" s="801"/>
      <c r="W102" s="801"/>
      <c r="X102" s="801"/>
      <c r="Y102" s="801"/>
      <c r="Z102" s="801"/>
      <c r="AA102" s="801"/>
      <c r="AB102" s="801"/>
      <c r="AC102" s="801"/>
      <c r="AD102" s="801"/>
      <c r="AE102" s="801"/>
      <c r="AF102" s="801"/>
      <c r="AG102" s="801"/>
      <c r="AH102" s="801"/>
      <c r="AI102" s="801"/>
      <c r="AJ102" s="801"/>
      <c r="AK102" s="802"/>
      <c r="AL102" s="802"/>
      <c r="AM102" s="802"/>
      <c r="AN102" s="465"/>
      <c r="AO102" s="474" t="str">
        <f>IF(LEN(VLOOKUP(AK100,suvaha!$D$92:$H$158,2,FALSE))&lt;11,"",LEFT(RIGHT(VLOOKUP(AK100,suvaha!$D$92:$H$158,2,FALSE),11),1))</f>
        <v/>
      </c>
      <c r="AP102" s="181"/>
      <c r="AQ102" s="474" t="str">
        <f>IF(LEN(VLOOKUP(AK100,suvaha!$D$92:$H$158,2,FALSE))&lt;10,"",LEFT(RIGHT(VLOOKUP(AK100,suvaha!$D$92:$H$158,2,FALSE),10),1))</f>
        <v/>
      </c>
      <c r="AR102" s="476"/>
      <c r="AS102" s="474" t="str">
        <f>IF(LEN(VLOOKUP(AK100,suvaha!$D$92:$H$158,2,FALSE))&lt;9,"",LEFT(RIGHT(VLOOKUP(AK100,suvaha!$D$92:$H$158,2,FALSE),9),1))</f>
        <v/>
      </c>
      <c r="AT102" s="181"/>
      <c r="AU102" s="474" t="str">
        <f>IF(LEN(VLOOKUP(AK100,suvaha!$D$92:$H$158,2,FALSE))&lt;8,"",LEFT(RIGHT(VLOOKUP(AK100,suvaha!$D$92:$H$158,2,FALSE),8),1))</f>
        <v/>
      </c>
      <c r="AV102" s="476"/>
      <c r="AW102" s="474" t="str">
        <f>IF(LEN(VLOOKUP(AK100,suvaha!$D$92:$H$158,2,FALSE))&lt;7,"",LEFT(RIGHT(VLOOKUP(AK100,suvaha!$D$92:$H$158,2,FALSE),7),1))</f>
        <v/>
      </c>
      <c r="AX102" s="468"/>
      <c r="AY102" s="474" t="str">
        <f>IF(LEN(VLOOKUP(AK100,suvaha!$D$92:$H$158,2,FALSE))&lt;6,"",LEFT(RIGHT(VLOOKUP(AK100,suvaha!$D$92:$H$158,2,FALSE),6),1))</f>
        <v/>
      </c>
      <c r="AZ102" s="181"/>
      <c r="BA102" s="788" t="str">
        <f>IF(LEN(VLOOKUP(AK100,suvaha!$D$92:$H$158,2,FALSE))&lt;5,"",LEFT(RIGHT(VLOOKUP(AK100,suvaha!$D$92:$H$158,2,FALSE),5),1))</f>
        <v/>
      </c>
      <c r="BB102" s="788" t="e">
        <f>IF(LEN(#REF!)&lt;5,"",LEFT(RIGHT(#REF!,5),1))</f>
        <v>#REF!</v>
      </c>
      <c r="BC102" s="476"/>
      <c r="BD102" s="474" t="str">
        <f>IF(LEN(VLOOKUP(AK100,suvaha!$D$92:$H$158,2,FALSE))&lt;4,"",LEFT(RIGHT(VLOOKUP(AK100,suvaha!$D$92:$H$158,2,FALSE),4),1))</f>
        <v/>
      </c>
      <c r="BE102" s="476"/>
      <c r="BF102" s="474" t="str">
        <f>IF(LEN(VLOOKUP(AK100,suvaha!$D$92:$H$158,2,FALSE))&lt;3,"",LEFT(RIGHT(VLOOKUP(AK100,suvaha!$D$92:$H$158,2,FALSE),3),1))</f>
        <v/>
      </c>
      <c r="BG102" s="476"/>
      <c r="BH102" s="474" t="str">
        <f>IF(LEN(VLOOKUP(AK100,suvaha!$D$92:$H$158,2,FALSE))&lt;2,"",LEFT(RIGHT(VLOOKUP(AK100,suvaha!$D$92:$H$158,2,FALSE),2),1))</f>
        <v/>
      </c>
      <c r="BI102" s="476"/>
      <c r="BJ102" s="474" t="str">
        <f>IF(VLOOKUP(AK100,suvaha!$D$92:$H$158,2,FALSE)=0,"",IF(LEN(VLOOKUP(AK100,suvaha!$D$92:$H$158,2,FALSE))&lt;1,"",LEFT(RIGHT(VLOOKUP(AK100,suvaha!$D$92:$H$158,2,FALSE),1),1)))</f>
        <v/>
      </c>
      <c r="BK102" s="738"/>
      <c r="BL102" s="671"/>
      <c r="BM102" s="474" t="str">
        <f>IF(LEN(VLOOKUP(AK100,suvaha!$D$92:$H$158,4,FALSE))&lt;11,"",LEFT(RIGHT(VLOOKUP(AK100,suvaha!$D$92:$H$158,4,FALSE),11),1))</f>
        <v/>
      </c>
      <c r="BN102" s="181"/>
      <c r="BO102" s="474" t="str">
        <f>IF(LEN(VLOOKUP(AK100,suvaha!$D$92:$H$158,4,FALSE))&lt;10,"",LEFT(RIGHT(VLOOKUP(AK100,suvaha!$D$92:$H$158,4,FALSE),10),1))</f>
        <v/>
      </c>
      <c r="BP102" s="476"/>
      <c r="BQ102" s="474" t="str">
        <f>IF(LEN(VLOOKUP(AK100,suvaha!$D$92:$H$158,4,FALSE))&lt;9,"",LEFT(RIGHT(VLOOKUP(AK100,suvaha!$D$92:$H$158,4,FALSE),9),1))</f>
        <v/>
      </c>
      <c r="BR102" s="181"/>
      <c r="BS102" s="474" t="str">
        <f>IF(LEN(VLOOKUP(AK100,suvaha!$D$92:$H$158,4,FALSE))&lt;8,"",LEFT(RIGHT(VLOOKUP(AK100,suvaha!$D$92:$H$158,4,FALSE),8),1))</f>
        <v/>
      </c>
      <c r="BT102" s="476"/>
      <c r="BU102" s="474" t="str">
        <f>IF(LEN(VLOOKUP(AK100,suvaha!$D$92:$H$158,4,FALSE))&lt;7,"",LEFT(RIGHT(VLOOKUP(AK100,suvaha!$D$92:$H$158,4,FALSE),7),1))</f>
        <v/>
      </c>
      <c r="BV102" s="674"/>
      <c r="BW102" s="474" t="str">
        <f>IF(LEN(VLOOKUP(AK100,suvaha!$D$92:$H$158,4,FALSE))&lt;6,"",LEFT(RIGHT(VLOOKUP(AK100,suvaha!$D$92:$H$158,4,FALSE),6),1))</f>
        <v/>
      </c>
      <c r="BX102" s="476"/>
      <c r="BY102" s="474" t="str">
        <f>IF(LEN(VLOOKUP(AK100,suvaha!$D$92:$H$158,4,FALSE))&lt;5,"",LEFT(RIGHT(VLOOKUP(AK100,suvaha!$D$92:$H$158,4,FALSE),5),1))</f>
        <v/>
      </c>
      <c r="BZ102" s="476"/>
      <c r="CA102" s="474" t="str">
        <f>IF(LEN(VLOOKUP(AK100,suvaha!$D$92:$H$158,4,FALSE))&lt;4,"",LEFT(RIGHT(VLOOKUP(AK100,suvaha!$D$92:$H$158,4,FALSE),4),1))</f>
        <v/>
      </c>
      <c r="CB102" s="667"/>
      <c r="CC102" s="474" t="str">
        <f>IF(LEN(VLOOKUP(AK100,suvaha!$D$92:$H$158,4,FALSE))&lt;3,"",LEFT(RIGHT(VLOOKUP(AK100,suvaha!$D$92:$H$158,4,FALSE),3),1))</f>
        <v/>
      </c>
      <c r="CD102" s="476"/>
      <c r="CE102" s="474" t="str">
        <f>IF(LEN(VLOOKUP(AK100,suvaha!$D$92:$H$158,4,FALSE))&lt;2,"",LEFT(RIGHT(VLOOKUP(AK100,suvaha!$D$92:$H$158,4,FALSE),2),1))</f>
        <v/>
      </c>
      <c r="CF102" s="476"/>
      <c r="CG102" s="474" t="str">
        <f>IF(VLOOKUP(AK100,suvaha!$D$92:$H$158,4,FALSE)=0,"",IF(LEN(VLOOKUP(AK100,suvaha!$D$92:$H$158,4,FALSE))&lt;1,"",LEFT(RIGHT(VLOOKUP(AK100,suvaha!$D$92:$H$158,4,FALSE),1),1)))</f>
        <v/>
      </c>
      <c r="CH102" s="217"/>
      <c r="CI102" s="139"/>
      <c r="CJ102" s="139"/>
    </row>
    <row r="103" spans="1:88" s="171" customFormat="1" ht="3" customHeight="1">
      <c r="A103" s="139"/>
      <c r="B103" s="139"/>
      <c r="C103" s="139"/>
      <c r="E103" s="803"/>
      <c r="F103" s="803"/>
      <c r="G103" s="801"/>
      <c r="H103" s="801"/>
      <c r="I103" s="801"/>
      <c r="J103" s="801"/>
      <c r="K103" s="801"/>
      <c r="L103" s="801"/>
      <c r="M103" s="801"/>
      <c r="N103" s="801"/>
      <c r="O103" s="801"/>
      <c r="P103" s="801"/>
      <c r="Q103" s="801"/>
      <c r="R103" s="801"/>
      <c r="S103" s="801"/>
      <c r="T103" s="801"/>
      <c r="U103" s="801"/>
      <c r="V103" s="801"/>
      <c r="W103" s="801"/>
      <c r="X103" s="801"/>
      <c r="Y103" s="801"/>
      <c r="Z103" s="801"/>
      <c r="AA103" s="801"/>
      <c r="AB103" s="801"/>
      <c r="AC103" s="801"/>
      <c r="AD103" s="801"/>
      <c r="AE103" s="801"/>
      <c r="AF103" s="801"/>
      <c r="AG103" s="801"/>
      <c r="AH103" s="801"/>
      <c r="AI103" s="801"/>
      <c r="AJ103" s="801"/>
      <c r="AK103" s="802"/>
      <c r="AL103" s="802"/>
      <c r="AM103" s="802"/>
      <c r="AN103" s="464"/>
      <c r="AO103" s="236"/>
      <c r="AP103" s="236"/>
      <c r="AQ103" s="236"/>
      <c r="AR103" s="236"/>
      <c r="AS103" s="236"/>
      <c r="AT103" s="236"/>
      <c r="AU103" s="236"/>
      <c r="AV103" s="236"/>
      <c r="AW103" s="236"/>
      <c r="AX103" s="236"/>
      <c r="AY103" s="236"/>
      <c r="AZ103" s="236"/>
      <c r="BA103" s="236"/>
      <c r="BB103" s="236"/>
      <c r="BC103" s="236"/>
      <c r="BD103" s="236"/>
      <c r="BE103" s="182"/>
      <c r="BF103" s="182"/>
      <c r="BG103" s="182"/>
      <c r="BH103" s="182"/>
      <c r="BI103" s="182"/>
      <c r="BJ103" s="182"/>
      <c r="BK103" s="182"/>
      <c r="BL103" s="669"/>
      <c r="BM103" s="669"/>
      <c r="BN103" s="669"/>
      <c r="BO103" s="669"/>
      <c r="BP103" s="669"/>
      <c r="BQ103" s="669"/>
      <c r="BR103" s="669"/>
      <c r="BS103" s="669"/>
      <c r="BT103" s="669"/>
      <c r="BU103" s="669"/>
      <c r="BV103" s="669"/>
      <c r="BW103" s="669"/>
      <c r="BX103" s="669"/>
      <c r="BY103" s="669"/>
      <c r="BZ103" s="669"/>
      <c r="CA103" s="669"/>
      <c r="CB103" s="669"/>
      <c r="CC103" s="182"/>
      <c r="CD103" s="182"/>
      <c r="CE103" s="182"/>
      <c r="CF103" s="182"/>
      <c r="CG103" s="182"/>
      <c r="CH103" s="218"/>
      <c r="CI103" s="139"/>
      <c r="CJ103" s="139"/>
    </row>
    <row r="104" spans="1:88" s="174" customFormat="1" ht="3" customHeight="1" thickBot="1">
      <c r="A104" s="139"/>
      <c r="B104" s="463"/>
      <c r="C104" s="144"/>
      <c r="D104" s="144"/>
      <c r="E104" s="805" t="s">
        <v>71</v>
      </c>
      <c r="F104" s="805"/>
      <c r="G104" s="807" t="str">
        <f>Index!C136</f>
        <v>Emisné ážio (412)</v>
      </c>
      <c r="H104" s="807"/>
      <c r="I104" s="807"/>
      <c r="J104" s="807"/>
      <c r="K104" s="807"/>
      <c r="L104" s="807"/>
      <c r="M104" s="807"/>
      <c r="N104" s="807"/>
      <c r="O104" s="807"/>
      <c r="P104" s="807"/>
      <c r="Q104" s="807"/>
      <c r="R104" s="807"/>
      <c r="S104" s="807"/>
      <c r="T104" s="807"/>
      <c r="U104" s="807"/>
      <c r="V104" s="807"/>
      <c r="W104" s="807"/>
      <c r="X104" s="807"/>
      <c r="Y104" s="807"/>
      <c r="Z104" s="807"/>
      <c r="AA104" s="807"/>
      <c r="AB104" s="807"/>
      <c r="AC104" s="807"/>
      <c r="AD104" s="807"/>
      <c r="AE104" s="807"/>
      <c r="AF104" s="807"/>
      <c r="AG104" s="807"/>
      <c r="AH104" s="807"/>
      <c r="AI104" s="807"/>
      <c r="AJ104" s="807"/>
      <c r="AK104" s="809" t="s">
        <v>177</v>
      </c>
      <c r="AL104" s="809"/>
      <c r="AM104" s="809"/>
      <c r="AN104" s="469"/>
      <c r="AO104" s="472"/>
      <c r="AP104" s="472"/>
      <c r="AQ104" s="472"/>
      <c r="AR104" s="472"/>
      <c r="AS104" s="472"/>
      <c r="AT104" s="472"/>
      <c r="AU104" s="472"/>
      <c r="AV104" s="472"/>
      <c r="AW104" s="472"/>
      <c r="AX104" s="472"/>
      <c r="AY104" s="472"/>
      <c r="AZ104" s="472"/>
      <c r="BA104" s="472"/>
      <c r="BB104" s="472"/>
      <c r="BC104" s="472"/>
      <c r="BD104" s="472"/>
      <c r="BE104" s="175"/>
      <c r="BF104" s="175"/>
      <c r="BG104" s="175"/>
      <c r="BH104" s="175"/>
      <c r="BI104" s="175"/>
      <c r="BJ104" s="175"/>
      <c r="BK104" s="175"/>
      <c r="BL104" s="710"/>
      <c r="BM104" s="710"/>
      <c r="BN104" s="710"/>
      <c r="BO104" s="710"/>
      <c r="BP104" s="710"/>
      <c r="BQ104" s="710"/>
      <c r="BR104" s="710"/>
      <c r="BS104" s="710"/>
      <c r="BT104" s="710"/>
      <c r="BU104" s="710"/>
      <c r="BV104" s="710"/>
      <c r="BW104" s="710"/>
      <c r="BX104" s="710"/>
      <c r="BY104" s="710"/>
      <c r="BZ104" s="710"/>
      <c r="CA104" s="710"/>
      <c r="CB104" s="710"/>
      <c r="CC104" s="175"/>
      <c r="CD104" s="175"/>
      <c r="CE104" s="175"/>
      <c r="CF104" s="175"/>
      <c r="CG104" s="175"/>
      <c r="CH104" s="216"/>
      <c r="CI104" s="220"/>
      <c r="CJ104" s="220"/>
    </row>
    <row r="105" spans="1:88" s="174" customFormat="1" ht="3" customHeight="1" thickBot="1">
      <c r="A105" s="139"/>
      <c r="B105" s="139"/>
      <c r="C105" s="139"/>
      <c r="D105" s="463"/>
      <c r="E105" s="805"/>
      <c r="F105" s="805"/>
      <c r="G105" s="807"/>
      <c r="H105" s="807"/>
      <c r="I105" s="807"/>
      <c r="J105" s="807"/>
      <c r="K105" s="807"/>
      <c r="L105" s="807"/>
      <c r="M105" s="807"/>
      <c r="N105" s="807"/>
      <c r="O105" s="807"/>
      <c r="P105" s="807"/>
      <c r="Q105" s="807"/>
      <c r="R105" s="807"/>
      <c r="S105" s="807"/>
      <c r="T105" s="807"/>
      <c r="U105" s="807"/>
      <c r="V105" s="807"/>
      <c r="W105" s="807"/>
      <c r="X105" s="807"/>
      <c r="Y105" s="807"/>
      <c r="Z105" s="807"/>
      <c r="AA105" s="807"/>
      <c r="AB105" s="807"/>
      <c r="AC105" s="807"/>
      <c r="AD105" s="807"/>
      <c r="AE105" s="807"/>
      <c r="AF105" s="807"/>
      <c r="AG105" s="807"/>
      <c r="AH105" s="807"/>
      <c r="AI105" s="807"/>
      <c r="AJ105" s="807"/>
      <c r="AK105" s="809"/>
      <c r="AL105" s="809"/>
      <c r="AM105" s="809"/>
      <c r="AN105" s="465"/>
      <c r="AO105" s="466"/>
      <c r="AP105" s="466"/>
      <c r="AQ105" s="466"/>
      <c r="AR105" s="471"/>
      <c r="AS105" s="467"/>
      <c r="AT105" s="467"/>
      <c r="AU105" s="467"/>
      <c r="AV105" s="467"/>
      <c r="AW105" s="467"/>
      <c r="AX105" s="468"/>
      <c r="AY105" s="673"/>
      <c r="AZ105" s="673"/>
      <c r="BA105" s="673"/>
      <c r="BB105" s="673"/>
      <c r="BC105" s="673"/>
      <c r="BD105" s="673"/>
      <c r="BE105" s="476"/>
      <c r="BF105" s="793"/>
      <c r="BG105" s="793"/>
      <c r="BH105" s="793"/>
      <c r="BI105" s="793"/>
      <c r="BJ105" s="793"/>
      <c r="BK105" s="738"/>
      <c r="BL105" s="671"/>
      <c r="BM105" s="672"/>
      <c r="BN105" s="672"/>
      <c r="BO105" s="672"/>
      <c r="BP105" s="471"/>
      <c r="BQ105" s="673"/>
      <c r="BR105" s="673"/>
      <c r="BS105" s="673"/>
      <c r="BT105" s="673"/>
      <c r="BU105" s="673"/>
      <c r="BV105" s="674"/>
      <c r="BW105" s="668"/>
      <c r="BX105" s="668"/>
      <c r="BY105" s="668"/>
      <c r="BZ105" s="668"/>
      <c r="CA105" s="668"/>
      <c r="CB105" s="667"/>
      <c r="CC105" s="668"/>
      <c r="CD105" s="668"/>
      <c r="CE105" s="668"/>
      <c r="CF105" s="668"/>
      <c r="CG105" s="668"/>
      <c r="CH105" s="217"/>
      <c r="CI105" s="220"/>
      <c r="CJ105" s="220"/>
    </row>
    <row r="106" spans="1:88" s="171" customFormat="1" ht="15" customHeight="1" thickBot="1">
      <c r="A106" s="139"/>
      <c r="B106" s="139"/>
      <c r="C106" s="139"/>
      <c r="E106" s="805"/>
      <c r="F106" s="805"/>
      <c r="G106" s="807"/>
      <c r="H106" s="807"/>
      <c r="I106" s="807"/>
      <c r="J106" s="807"/>
      <c r="K106" s="807"/>
      <c r="L106" s="807"/>
      <c r="M106" s="807"/>
      <c r="N106" s="807"/>
      <c r="O106" s="807"/>
      <c r="P106" s="807"/>
      <c r="Q106" s="807"/>
      <c r="R106" s="807"/>
      <c r="S106" s="807"/>
      <c r="T106" s="807"/>
      <c r="U106" s="807"/>
      <c r="V106" s="807"/>
      <c r="W106" s="807"/>
      <c r="X106" s="807"/>
      <c r="Y106" s="807"/>
      <c r="Z106" s="807"/>
      <c r="AA106" s="807"/>
      <c r="AB106" s="807"/>
      <c r="AC106" s="807"/>
      <c r="AD106" s="807"/>
      <c r="AE106" s="807"/>
      <c r="AF106" s="807"/>
      <c r="AG106" s="807"/>
      <c r="AH106" s="807"/>
      <c r="AI106" s="807"/>
      <c r="AJ106" s="807"/>
      <c r="AK106" s="809"/>
      <c r="AL106" s="809"/>
      <c r="AM106" s="809"/>
      <c r="AN106" s="465"/>
      <c r="AO106" s="474" t="str">
        <f>IF(LEN(VLOOKUP(AK104,suvaha!$D$92:$H$158,2,FALSE))&lt;11,"",LEFT(RIGHT(VLOOKUP(AK104,suvaha!$D$92:$H$158,2,FALSE),11),1))</f>
        <v/>
      </c>
      <c r="AP106" s="181"/>
      <c r="AQ106" s="474" t="str">
        <f>IF(LEN(VLOOKUP(AK104,suvaha!$D$92:$H$158,2,FALSE))&lt;10,"",LEFT(RIGHT(VLOOKUP(AK104,suvaha!$D$92:$H$158,2,FALSE),10),1))</f>
        <v/>
      </c>
      <c r="AR106" s="476"/>
      <c r="AS106" s="474" t="str">
        <f>IF(LEN(VLOOKUP(AK104,suvaha!$D$92:$H$158,2,FALSE))&lt;9,"",LEFT(RIGHT(VLOOKUP(AK104,suvaha!$D$92:$H$158,2,FALSE),9),1))</f>
        <v/>
      </c>
      <c r="AT106" s="181"/>
      <c r="AU106" s="474" t="str">
        <f>IF(LEN(VLOOKUP(AK104,suvaha!$D$92:$H$158,2,FALSE))&lt;8,"",LEFT(RIGHT(VLOOKUP(AK104,suvaha!$D$92:$H$158,2,FALSE),8),1))</f>
        <v/>
      </c>
      <c r="AV106" s="476"/>
      <c r="AW106" s="474" t="str">
        <f>IF(LEN(VLOOKUP(AK104,suvaha!$D$92:$H$158,2,FALSE))&lt;7,"",LEFT(RIGHT(VLOOKUP(AK104,suvaha!$D$92:$H$158,2,FALSE),7),1))</f>
        <v/>
      </c>
      <c r="AX106" s="468"/>
      <c r="AY106" s="474" t="str">
        <f>IF(LEN(VLOOKUP(AK104,suvaha!$D$92:$H$158,2,FALSE))&lt;6,"",LEFT(RIGHT(VLOOKUP(AK104,suvaha!$D$92:$H$158,2,FALSE),6),1))</f>
        <v/>
      </c>
      <c r="AZ106" s="181"/>
      <c r="BA106" s="788" t="str">
        <f>IF(LEN(VLOOKUP(AK104,suvaha!$D$92:$H$158,2,FALSE))&lt;5,"",LEFT(RIGHT(VLOOKUP(AK104,suvaha!$D$92:$H$158,2,FALSE),5),1))</f>
        <v/>
      </c>
      <c r="BB106" s="788" t="e">
        <f>IF(LEN(#REF!)&lt;5,"",LEFT(RIGHT(#REF!,5),1))</f>
        <v>#REF!</v>
      </c>
      <c r="BC106" s="476"/>
      <c r="BD106" s="474" t="str">
        <f>IF(LEN(VLOOKUP(AK104,suvaha!$D$92:$H$158,2,FALSE))&lt;4,"",LEFT(RIGHT(VLOOKUP(AK104,suvaha!$D$92:$H$158,2,FALSE),4),1))</f>
        <v/>
      </c>
      <c r="BE106" s="476"/>
      <c r="BF106" s="474" t="str">
        <f>IF(LEN(VLOOKUP(AK104,suvaha!$D$92:$H$158,2,FALSE))&lt;3,"",LEFT(RIGHT(VLOOKUP(AK104,suvaha!$D$92:$H$158,2,FALSE),3),1))</f>
        <v/>
      </c>
      <c r="BG106" s="476"/>
      <c r="BH106" s="474" t="str">
        <f>IF(LEN(VLOOKUP(AK104,suvaha!$D$92:$H$158,2,FALSE))&lt;2,"",LEFT(RIGHT(VLOOKUP(AK104,suvaha!$D$92:$H$158,2,FALSE),2),1))</f>
        <v/>
      </c>
      <c r="BI106" s="476"/>
      <c r="BJ106" s="474" t="str">
        <f>IF(VLOOKUP(AK104,suvaha!$D$92:$H$158,2,FALSE)=0,"",IF(LEN(VLOOKUP(AK104,suvaha!$D$92:$H$158,2,FALSE))&lt;1,"",LEFT(RIGHT(VLOOKUP(AK104,suvaha!$D$92:$H$158,2,FALSE),1),1)))</f>
        <v/>
      </c>
      <c r="BK106" s="738"/>
      <c r="BL106" s="671"/>
      <c r="BM106" s="474" t="str">
        <f>IF(LEN(VLOOKUP(AK104,suvaha!$D$92:$H$158,4,FALSE))&lt;11,"",LEFT(RIGHT(VLOOKUP(AK104,suvaha!$D$92:$H$158,4,FALSE),11),1))</f>
        <v/>
      </c>
      <c r="BN106" s="181"/>
      <c r="BO106" s="474" t="str">
        <f>IF(LEN(VLOOKUP(AK104,suvaha!$D$92:$H$158,4,FALSE))&lt;10,"",LEFT(RIGHT(VLOOKUP(AK104,suvaha!$D$92:$H$158,4,FALSE),10),1))</f>
        <v/>
      </c>
      <c r="BP106" s="476"/>
      <c r="BQ106" s="474" t="str">
        <f>IF(LEN(VLOOKUP(AK104,suvaha!$D$92:$H$158,4,FALSE))&lt;9,"",LEFT(RIGHT(VLOOKUP(AK104,suvaha!$D$92:$H$158,4,FALSE),9),1))</f>
        <v/>
      </c>
      <c r="BR106" s="181"/>
      <c r="BS106" s="474" t="str">
        <f>IF(LEN(VLOOKUP(AK104,suvaha!$D$92:$H$158,4,FALSE))&lt;8,"",LEFT(RIGHT(VLOOKUP(AK104,suvaha!$D$92:$H$158,4,FALSE),8),1))</f>
        <v/>
      </c>
      <c r="BT106" s="476"/>
      <c r="BU106" s="474" t="str">
        <f>IF(LEN(VLOOKUP(AK104,suvaha!$D$92:$H$158,4,FALSE))&lt;7,"",LEFT(RIGHT(VLOOKUP(AK104,suvaha!$D$92:$H$158,4,FALSE),7),1))</f>
        <v/>
      </c>
      <c r="BV106" s="674"/>
      <c r="BW106" s="474" t="str">
        <f>IF(LEN(VLOOKUP(AK104,suvaha!$D$92:$H$158,4,FALSE))&lt;6,"",LEFT(RIGHT(VLOOKUP(AK104,suvaha!$D$92:$H$158,4,FALSE),6),1))</f>
        <v/>
      </c>
      <c r="BX106" s="476"/>
      <c r="BY106" s="474" t="str">
        <f>IF(LEN(VLOOKUP(AK104,suvaha!$D$92:$H$158,4,FALSE))&lt;5,"",LEFT(RIGHT(VLOOKUP(AK104,suvaha!$D$92:$H$158,4,FALSE),5),1))</f>
        <v/>
      </c>
      <c r="BZ106" s="476"/>
      <c r="CA106" s="474" t="str">
        <f>IF(LEN(VLOOKUP(AK104,suvaha!$D$92:$H$158,4,FALSE))&lt;4,"",LEFT(RIGHT(VLOOKUP(AK104,suvaha!$D$92:$H$158,4,FALSE),4),1))</f>
        <v/>
      </c>
      <c r="CB106" s="667"/>
      <c r="CC106" s="474" t="str">
        <f>IF(LEN(VLOOKUP(AK104,suvaha!$D$92:$H$158,4,FALSE))&lt;3,"",LEFT(RIGHT(VLOOKUP(AK104,suvaha!$D$92:$H$158,4,FALSE),3),1))</f>
        <v/>
      </c>
      <c r="CD106" s="476"/>
      <c r="CE106" s="474" t="str">
        <f>IF(LEN(VLOOKUP(AK104,suvaha!$D$92:$H$158,4,FALSE))&lt;2,"",LEFT(RIGHT(VLOOKUP(AK104,suvaha!$D$92:$H$158,4,FALSE),2),1))</f>
        <v/>
      </c>
      <c r="CF106" s="476"/>
      <c r="CG106" s="474" t="str">
        <f>IF(VLOOKUP(AK104,suvaha!$D$92:$H$158,4,FALSE)=0,"",IF(LEN(VLOOKUP(AK104,suvaha!$D$92:$H$158,4,FALSE))&lt;1,"",LEFT(RIGHT(VLOOKUP(AK104,suvaha!$D$92:$H$158,4,FALSE),1),1)))</f>
        <v/>
      </c>
      <c r="CH106" s="217"/>
      <c r="CI106" s="139"/>
      <c r="CJ106" s="139"/>
    </row>
    <row r="107" spans="1:88" s="171" customFormat="1" ht="3" customHeight="1">
      <c r="A107" s="139"/>
      <c r="B107" s="139"/>
      <c r="C107" s="139"/>
      <c r="E107" s="806"/>
      <c r="F107" s="806"/>
      <c r="G107" s="808"/>
      <c r="H107" s="808"/>
      <c r="I107" s="808"/>
      <c r="J107" s="808"/>
      <c r="K107" s="808"/>
      <c r="L107" s="808"/>
      <c r="M107" s="808"/>
      <c r="N107" s="808"/>
      <c r="O107" s="808"/>
      <c r="P107" s="808"/>
      <c r="Q107" s="808"/>
      <c r="R107" s="808"/>
      <c r="S107" s="808"/>
      <c r="T107" s="808"/>
      <c r="U107" s="808"/>
      <c r="V107" s="808"/>
      <c r="W107" s="808"/>
      <c r="X107" s="808"/>
      <c r="Y107" s="808"/>
      <c r="Z107" s="808"/>
      <c r="AA107" s="808"/>
      <c r="AB107" s="808"/>
      <c r="AC107" s="808"/>
      <c r="AD107" s="808"/>
      <c r="AE107" s="808"/>
      <c r="AF107" s="808"/>
      <c r="AG107" s="808"/>
      <c r="AH107" s="808"/>
      <c r="AI107" s="808"/>
      <c r="AJ107" s="808"/>
      <c r="AK107" s="810"/>
      <c r="AL107" s="810"/>
      <c r="AM107" s="810"/>
      <c r="AN107" s="464"/>
      <c r="AO107" s="236"/>
      <c r="AP107" s="236"/>
      <c r="AQ107" s="236"/>
      <c r="AR107" s="236"/>
      <c r="AS107" s="236"/>
      <c r="AT107" s="236"/>
      <c r="AU107" s="236"/>
      <c r="AV107" s="236"/>
      <c r="AW107" s="236"/>
      <c r="AX107" s="236"/>
      <c r="AY107" s="236"/>
      <c r="AZ107" s="236"/>
      <c r="BA107" s="236"/>
      <c r="BB107" s="236"/>
      <c r="BC107" s="236"/>
      <c r="BD107" s="236"/>
      <c r="BE107" s="182"/>
      <c r="BF107" s="182"/>
      <c r="BG107" s="182"/>
      <c r="BH107" s="182"/>
      <c r="BI107" s="182"/>
      <c r="BJ107" s="182"/>
      <c r="BK107" s="182"/>
      <c r="BL107" s="669"/>
      <c r="BM107" s="669"/>
      <c r="BN107" s="669"/>
      <c r="BO107" s="669"/>
      <c r="BP107" s="669"/>
      <c r="BQ107" s="669"/>
      <c r="BR107" s="669"/>
      <c r="BS107" s="669"/>
      <c r="BT107" s="669"/>
      <c r="BU107" s="669"/>
      <c r="BV107" s="669"/>
      <c r="BW107" s="669"/>
      <c r="BX107" s="669"/>
      <c r="BY107" s="669"/>
      <c r="BZ107" s="669"/>
      <c r="CA107" s="669"/>
      <c r="CB107" s="669"/>
      <c r="CC107" s="182"/>
      <c r="CD107" s="182"/>
      <c r="CE107" s="182"/>
      <c r="CF107" s="182"/>
      <c r="CG107" s="182"/>
      <c r="CH107" s="218"/>
      <c r="CI107" s="139"/>
      <c r="CJ107" s="139"/>
    </row>
    <row r="108" spans="1:88" s="174" customFormat="1" ht="3" customHeight="1">
      <c r="A108" s="139"/>
      <c r="B108" s="463"/>
      <c r="C108" s="144"/>
      <c r="D108" s="144"/>
      <c r="E108" s="811" t="s">
        <v>86</v>
      </c>
      <c r="F108" s="812"/>
      <c r="G108" s="807" t="str">
        <f>Index!C137</f>
        <v>Ostatné kapitálové fondy (413)</v>
      </c>
      <c r="H108" s="807"/>
      <c r="I108" s="807"/>
      <c r="J108" s="807"/>
      <c r="K108" s="807"/>
      <c r="L108" s="807"/>
      <c r="M108" s="807"/>
      <c r="N108" s="807"/>
      <c r="O108" s="807"/>
      <c r="P108" s="807"/>
      <c r="Q108" s="807"/>
      <c r="R108" s="807"/>
      <c r="S108" s="807"/>
      <c r="T108" s="807"/>
      <c r="U108" s="807"/>
      <c r="V108" s="807"/>
      <c r="W108" s="807"/>
      <c r="X108" s="807"/>
      <c r="Y108" s="807"/>
      <c r="Z108" s="807"/>
      <c r="AA108" s="807"/>
      <c r="AB108" s="807"/>
      <c r="AC108" s="807"/>
      <c r="AD108" s="807"/>
      <c r="AE108" s="807"/>
      <c r="AF108" s="807"/>
      <c r="AG108" s="807"/>
      <c r="AH108" s="807"/>
      <c r="AI108" s="807"/>
      <c r="AJ108" s="807"/>
      <c r="AK108" s="813" t="s">
        <v>178</v>
      </c>
      <c r="AL108" s="813"/>
      <c r="AM108" s="813"/>
      <c r="AN108" s="469"/>
      <c r="AO108" s="472"/>
      <c r="AP108" s="472"/>
      <c r="AQ108" s="472"/>
      <c r="AR108" s="472"/>
      <c r="AS108" s="472"/>
      <c r="AT108" s="472"/>
      <c r="AU108" s="472"/>
      <c r="AV108" s="472"/>
      <c r="AW108" s="472"/>
      <c r="AX108" s="472"/>
      <c r="AY108" s="472"/>
      <c r="AZ108" s="472"/>
      <c r="BA108" s="472"/>
      <c r="BB108" s="472"/>
      <c r="BC108" s="472"/>
      <c r="BD108" s="472"/>
      <c r="BE108" s="175"/>
      <c r="BF108" s="175"/>
      <c r="BG108" s="175"/>
      <c r="BH108" s="175"/>
      <c r="BI108" s="175"/>
      <c r="BJ108" s="175"/>
      <c r="BK108" s="175"/>
      <c r="BL108" s="710"/>
      <c r="BM108" s="710"/>
      <c r="BN108" s="710"/>
      <c r="BO108" s="710"/>
      <c r="BP108" s="710"/>
      <c r="BQ108" s="710"/>
      <c r="BR108" s="710"/>
      <c r="BS108" s="710"/>
      <c r="BT108" s="710"/>
      <c r="BU108" s="710"/>
      <c r="BV108" s="710"/>
      <c r="BW108" s="710"/>
      <c r="BX108" s="710"/>
      <c r="BY108" s="710"/>
      <c r="BZ108" s="710"/>
      <c r="CA108" s="710"/>
      <c r="CB108" s="710"/>
      <c r="CC108" s="175"/>
      <c r="CD108" s="175"/>
      <c r="CE108" s="175"/>
      <c r="CF108" s="175"/>
      <c r="CG108" s="175"/>
      <c r="CH108" s="216"/>
      <c r="CI108" s="220"/>
      <c r="CJ108" s="220"/>
    </row>
    <row r="109" spans="1:88" s="174" customFormat="1" ht="3" customHeight="1">
      <c r="A109" s="139"/>
      <c r="B109" s="139"/>
      <c r="C109" s="139"/>
      <c r="D109" s="463"/>
      <c r="E109" s="811"/>
      <c r="F109" s="812"/>
      <c r="G109" s="807"/>
      <c r="H109" s="807"/>
      <c r="I109" s="807"/>
      <c r="J109" s="807"/>
      <c r="K109" s="807"/>
      <c r="L109" s="807"/>
      <c r="M109" s="807"/>
      <c r="N109" s="807"/>
      <c r="O109" s="807"/>
      <c r="P109" s="807"/>
      <c r="Q109" s="807"/>
      <c r="R109" s="807"/>
      <c r="S109" s="807"/>
      <c r="T109" s="807"/>
      <c r="U109" s="807"/>
      <c r="V109" s="807"/>
      <c r="W109" s="807"/>
      <c r="X109" s="807"/>
      <c r="Y109" s="807"/>
      <c r="Z109" s="807"/>
      <c r="AA109" s="807"/>
      <c r="AB109" s="807"/>
      <c r="AC109" s="807"/>
      <c r="AD109" s="807"/>
      <c r="AE109" s="807"/>
      <c r="AF109" s="807"/>
      <c r="AG109" s="807"/>
      <c r="AH109" s="807"/>
      <c r="AI109" s="807"/>
      <c r="AJ109" s="807"/>
      <c r="AK109" s="813"/>
      <c r="AL109" s="813"/>
      <c r="AM109" s="813"/>
      <c r="AN109" s="465"/>
      <c r="AO109" s="466"/>
      <c r="AP109" s="466"/>
      <c r="AQ109" s="466"/>
      <c r="AR109" s="471"/>
      <c r="AS109" s="467"/>
      <c r="AT109" s="467"/>
      <c r="AU109" s="467"/>
      <c r="AV109" s="467"/>
      <c r="AW109" s="467"/>
      <c r="AX109" s="468"/>
      <c r="AY109" s="673"/>
      <c r="AZ109" s="673"/>
      <c r="BA109" s="673"/>
      <c r="BB109" s="673"/>
      <c r="BC109" s="673"/>
      <c r="BD109" s="673"/>
      <c r="BE109" s="476"/>
      <c r="BF109" s="793"/>
      <c r="BG109" s="793"/>
      <c r="BH109" s="793"/>
      <c r="BI109" s="793"/>
      <c r="BJ109" s="793"/>
      <c r="BK109" s="738"/>
      <c r="BL109" s="671"/>
      <c r="BM109" s="672"/>
      <c r="BN109" s="672"/>
      <c r="BO109" s="672"/>
      <c r="BP109" s="471"/>
      <c r="BQ109" s="673"/>
      <c r="BR109" s="673"/>
      <c r="BS109" s="673"/>
      <c r="BT109" s="673"/>
      <c r="BU109" s="673"/>
      <c r="BV109" s="674"/>
      <c r="BW109" s="668"/>
      <c r="BX109" s="668"/>
      <c r="BY109" s="668"/>
      <c r="BZ109" s="668"/>
      <c r="CA109" s="668"/>
      <c r="CB109" s="667"/>
      <c r="CC109" s="668"/>
      <c r="CD109" s="668"/>
      <c r="CE109" s="668"/>
      <c r="CF109" s="668"/>
      <c r="CG109" s="668"/>
      <c r="CH109" s="217"/>
      <c r="CI109" s="220"/>
      <c r="CJ109" s="220"/>
    </row>
    <row r="110" spans="1:88" s="171" customFormat="1" ht="15" customHeight="1">
      <c r="A110" s="139"/>
      <c r="B110" s="139"/>
      <c r="C110" s="139"/>
      <c r="E110" s="811"/>
      <c r="F110" s="812"/>
      <c r="G110" s="807"/>
      <c r="H110" s="807"/>
      <c r="I110" s="807"/>
      <c r="J110" s="807"/>
      <c r="K110" s="807"/>
      <c r="L110" s="807"/>
      <c r="M110" s="807"/>
      <c r="N110" s="807"/>
      <c r="O110" s="807"/>
      <c r="P110" s="807"/>
      <c r="Q110" s="807"/>
      <c r="R110" s="807"/>
      <c r="S110" s="807"/>
      <c r="T110" s="807"/>
      <c r="U110" s="807"/>
      <c r="V110" s="807"/>
      <c r="W110" s="807"/>
      <c r="X110" s="807"/>
      <c r="Y110" s="807"/>
      <c r="Z110" s="807"/>
      <c r="AA110" s="807"/>
      <c r="AB110" s="807"/>
      <c r="AC110" s="807"/>
      <c r="AD110" s="807"/>
      <c r="AE110" s="807"/>
      <c r="AF110" s="807"/>
      <c r="AG110" s="807"/>
      <c r="AH110" s="807"/>
      <c r="AI110" s="807"/>
      <c r="AJ110" s="807"/>
      <c r="AK110" s="813"/>
      <c r="AL110" s="813"/>
      <c r="AM110" s="813"/>
      <c r="AN110" s="465"/>
      <c r="AO110" s="474" t="str">
        <f>IF(LEN(VLOOKUP(AK108,suvaha!$D$92:$H$158,2,FALSE))&lt;11,"",LEFT(RIGHT(VLOOKUP(AK108,suvaha!$D$92:$H$158,2,FALSE),11),1))</f>
        <v/>
      </c>
      <c r="AP110" s="181"/>
      <c r="AQ110" s="474" t="str">
        <f>IF(LEN(VLOOKUP(AK108,suvaha!$D$92:$H$158,2,FALSE))&lt;10,"",LEFT(RIGHT(VLOOKUP(AK108,suvaha!$D$92:$H$158,2,FALSE),10),1))</f>
        <v/>
      </c>
      <c r="AR110" s="476"/>
      <c r="AS110" s="474" t="str">
        <f>IF(LEN(VLOOKUP(AK108,suvaha!$D$92:$H$158,2,FALSE))&lt;9,"",LEFT(RIGHT(VLOOKUP(AK108,suvaha!$D$92:$H$158,2,FALSE),9),1))</f>
        <v/>
      </c>
      <c r="AT110" s="181"/>
      <c r="AU110" s="474" t="str">
        <f>IF(LEN(VLOOKUP(AK108,suvaha!$D$92:$H$158,2,FALSE))&lt;8,"",LEFT(RIGHT(VLOOKUP(AK108,suvaha!$D$92:$H$158,2,FALSE),8),1))</f>
        <v/>
      </c>
      <c r="AV110" s="476"/>
      <c r="AW110" s="474" t="str">
        <f>IF(LEN(VLOOKUP(AK108,suvaha!$D$92:$H$158,2,FALSE))&lt;7,"",LEFT(RIGHT(VLOOKUP(AK108,suvaha!$D$92:$H$158,2,FALSE),7),1))</f>
        <v/>
      </c>
      <c r="AX110" s="468"/>
      <c r="AY110" s="474" t="str">
        <f>IF(LEN(VLOOKUP(AK108,suvaha!$D$92:$H$158,2,FALSE))&lt;6,"",LEFT(RIGHT(VLOOKUP(AK108,suvaha!$D$92:$H$158,2,FALSE),6),1))</f>
        <v/>
      </c>
      <c r="AZ110" s="181"/>
      <c r="BA110" s="788" t="str">
        <f>IF(LEN(VLOOKUP(AK108,suvaha!$D$92:$H$158,2,FALSE))&lt;5,"",LEFT(RIGHT(VLOOKUP(AK108,suvaha!$D$92:$H$158,2,FALSE),5),1))</f>
        <v/>
      </c>
      <c r="BB110" s="788" t="e">
        <f>IF(LEN(#REF!)&lt;5,"",LEFT(RIGHT(#REF!,5),1))</f>
        <v>#REF!</v>
      </c>
      <c r="BC110" s="476"/>
      <c r="BD110" s="474" t="str">
        <f>IF(LEN(VLOOKUP(AK108,suvaha!$D$92:$H$158,2,FALSE))&lt;4,"",LEFT(RIGHT(VLOOKUP(AK108,suvaha!$D$92:$H$158,2,FALSE),4),1))</f>
        <v/>
      </c>
      <c r="BE110" s="476"/>
      <c r="BF110" s="474" t="str">
        <f>IF(LEN(VLOOKUP(AK108,suvaha!$D$92:$H$158,2,FALSE))&lt;3,"",LEFT(RIGHT(VLOOKUP(AK108,suvaha!$D$92:$H$158,2,FALSE),3),1))</f>
        <v/>
      </c>
      <c r="BG110" s="476"/>
      <c r="BH110" s="474" t="str">
        <f>IF(LEN(VLOOKUP(AK108,suvaha!$D$92:$H$158,2,FALSE))&lt;2,"",LEFT(RIGHT(VLOOKUP(AK108,suvaha!$D$92:$H$158,2,FALSE),2),1))</f>
        <v/>
      </c>
      <c r="BI110" s="476"/>
      <c r="BJ110" s="474" t="str">
        <f>IF(VLOOKUP(AK108,suvaha!$D$92:$H$158,2,FALSE)=0,"",IF(LEN(VLOOKUP(AK108,suvaha!$D$92:$H$158,2,FALSE))&lt;1,"",LEFT(RIGHT(VLOOKUP(AK108,suvaha!$D$92:$H$158,2,FALSE),1),1)))</f>
        <v/>
      </c>
      <c r="BK110" s="738"/>
      <c r="BL110" s="671"/>
      <c r="BM110" s="474" t="str">
        <f>IF(LEN(VLOOKUP(AK108,suvaha!$D$92:$H$158,4,FALSE))&lt;11,"",LEFT(RIGHT(VLOOKUP(AK108,suvaha!$D$92:$H$158,4,FALSE),11),1))</f>
        <v/>
      </c>
      <c r="BN110" s="181"/>
      <c r="BO110" s="474" t="str">
        <f>IF(LEN(VLOOKUP(AK108,suvaha!$D$92:$H$158,4,FALSE))&lt;10,"",LEFT(RIGHT(VLOOKUP(AK108,suvaha!$D$92:$H$158,4,FALSE),10),1))</f>
        <v/>
      </c>
      <c r="BP110" s="476"/>
      <c r="BQ110" s="474" t="str">
        <f>IF(LEN(VLOOKUP(AK108,suvaha!$D$92:$H$158,4,FALSE))&lt;9,"",LEFT(RIGHT(VLOOKUP(AK108,suvaha!$D$92:$H$158,4,FALSE),9),1))</f>
        <v/>
      </c>
      <c r="BR110" s="181"/>
      <c r="BS110" s="474" t="str">
        <f>IF(LEN(VLOOKUP(AK108,suvaha!$D$92:$H$158,4,FALSE))&lt;8,"",LEFT(RIGHT(VLOOKUP(AK108,suvaha!$D$92:$H$158,4,FALSE),8),1))</f>
        <v/>
      </c>
      <c r="BT110" s="476"/>
      <c r="BU110" s="474" t="str">
        <f>IF(LEN(VLOOKUP(AK108,suvaha!$D$92:$H$158,4,FALSE))&lt;7,"",LEFT(RIGHT(VLOOKUP(AK108,suvaha!$D$92:$H$158,4,FALSE),7),1))</f>
        <v/>
      </c>
      <c r="BV110" s="674"/>
      <c r="BW110" s="474" t="str">
        <f>IF(LEN(VLOOKUP(AK108,suvaha!$D$92:$H$158,4,FALSE))&lt;6,"",LEFT(RIGHT(VLOOKUP(AK108,suvaha!$D$92:$H$158,4,FALSE),6),1))</f>
        <v/>
      </c>
      <c r="BX110" s="476"/>
      <c r="BY110" s="474" t="str">
        <f>IF(LEN(VLOOKUP(AK108,suvaha!$D$92:$H$158,4,FALSE))&lt;5,"",LEFT(RIGHT(VLOOKUP(AK108,suvaha!$D$92:$H$158,4,FALSE),5),1))</f>
        <v/>
      </c>
      <c r="BZ110" s="476"/>
      <c r="CA110" s="474" t="str">
        <f>IF(LEN(VLOOKUP(AK108,suvaha!$D$92:$H$158,4,FALSE))&lt;4,"",LEFT(RIGHT(VLOOKUP(AK108,suvaha!$D$92:$H$158,4,FALSE),4),1))</f>
        <v/>
      </c>
      <c r="CB110" s="667"/>
      <c r="CC110" s="474" t="str">
        <f>IF(LEN(VLOOKUP(AK108,suvaha!$D$92:$H$158,4,FALSE))&lt;3,"",LEFT(RIGHT(VLOOKUP(AK108,suvaha!$D$92:$H$158,4,FALSE),3),1))</f>
        <v/>
      </c>
      <c r="CD110" s="476"/>
      <c r="CE110" s="474" t="str">
        <f>IF(LEN(VLOOKUP(AK108,suvaha!$D$92:$H$158,4,FALSE))&lt;2,"",LEFT(RIGHT(VLOOKUP(AK108,suvaha!$D$92:$H$158,4,FALSE),2),1))</f>
        <v/>
      </c>
      <c r="CF110" s="476"/>
      <c r="CG110" s="474" t="str">
        <f>IF(VLOOKUP(AK108,suvaha!$D$92:$H$158,4,FALSE)=0,"",IF(LEN(VLOOKUP(AK108,suvaha!$D$92:$H$158,4,FALSE))&lt;1,"",LEFT(RIGHT(VLOOKUP(AK108,suvaha!$D$92:$H$158,4,FALSE),1),1)))</f>
        <v/>
      </c>
      <c r="CH110" s="217"/>
      <c r="CI110" s="139"/>
      <c r="CJ110" s="139"/>
    </row>
    <row r="111" spans="1:88" s="171" customFormat="1" ht="3" customHeight="1">
      <c r="A111" s="139"/>
      <c r="B111" s="139"/>
      <c r="C111" s="139"/>
      <c r="E111" s="811"/>
      <c r="F111" s="812"/>
      <c r="G111" s="807"/>
      <c r="H111" s="807"/>
      <c r="I111" s="807"/>
      <c r="J111" s="807"/>
      <c r="K111" s="807"/>
      <c r="L111" s="807"/>
      <c r="M111" s="807"/>
      <c r="N111" s="807"/>
      <c r="O111" s="807"/>
      <c r="P111" s="807"/>
      <c r="Q111" s="807"/>
      <c r="R111" s="807"/>
      <c r="S111" s="807"/>
      <c r="T111" s="807"/>
      <c r="U111" s="807"/>
      <c r="V111" s="807"/>
      <c r="W111" s="807"/>
      <c r="X111" s="807"/>
      <c r="Y111" s="807"/>
      <c r="Z111" s="807"/>
      <c r="AA111" s="807"/>
      <c r="AB111" s="807"/>
      <c r="AC111" s="807"/>
      <c r="AD111" s="807"/>
      <c r="AE111" s="807"/>
      <c r="AF111" s="807"/>
      <c r="AG111" s="807"/>
      <c r="AH111" s="807"/>
      <c r="AI111" s="807"/>
      <c r="AJ111" s="807"/>
      <c r="AK111" s="813"/>
      <c r="AL111" s="813"/>
      <c r="AM111" s="813"/>
      <c r="AN111" s="464"/>
      <c r="AO111" s="236"/>
      <c r="AP111" s="236"/>
      <c r="AQ111" s="236"/>
      <c r="AR111" s="236"/>
      <c r="AS111" s="236"/>
      <c r="AT111" s="236"/>
      <c r="AU111" s="236"/>
      <c r="AV111" s="236"/>
      <c r="AW111" s="236"/>
      <c r="AX111" s="236"/>
      <c r="AY111" s="236"/>
      <c r="AZ111" s="236"/>
      <c r="BA111" s="236"/>
      <c r="BB111" s="236"/>
      <c r="BC111" s="236"/>
      <c r="BD111" s="236"/>
      <c r="BE111" s="182"/>
      <c r="BF111" s="182"/>
      <c r="BG111" s="182"/>
      <c r="BH111" s="182"/>
      <c r="BI111" s="182"/>
      <c r="BJ111" s="182"/>
      <c r="BK111" s="182"/>
      <c r="BL111" s="669"/>
      <c r="BM111" s="669"/>
      <c r="BN111" s="669"/>
      <c r="BO111" s="669"/>
      <c r="BP111" s="669"/>
      <c r="BQ111" s="669"/>
      <c r="BR111" s="669"/>
      <c r="BS111" s="669"/>
      <c r="BT111" s="669"/>
      <c r="BU111" s="669"/>
      <c r="BV111" s="669"/>
      <c r="BW111" s="669"/>
      <c r="BX111" s="669"/>
      <c r="BY111" s="669"/>
      <c r="BZ111" s="669"/>
      <c r="CA111" s="669"/>
      <c r="CB111" s="669"/>
      <c r="CC111" s="182"/>
      <c r="CD111" s="182"/>
      <c r="CE111" s="182"/>
      <c r="CF111" s="182"/>
      <c r="CG111" s="182"/>
      <c r="CH111" s="218"/>
      <c r="CI111" s="139"/>
      <c r="CJ111" s="139"/>
    </row>
    <row r="112" spans="1:88" s="174" customFormat="1" ht="3" customHeight="1">
      <c r="A112" s="139"/>
      <c r="B112" s="463"/>
      <c r="C112" s="144"/>
      <c r="D112" s="144"/>
      <c r="E112" s="811" t="s">
        <v>179</v>
      </c>
      <c r="F112" s="812"/>
      <c r="G112" s="807" t="str">
        <f>Index!C138</f>
        <v>Zákonné rezervné fondy r. 88 + r. 89</v>
      </c>
      <c r="H112" s="807"/>
      <c r="I112" s="807"/>
      <c r="J112" s="807"/>
      <c r="K112" s="807"/>
      <c r="L112" s="807"/>
      <c r="M112" s="807"/>
      <c r="N112" s="807"/>
      <c r="O112" s="807"/>
      <c r="P112" s="807"/>
      <c r="Q112" s="807"/>
      <c r="R112" s="807"/>
      <c r="S112" s="807"/>
      <c r="T112" s="807"/>
      <c r="U112" s="807"/>
      <c r="V112" s="807"/>
      <c r="W112" s="807"/>
      <c r="X112" s="807"/>
      <c r="Y112" s="807"/>
      <c r="Z112" s="807"/>
      <c r="AA112" s="807"/>
      <c r="AB112" s="807"/>
      <c r="AC112" s="807"/>
      <c r="AD112" s="807"/>
      <c r="AE112" s="807"/>
      <c r="AF112" s="807"/>
      <c r="AG112" s="807"/>
      <c r="AH112" s="807"/>
      <c r="AI112" s="807"/>
      <c r="AJ112" s="807"/>
      <c r="AK112" s="813" t="s">
        <v>180</v>
      </c>
      <c r="AL112" s="813"/>
      <c r="AM112" s="813"/>
      <c r="AN112" s="469"/>
      <c r="AO112" s="472"/>
      <c r="AP112" s="472"/>
      <c r="AQ112" s="472"/>
      <c r="AR112" s="472"/>
      <c r="AS112" s="472"/>
      <c r="AT112" s="472"/>
      <c r="AU112" s="472"/>
      <c r="AV112" s="472"/>
      <c r="AW112" s="472"/>
      <c r="AX112" s="472"/>
      <c r="AY112" s="472"/>
      <c r="AZ112" s="472"/>
      <c r="BA112" s="472"/>
      <c r="BB112" s="472"/>
      <c r="BC112" s="472"/>
      <c r="BD112" s="472"/>
      <c r="BE112" s="175"/>
      <c r="BF112" s="175"/>
      <c r="BG112" s="175"/>
      <c r="BH112" s="175"/>
      <c r="BI112" s="175"/>
      <c r="BJ112" s="175"/>
      <c r="BK112" s="175"/>
      <c r="BL112" s="710"/>
      <c r="BM112" s="710"/>
      <c r="BN112" s="710"/>
      <c r="BO112" s="710"/>
      <c r="BP112" s="710"/>
      <c r="BQ112" s="710"/>
      <c r="BR112" s="710"/>
      <c r="BS112" s="710"/>
      <c r="BT112" s="710"/>
      <c r="BU112" s="710"/>
      <c r="BV112" s="710"/>
      <c r="BW112" s="710"/>
      <c r="BX112" s="710"/>
      <c r="BY112" s="710"/>
      <c r="BZ112" s="710"/>
      <c r="CA112" s="710"/>
      <c r="CB112" s="710"/>
      <c r="CC112" s="175"/>
      <c r="CD112" s="175"/>
      <c r="CE112" s="175"/>
      <c r="CF112" s="175"/>
      <c r="CG112" s="175"/>
      <c r="CH112" s="216"/>
      <c r="CI112" s="220"/>
      <c r="CJ112" s="220"/>
    </row>
    <row r="113" spans="1:88" s="174" customFormat="1" ht="3" customHeight="1">
      <c r="A113" s="139"/>
      <c r="B113" s="139"/>
      <c r="C113" s="139"/>
      <c r="D113" s="463"/>
      <c r="E113" s="811"/>
      <c r="F113" s="812"/>
      <c r="G113" s="807"/>
      <c r="H113" s="807"/>
      <c r="I113" s="807"/>
      <c r="J113" s="807"/>
      <c r="K113" s="807"/>
      <c r="L113" s="807"/>
      <c r="M113" s="807"/>
      <c r="N113" s="807"/>
      <c r="O113" s="807"/>
      <c r="P113" s="807"/>
      <c r="Q113" s="807"/>
      <c r="R113" s="807"/>
      <c r="S113" s="807"/>
      <c r="T113" s="807"/>
      <c r="U113" s="807"/>
      <c r="V113" s="807"/>
      <c r="W113" s="807"/>
      <c r="X113" s="807"/>
      <c r="Y113" s="807"/>
      <c r="Z113" s="807"/>
      <c r="AA113" s="807"/>
      <c r="AB113" s="807"/>
      <c r="AC113" s="807"/>
      <c r="AD113" s="807"/>
      <c r="AE113" s="807"/>
      <c r="AF113" s="807"/>
      <c r="AG113" s="807"/>
      <c r="AH113" s="807"/>
      <c r="AI113" s="807"/>
      <c r="AJ113" s="807"/>
      <c r="AK113" s="813"/>
      <c r="AL113" s="813"/>
      <c r="AM113" s="813"/>
      <c r="AN113" s="465"/>
      <c r="AO113" s="466"/>
      <c r="AP113" s="466"/>
      <c r="AQ113" s="466"/>
      <c r="AR113" s="471"/>
      <c r="AS113" s="467"/>
      <c r="AT113" s="467"/>
      <c r="AU113" s="467"/>
      <c r="AV113" s="467"/>
      <c r="AW113" s="467"/>
      <c r="AX113" s="468"/>
      <c r="AY113" s="673"/>
      <c r="AZ113" s="673"/>
      <c r="BA113" s="673"/>
      <c r="BB113" s="673"/>
      <c r="BC113" s="673"/>
      <c r="BD113" s="673"/>
      <c r="BE113" s="476"/>
      <c r="BF113" s="793"/>
      <c r="BG113" s="793"/>
      <c r="BH113" s="793"/>
      <c r="BI113" s="793"/>
      <c r="BJ113" s="793"/>
      <c r="BK113" s="738"/>
      <c r="BL113" s="671"/>
      <c r="BM113" s="672"/>
      <c r="BN113" s="672"/>
      <c r="BO113" s="672"/>
      <c r="BP113" s="471"/>
      <c r="BQ113" s="673"/>
      <c r="BR113" s="673"/>
      <c r="BS113" s="673"/>
      <c r="BT113" s="673"/>
      <c r="BU113" s="673"/>
      <c r="BV113" s="674"/>
      <c r="BW113" s="668"/>
      <c r="BX113" s="668"/>
      <c r="BY113" s="668"/>
      <c r="BZ113" s="668"/>
      <c r="CA113" s="668"/>
      <c r="CB113" s="667"/>
      <c r="CC113" s="668"/>
      <c r="CD113" s="668"/>
      <c r="CE113" s="668"/>
      <c r="CF113" s="668"/>
      <c r="CG113" s="668"/>
      <c r="CH113" s="217"/>
      <c r="CI113" s="220"/>
      <c r="CJ113" s="220"/>
    </row>
    <row r="114" spans="1:88" s="171" customFormat="1" ht="15" customHeight="1">
      <c r="A114" s="139"/>
      <c r="B114" s="139"/>
      <c r="C114" s="139"/>
      <c r="E114" s="811"/>
      <c r="F114" s="812"/>
      <c r="G114" s="807"/>
      <c r="H114" s="807"/>
      <c r="I114" s="807"/>
      <c r="J114" s="807"/>
      <c r="K114" s="807"/>
      <c r="L114" s="807"/>
      <c r="M114" s="807"/>
      <c r="N114" s="807"/>
      <c r="O114" s="807"/>
      <c r="P114" s="807"/>
      <c r="Q114" s="807"/>
      <c r="R114" s="807"/>
      <c r="S114" s="807"/>
      <c r="T114" s="807"/>
      <c r="U114" s="807"/>
      <c r="V114" s="807"/>
      <c r="W114" s="807"/>
      <c r="X114" s="807"/>
      <c r="Y114" s="807"/>
      <c r="Z114" s="807"/>
      <c r="AA114" s="807"/>
      <c r="AB114" s="807"/>
      <c r="AC114" s="807"/>
      <c r="AD114" s="807"/>
      <c r="AE114" s="807"/>
      <c r="AF114" s="807"/>
      <c r="AG114" s="807"/>
      <c r="AH114" s="807"/>
      <c r="AI114" s="807"/>
      <c r="AJ114" s="807"/>
      <c r="AK114" s="813"/>
      <c r="AL114" s="813"/>
      <c r="AM114" s="813"/>
      <c r="AN114" s="465"/>
      <c r="AO114" s="474" t="str">
        <f>IF(LEN(VLOOKUP(AK112,suvaha!$D$92:$H$158,2,FALSE))&lt;11,"",LEFT(RIGHT(VLOOKUP(AK112,suvaha!$D$92:$H$158,2,FALSE),11),1))</f>
        <v/>
      </c>
      <c r="AP114" s="181"/>
      <c r="AQ114" s="474" t="str">
        <f>IF(LEN(VLOOKUP(AK112,suvaha!$D$92:$H$158,2,FALSE))&lt;10,"",LEFT(RIGHT(VLOOKUP(AK112,suvaha!$D$92:$H$158,2,FALSE),10),1))</f>
        <v/>
      </c>
      <c r="AR114" s="476"/>
      <c r="AS114" s="474" t="str">
        <f>IF(LEN(VLOOKUP(AK112,suvaha!$D$92:$H$158,2,FALSE))&lt;9,"",LEFT(RIGHT(VLOOKUP(AK112,suvaha!$D$92:$H$158,2,FALSE),9),1))</f>
        <v/>
      </c>
      <c r="AT114" s="181"/>
      <c r="AU114" s="474" t="str">
        <f>IF(LEN(VLOOKUP(AK112,suvaha!$D$92:$H$158,2,FALSE))&lt;8,"",LEFT(RIGHT(VLOOKUP(AK112,suvaha!$D$92:$H$158,2,FALSE),8),1))</f>
        <v/>
      </c>
      <c r="AV114" s="476"/>
      <c r="AW114" s="474" t="str">
        <f>IF(LEN(VLOOKUP(AK112,suvaha!$D$92:$H$158,2,FALSE))&lt;7,"",LEFT(RIGHT(VLOOKUP(AK112,suvaha!$D$92:$H$158,2,FALSE),7),1))</f>
        <v/>
      </c>
      <c r="AX114" s="468"/>
      <c r="AY114" s="474" t="str">
        <f>IF(LEN(VLOOKUP(AK112,suvaha!$D$92:$H$158,2,FALSE))&lt;6,"",LEFT(RIGHT(VLOOKUP(AK112,suvaha!$D$92:$H$158,2,FALSE),6),1))</f>
        <v>2</v>
      </c>
      <c r="AZ114" s="181"/>
      <c r="BA114" s="788" t="str">
        <f>IF(LEN(VLOOKUP(AK112,suvaha!$D$92:$H$158,2,FALSE))&lt;5,"",LEFT(RIGHT(VLOOKUP(AK112,suvaha!$D$92:$H$158,2,FALSE),5),1))</f>
        <v>0</v>
      </c>
      <c r="BB114" s="788" t="e">
        <f>IF(LEN(#REF!)&lt;5,"",LEFT(RIGHT(#REF!,5),1))</f>
        <v>#REF!</v>
      </c>
      <c r="BC114" s="476"/>
      <c r="BD114" s="474" t="str">
        <f>IF(LEN(VLOOKUP(AK112,suvaha!$D$92:$H$158,2,FALSE))&lt;4,"",LEFT(RIGHT(VLOOKUP(AK112,suvaha!$D$92:$H$158,2,FALSE),4),1))</f>
        <v>5</v>
      </c>
      <c r="BE114" s="476"/>
      <c r="BF114" s="474" t="str">
        <f>IF(LEN(VLOOKUP(AK112,suvaha!$D$92:$H$158,2,FALSE))&lt;3,"",LEFT(RIGHT(VLOOKUP(AK112,suvaha!$D$92:$H$158,2,FALSE),3),1))</f>
        <v>8</v>
      </c>
      <c r="BG114" s="476"/>
      <c r="BH114" s="474" t="str">
        <f>IF(LEN(VLOOKUP(AK112,suvaha!$D$92:$H$158,2,FALSE))&lt;2,"",LEFT(RIGHT(VLOOKUP(AK112,suvaha!$D$92:$H$158,2,FALSE),2),1))</f>
        <v>0</v>
      </c>
      <c r="BI114" s="476"/>
      <c r="BJ114" s="474" t="str">
        <f>IF(VLOOKUP(AK112,suvaha!$D$92:$H$158,2,FALSE)=0,"",IF(LEN(VLOOKUP(AK112,suvaha!$D$92:$H$158,2,FALSE))&lt;1,"",LEFT(RIGHT(VLOOKUP(AK112,suvaha!$D$92:$H$158,2,FALSE),1),1)))</f>
        <v>3</v>
      </c>
      <c r="BK114" s="738"/>
      <c r="BL114" s="671"/>
      <c r="BM114" s="474" t="str">
        <f>IF(LEN(VLOOKUP(AK112,suvaha!$D$92:$H$158,4,FALSE))&lt;11,"",LEFT(RIGHT(VLOOKUP(AK112,suvaha!$D$92:$H$158,4,FALSE),11),1))</f>
        <v/>
      </c>
      <c r="BN114" s="181"/>
      <c r="BO114" s="474" t="str">
        <f>IF(LEN(VLOOKUP(AK112,suvaha!$D$92:$H$158,4,FALSE))&lt;10,"",LEFT(RIGHT(VLOOKUP(AK112,suvaha!$D$92:$H$158,4,FALSE),10),1))</f>
        <v/>
      </c>
      <c r="BP114" s="476"/>
      <c r="BQ114" s="474" t="str">
        <f>IF(LEN(VLOOKUP(AK112,suvaha!$D$92:$H$158,4,FALSE))&lt;9,"",LEFT(RIGHT(VLOOKUP(AK112,suvaha!$D$92:$H$158,4,FALSE),9),1))</f>
        <v/>
      </c>
      <c r="BR114" s="181"/>
      <c r="BS114" s="474" t="str">
        <f>IF(LEN(VLOOKUP(AK112,suvaha!$D$92:$H$158,4,FALSE))&lt;8,"",LEFT(RIGHT(VLOOKUP(AK112,suvaha!$D$92:$H$158,4,FALSE),8),1))</f>
        <v/>
      </c>
      <c r="BT114" s="476"/>
      <c r="BU114" s="474" t="str">
        <f>IF(LEN(VLOOKUP(AK112,suvaha!$D$92:$H$158,4,FALSE))&lt;7,"",LEFT(RIGHT(VLOOKUP(AK112,suvaha!$D$92:$H$158,4,FALSE),7),1))</f>
        <v/>
      </c>
      <c r="BV114" s="674"/>
      <c r="BW114" s="474" t="str">
        <f>IF(LEN(VLOOKUP(AK112,suvaha!$D$92:$H$158,4,FALSE))&lt;6,"",LEFT(RIGHT(VLOOKUP(AK112,suvaha!$D$92:$H$158,4,FALSE),6),1))</f>
        <v>2</v>
      </c>
      <c r="BX114" s="476"/>
      <c r="BY114" s="474" t="str">
        <f>IF(LEN(VLOOKUP(AK112,suvaha!$D$92:$H$158,4,FALSE))&lt;5,"",LEFT(RIGHT(VLOOKUP(AK112,suvaha!$D$92:$H$158,4,FALSE),5),1))</f>
        <v>0</v>
      </c>
      <c r="BZ114" s="476"/>
      <c r="CA114" s="474" t="str">
        <f>IF(LEN(VLOOKUP(AK112,suvaha!$D$92:$H$158,4,FALSE))&lt;4,"",LEFT(RIGHT(VLOOKUP(AK112,suvaha!$D$92:$H$158,4,FALSE),4),1))</f>
        <v>5</v>
      </c>
      <c r="CB114" s="667"/>
      <c r="CC114" s="474" t="str">
        <f>IF(LEN(VLOOKUP(AK112,suvaha!$D$92:$H$158,4,FALSE))&lt;3,"",LEFT(RIGHT(VLOOKUP(AK112,suvaha!$D$92:$H$158,4,FALSE),3),1))</f>
        <v>8</v>
      </c>
      <c r="CD114" s="476"/>
      <c r="CE114" s="474" t="str">
        <f>IF(LEN(VLOOKUP(AK112,suvaha!$D$92:$H$158,4,FALSE))&lt;2,"",LEFT(RIGHT(VLOOKUP(AK112,suvaha!$D$92:$H$158,4,FALSE),2),1))</f>
        <v>0</v>
      </c>
      <c r="CF114" s="476"/>
      <c r="CG114" s="474" t="str">
        <f>IF(VLOOKUP(AK112,suvaha!$D$92:$H$158,4,FALSE)=0,"",IF(LEN(VLOOKUP(AK112,suvaha!$D$92:$H$158,4,FALSE))&lt;1,"",LEFT(RIGHT(VLOOKUP(AK112,suvaha!$D$92:$H$158,4,FALSE),1),1)))</f>
        <v>2</v>
      </c>
      <c r="CH114" s="217"/>
      <c r="CI114" s="139"/>
      <c r="CJ114" s="139"/>
    </row>
    <row r="115" spans="1:88" s="171" customFormat="1" ht="3" customHeight="1">
      <c r="A115" s="139"/>
      <c r="B115" s="139"/>
      <c r="C115" s="139"/>
      <c r="E115" s="811"/>
      <c r="F115" s="812"/>
      <c r="G115" s="807"/>
      <c r="H115" s="807"/>
      <c r="I115" s="807"/>
      <c r="J115" s="807"/>
      <c r="K115" s="807"/>
      <c r="L115" s="807"/>
      <c r="M115" s="807"/>
      <c r="N115" s="807"/>
      <c r="O115" s="807"/>
      <c r="P115" s="807"/>
      <c r="Q115" s="807"/>
      <c r="R115" s="807"/>
      <c r="S115" s="807"/>
      <c r="T115" s="807"/>
      <c r="U115" s="807"/>
      <c r="V115" s="807"/>
      <c r="W115" s="807"/>
      <c r="X115" s="807"/>
      <c r="Y115" s="807"/>
      <c r="Z115" s="807"/>
      <c r="AA115" s="807"/>
      <c r="AB115" s="807"/>
      <c r="AC115" s="807"/>
      <c r="AD115" s="807"/>
      <c r="AE115" s="807"/>
      <c r="AF115" s="807"/>
      <c r="AG115" s="807"/>
      <c r="AH115" s="807"/>
      <c r="AI115" s="807"/>
      <c r="AJ115" s="807"/>
      <c r="AK115" s="813"/>
      <c r="AL115" s="813"/>
      <c r="AM115" s="813"/>
      <c r="AN115" s="464"/>
      <c r="AO115" s="236"/>
      <c r="AP115" s="236"/>
      <c r="AQ115" s="236"/>
      <c r="AR115" s="236"/>
      <c r="AS115" s="236"/>
      <c r="AT115" s="236"/>
      <c r="AU115" s="236"/>
      <c r="AV115" s="236"/>
      <c r="AW115" s="236"/>
      <c r="AX115" s="236"/>
      <c r="AY115" s="236"/>
      <c r="AZ115" s="236"/>
      <c r="BA115" s="236"/>
      <c r="BB115" s="236"/>
      <c r="BC115" s="236"/>
      <c r="BD115" s="236"/>
      <c r="BE115" s="182"/>
      <c r="BF115" s="182"/>
      <c r="BG115" s="182"/>
      <c r="BH115" s="182"/>
      <c r="BI115" s="182"/>
      <c r="BJ115" s="182"/>
      <c r="BK115" s="182"/>
      <c r="BL115" s="669"/>
      <c r="BM115" s="669"/>
      <c r="BN115" s="669"/>
      <c r="BO115" s="669"/>
      <c r="BP115" s="669"/>
      <c r="BQ115" s="669"/>
      <c r="BR115" s="669"/>
      <c r="BS115" s="669"/>
      <c r="BT115" s="669"/>
      <c r="BU115" s="669"/>
      <c r="BV115" s="669"/>
      <c r="BW115" s="669"/>
      <c r="BX115" s="669"/>
      <c r="BY115" s="669"/>
      <c r="BZ115" s="669"/>
      <c r="CA115" s="669"/>
      <c r="CB115" s="669"/>
      <c r="CC115" s="182"/>
      <c r="CD115" s="182"/>
      <c r="CE115" s="182"/>
      <c r="CF115" s="182"/>
      <c r="CG115" s="182"/>
      <c r="CH115" s="218"/>
      <c r="CI115" s="139"/>
      <c r="CJ115" s="139"/>
    </row>
    <row r="116" spans="1:88" s="174" customFormat="1" ht="3" customHeight="1">
      <c r="A116" s="139"/>
      <c r="B116" s="463"/>
      <c r="C116" s="144"/>
      <c r="D116" s="144"/>
      <c r="E116" s="814" t="s">
        <v>181</v>
      </c>
      <c r="F116" s="815"/>
      <c r="G116" s="804" t="str">
        <f>Index!C139</f>
        <v>Zákonný rezervný fond a nedeliteľný fond (417A, 418, 421A, 422)</v>
      </c>
      <c r="H116" s="804"/>
      <c r="I116" s="804"/>
      <c r="J116" s="804"/>
      <c r="K116" s="804"/>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2" t="s">
        <v>182</v>
      </c>
      <c r="AL116" s="802"/>
      <c r="AM116" s="802"/>
      <c r="AN116" s="469"/>
      <c r="AO116" s="472"/>
      <c r="AP116" s="472"/>
      <c r="AQ116" s="472"/>
      <c r="AR116" s="472"/>
      <c r="AS116" s="472"/>
      <c r="AT116" s="472"/>
      <c r="AU116" s="472"/>
      <c r="AV116" s="472"/>
      <c r="AW116" s="472"/>
      <c r="AX116" s="472"/>
      <c r="AY116" s="472"/>
      <c r="AZ116" s="472"/>
      <c r="BA116" s="472"/>
      <c r="BB116" s="472"/>
      <c r="BC116" s="472"/>
      <c r="BD116" s="472"/>
      <c r="BE116" s="175"/>
      <c r="BF116" s="175"/>
      <c r="BG116" s="175"/>
      <c r="BH116" s="175"/>
      <c r="BI116" s="175"/>
      <c r="BJ116" s="175"/>
      <c r="BK116" s="175"/>
      <c r="BL116" s="710"/>
      <c r="BM116" s="710"/>
      <c r="BN116" s="710"/>
      <c r="BO116" s="710"/>
      <c r="BP116" s="710"/>
      <c r="BQ116" s="710"/>
      <c r="BR116" s="710"/>
      <c r="BS116" s="710"/>
      <c r="BT116" s="710"/>
      <c r="BU116" s="710"/>
      <c r="BV116" s="710"/>
      <c r="BW116" s="710"/>
      <c r="BX116" s="710"/>
      <c r="BY116" s="710"/>
      <c r="BZ116" s="710"/>
      <c r="CA116" s="710"/>
      <c r="CB116" s="710"/>
      <c r="CC116" s="175"/>
      <c r="CD116" s="175"/>
      <c r="CE116" s="175"/>
      <c r="CF116" s="175"/>
      <c r="CG116" s="175"/>
      <c r="CH116" s="216"/>
      <c r="CI116" s="220"/>
      <c r="CJ116" s="220"/>
    </row>
    <row r="117" spans="1:88" s="174" customFormat="1" ht="3" customHeight="1">
      <c r="A117" s="139"/>
      <c r="B117" s="139"/>
      <c r="C117" s="139"/>
      <c r="D117" s="463"/>
      <c r="E117" s="814"/>
      <c r="F117" s="815"/>
      <c r="G117" s="804"/>
      <c r="H117" s="804"/>
      <c r="I117" s="804"/>
      <c r="J117" s="804"/>
      <c r="K117" s="804"/>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2"/>
      <c r="AL117" s="802"/>
      <c r="AM117" s="802"/>
      <c r="AN117" s="465"/>
      <c r="AO117" s="466"/>
      <c r="AP117" s="466"/>
      <c r="AQ117" s="466"/>
      <c r="AR117" s="471"/>
      <c r="AS117" s="467"/>
      <c r="AT117" s="467"/>
      <c r="AU117" s="467"/>
      <c r="AV117" s="467"/>
      <c r="AW117" s="467"/>
      <c r="AX117" s="468"/>
      <c r="AY117" s="673"/>
      <c r="AZ117" s="673"/>
      <c r="BA117" s="673"/>
      <c r="BB117" s="673"/>
      <c r="BC117" s="673"/>
      <c r="BD117" s="673"/>
      <c r="BE117" s="476"/>
      <c r="BF117" s="793"/>
      <c r="BG117" s="793"/>
      <c r="BH117" s="793"/>
      <c r="BI117" s="793"/>
      <c r="BJ117" s="793"/>
      <c r="BK117" s="738"/>
      <c r="BL117" s="671"/>
      <c r="BM117" s="672"/>
      <c r="BN117" s="672"/>
      <c r="BO117" s="672"/>
      <c r="BP117" s="471"/>
      <c r="BQ117" s="673"/>
      <c r="BR117" s="673"/>
      <c r="BS117" s="673"/>
      <c r="BT117" s="673"/>
      <c r="BU117" s="673"/>
      <c r="BV117" s="674"/>
      <c r="BW117" s="668"/>
      <c r="BX117" s="668"/>
      <c r="BY117" s="668"/>
      <c r="BZ117" s="668"/>
      <c r="CA117" s="668"/>
      <c r="CB117" s="667"/>
      <c r="CC117" s="668"/>
      <c r="CD117" s="668"/>
      <c r="CE117" s="668"/>
      <c r="CF117" s="668"/>
      <c r="CG117" s="668"/>
      <c r="CH117" s="217"/>
      <c r="CI117" s="220"/>
      <c r="CJ117" s="220"/>
    </row>
    <row r="118" spans="1:88" s="171" customFormat="1" ht="15" customHeight="1">
      <c r="A118" s="139"/>
      <c r="B118" s="139"/>
      <c r="C118" s="139"/>
      <c r="E118" s="814"/>
      <c r="F118" s="815"/>
      <c r="G118" s="804"/>
      <c r="H118" s="804"/>
      <c r="I118" s="804"/>
      <c r="J118" s="804"/>
      <c r="K118" s="804"/>
      <c r="L118" s="804"/>
      <c r="M118" s="804"/>
      <c r="N118" s="804"/>
      <c r="O118" s="804"/>
      <c r="P118" s="804"/>
      <c r="Q118" s="804"/>
      <c r="R118" s="804"/>
      <c r="S118" s="804"/>
      <c r="T118" s="804"/>
      <c r="U118" s="804"/>
      <c r="V118" s="804"/>
      <c r="W118" s="804"/>
      <c r="X118" s="804"/>
      <c r="Y118" s="804"/>
      <c r="Z118" s="804"/>
      <c r="AA118" s="804"/>
      <c r="AB118" s="804"/>
      <c r="AC118" s="804"/>
      <c r="AD118" s="804"/>
      <c r="AE118" s="804"/>
      <c r="AF118" s="804"/>
      <c r="AG118" s="804"/>
      <c r="AH118" s="804"/>
      <c r="AI118" s="804"/>
      <c r="AJ118" s="804"/>
      <c r="AK118" s="802"/>
      <c r="AL118" s="802"/>
      <c r="AM118" s="802"/>
      <c r="AN118" s="465"/>
      <c r="AO118" s="474" t="str">
        <f>IF(LEN(VLOOKUP(AK116,suvaha!$D$92:$H$158,2,FALSE))&lt;11,"",LEFT(RIGHT(VLOOKUP(AK116,suvaha!$D$92:$H$158,2,FALSE),11),1))</f>
        <v/>
      </c>
      <c r="AP118" s="181"/>
      <c r="AQ118" s="474" t="str">
        <f>IF(LEN(VLOOKUP(AK116,suvaha!$D$92:$H$158,2,FALSE))&lt;10,"",LEFT(RIGHT(VLOOKUP(AK116,suvaha!$D$92:$H$158,2,FALSE),10),1))</f>
        <v/>
      </c>
      <c r="AR118" s="476"/>
      <c r="AS118" s="474" t="str">
        <f>IF(LEN(VLOOKUP(AK116,suvaha!$D$92:$H$158,2,FALSE))&lt;9,"",LEFT(RIGHT(VLOOKUP(AK116,suvaha!$D$92:$H$158,2,FALSE),9),1))</f>
        <v/>
      </c>
      <c r="AT118" s="181"/>
      <c r="AU118" s="474" t="str">
        <f>IF(LEN(VLOOKUP(AK116,suvaha!$D$92:$H$158,2,FALSE))&lt;8,"",LEFT(RIGHT(VLOOKUP(AK116,suvaha!$D$92:$H$158,2,FALSE),8),1))</f>
        <v/>
      </c>
      <c r="AV118" s="476"/>
      <c r="AW118" s="474" t="str">
        <f>IF(LEN(VLOOKUP(AK116,suvaha!$D$92:$H$158,2,FALSE))&lt;7,"",LEFT(RIGHT(VLOOKUP(AK116,suvaha!$D$92:$H$158,2,FALSE),7),1))</f>
        <v/>
      </c>
      <c r="AX118" s="468"/>
      <c r="AY118" s="474" t="str">
        <f>IF(LEN(VLOOKUP(AK116,suvaha!$D$92:$H$158,2,FALSE))&lt;6,"",LEFT(RIGHT(VLOOKUP(AK116,suvaha!$D$92:$H$158,2,FALSE),6),1))</f>
        <v>2</v>
      </c>
      <c r="AZ118" s="181"/>
      <c r="BA118" s="788" t="str">
        <f>IF(LEN(VLOOKUP(AK116,suvaha!$D$92:$H$158,2,FALSE))&lt;5,"",LEFT(RIGHT(VLOOKUP(AK116,suvaha!$D$92:$H$158,2,FALSE),5),1))</f>
        <v>0</v>
      </c>
      <c r="BB118" s="788" t="e">
        <f>IF(LEN(#REF!)&lt;5,"",LEFT(RIGHT(#REF!,5),1))</f>
        <v>#REF!</v>
      </c>
      <c r="BC118" s="476"/>
      <c r="BD118" s="474" t="str">
        <f>IF(LEN(VLOOKUP(AK116,suvaha!$D$92:$H$158,2,FALSE))&lt;4,"",LEFT(RIGHT(VLOOKUP(AK116,suvaha!$D$92:$H$158,2,FALSE),4),1))</f>
        <v>5</v>
      </c>
      <c r="BE118" s="476"/>
      <c r="BF118" s="474" t="str">
        <f>IF(LEN(VLOOKUP(AK116,suvaha!$D$92:$H$158,2,FALSE))&lt;3,"",LEFT(RIGHT(VLOOKUP(AK116,suvaha!$D$92:$H$158,2,FALSE),3),1))</f>
        <v>8</v>
      </c>
      <c r="BG118" s="476"/>
      <c r="BH118" s="474" t="str">
        <f>IF(LEN(VLOOKUP(AK116,suvaha!$D$92:$H$158,2,FALSE))&lt;2,"",LEFT(RIGHT(VLOOKUP(AK116,suvaha!$D$92:$H$158,2,FALSE),2),1))</f>
        <v>0</v>
      </c>
      <c r="BI118" s="476"/>
      <c r="BJ118" s="474" t="str">
        <f>IF(VLOOKUP(AK116,suvaha!$D$92:$H$158,2,FALSE)=0,"",IF(LEN(VLOOKUP(AK116,suvaha!$D$92:$H$158,2,FALSE))&lt;1,"",LEFT(RIGHT(VLOOKUP(AK116,suvaha!$D$92:$H$158,2,FALSE),1),1)))</f>
        <v>3</v>
      </c>
      <c r="BK118" s="738"/>
      <c r="BL118" s="671"/>
      <c r="BM118" s="474" t="str">
        <f>IF(LEN(VLOOKUP(AK116,suvaha!$D$92:$H$158,4,FALSE))&lt;11,"",LEFT(RIGHT(VLOOKUP(AK116,suvaha!$D$92:$H$158,4,FALSE),11),1))</f>
        <v/>
      </c>
      <c r="BN118" s="181"/>
      <c r="BO118" s="474" t="str">
        <f>IF(LEN(VLOOKUP(AK116,suvaha!$D$92:$H$158,4,FALSE))&lt;10,"",LEFT(RIGHT(VLOOKUP(AK116,suvaha!$D$92:$H$158,4,FALSE),10),1))</f>
        <v/>
      </c>
      <c r="BP118" s="476"/>
      <c r="BQ118" s="474" t="str">
        <f>IF(LEN(VLOOKUP(AK116,suvaha!$D$92:$H$158,4,FALSE))&lt;9,"",LEFT(RIGHT(VLOOKUP(AK116,suvaha!$D$92:$H$158,4,FALSE),9),1))</f>
        <v/>
      </c>
      <c r="BR118" s="181"/>
      <c r="BS118" s="474" t="str">
        <f>IF(LEN(VLOOKUP(AK116,suvaha!$D$92:$H$158,4,FALSE))&lt;8,"",LEFT(RIGHT(VLOOKUP(AK116,suvaha!$D$92:$H$158,4,FALSE),8),1))</f>
        <v/>
      </c>
      <c r="BT118" s="476"/>
      <c r="BU118" s="474" t="str">
        <f>IF(LEN(VLOOKUP(AK116,suvaha!$D$92:$H$158,4,FALSE))&lt;7,"",LEFT(RIGHT(VLOOKUP(AK116,suvaha!$D$92:$H$158,4,FALSE),7),1))</f>
        <v/>
      </c>
      <c r="BV118" s="674"/>
      <c r="BW118" s="474" t="str">
        <f>IF(LEN(VLOOKUP(AK116,suvaha!$D$92:$H$158,4,FALSE))&lt;6,"",LEFT(RIGHT(VLOOKUP(AK116,suvaha!$D$92:$H$158,4,FALSE),6),1))</f>
        <v>2</v>
      </c>
      <c r="BX118" s="476"/>
      <c r="BY118" s="474" t="str">
        <f>IF(LEN(VLOOKUP(AK116,suvaha!$D$92:$H$158,4,FALSE))&lt;5,"",LEFT(RIGHT(VLOOKUP(AK116,suvaha!$D$92:$H$158,4,FALSE),5),1))</f>
        <v>0</v>
      </c>
      <c r="BZ118" s="476"/>
      <c r="CA118" s="474" t="str">
        <f>IF(LEN(VLOOKUP(AK116,suvaha!$D$92:$H$158,4,FALSE))&lt;4,"",LEFT(RIGHT(VLOOKUP(AK116,suvaha!$D$92:$H$158,4,FALSE),4),1))</f>
        <v>5</v>
      </c>
      <c r="CB118" s="667"/>
      <c r="CC118" s="474" t="str">
        <f>IF(LEN(VLOOKUP(AK116,suvaha!$D$92:$H$158,4,FALSE))&lt;3,"",LEFT(RIGHT(VLOOKUP(AK116,suvaha!$D$92:$H$158,4,FALSE),3),1))</f>
        <v>8</v>
      </c>
      <c r="CD118" s="476"/>
      <c r="CE118" s="474" t="str">
        <f>IF(LEN(VLOOKUP(AK116,suvaha!$D$92:$H$158,4,FALSE))&lt;2,"",LEFT(RIGHT(VLOOKUP(AK116,suvaha!$D$92:$H$158,4,FALSE),2),1))</f>
        <v>0</v>
      </c>
      <c r="CF118" s="476"/>
      <c r="CG118" s="474" t="str">
        <f>IF(VLOOKUP(AK116,suvaha!$D$92:$H$158,4,FALSE)=0,"",IF(LEN(VLOOKUP(AK116,suvaha!$D$92:$H$158,4,FALSE))&lt;1,"",LEFT(RIGHT(VLOOKUP(AK116,suvaha!$D$92:$H$158,4,FALSE),1),1)))</f>
        <v>2</v>
      </c>
      <c r="CH118" s="217"/>
      <c r="CI118" s="139"/>
      <c r="CJ118" s="139"/>
    </row>
    <row r="119" spans="1:88" s="171" customFormat="1" ht="3" customHeight="1">
      <c r="A119" s="139"/>
      <c r="B119" s="139"/>
      <c r="C119" s="139"/>
      <c r="E119" s="814"/>
      <c r="F119" s="815"/>
      <c r="G119" s="804"/>
      <c r="H119" s="804"/>
      <c r="I119" s="804"/>
      <c r="J119" s="804"/>
      <c r="K119" s="804"/>
      <c r="L119" s="804"/>
      <c r="M119" s="804"/>
      <c r="N119" s="804"/>
      <c r="O119" s="804"/>
      <c r="P119" s="804"/>
      <c r="Q119" s="804"/>
      <c r="R119" s="804"/>
      <c r="S119" s="804"/>
      <c r="T119" s="804"/>
      <c r="U119" s="804"/>
      <c r="V119" s="804"/>
      <c r="W119" s="804"/>
      <c r="X119" s="804"/>
      <c r="Y119" s="804"/>
      <c r="Z119" s="804"/>
      <c r="AA119" s="804"/>
      <c r="AB119" s="804"/>
      <c r="AC119" s="804"/>
      <c r="AD119" s="804"/>
      <c r="AE119" s="804"/>
      <c r="AF119" s="804"/>
      <c r="AG119" s="804"/>
      <c r="AH119" s="804"/>
      <c r="AI119" s="804"/>
      <c r="AJ119" s="804"/>
      <c r="AK119" s="802"/>
      <c r="AL119" s="802"/>
      <c r="AM119" s="802"/>
      <c r="AN119" s="464"/>
      <c r="AO119" s="236"/>
      <c r="AP119" s="236"/>
      <c r="AQ119" s="236"/>
      <c r="AR119" s="236"/>
      <c r="AS119" s="236"/>
      <c r="AT119" s="236"/>
      <c r="AU119" s="236"/>
      <c r="AV119" s="236"/>
      <c r="AW119" s="236"/>
      <c r="AX119" s="236"/>
      <c r="AY119" s="236"/>
      <c r="AZ119" s="236"/>
      <c r="BA119" s="236"/>
      <c r="BB119" s="236"/>
      <c r="BC119" s="236"/>
      <c r="BD119" s="236"/>
      <c r="BE119" s="182"/>
      <c r="BF119" s="182"/>
      <c r="BG119" s="182"/>
      <c r="BH119" s="182"/>
      <c r="BI119" s="182"/>
      <c r="BJ119" s="182"/>
      <c r="BK119" s="182"/>
      <c r="BL119" s="669"/>
      <c r="BM119" s="669"/>
      <c r="BN119" s="669"/>
      <c r="BO119" s="669"/>
      <c r="BP119" s="669"/>
      <c r="BQ119" s="669"/>
      <c r="BR119" s="669"/>
      <c r="BS119" s="669"/>
      <c r="BT119" s="669"/>
      <c r="BU119" s="669"/>
      <c r="BV119" s="669"/>
      <c r="BW119" s="669"/>
      <c r="BX119" s="669"/>
      <c r="BY119" s="669"/>
      <c r="BZ119" s="669"/>
      <c r="CA119" s="669"/>
      <c r="CB119" s="669"/>
      <c r="CC119" s="182"/>
      <c r="CD119" s="182"/>
      <c r="CE119" s="182"/>
      <c r="CF119" s="182"/>
      <c r="CG119" s="182"/>
      <c r="CH119" s="218"/>
      <c r="CI119" s="139"/>
      <c r="CJ119" s="139"/>
    </row>
    <row r="120" spans="1:88" s="174" customFormat="1" ht="3" customHeight="1" thickBot="1">
      <c r="A120" s="139"/>
      <c r="B120" s="463"/>
      <c r="C120" s="144"/>
      <c r="D120" s="144"/>
      <c r="E120" s="816" t="s">
        <v>59</v>
      </c>
      <c r="F120" s="816"/>
      <c r="G120" s="818" t="str">
        <f>Index!C140</f>
        <v>Rezervný fond na vlastné akcie a vlastné podiely (417A, 421A)</v>
      </c>
      <c r="H120" s="818"/>
      <c r="I120" s="818"/>
      <c r="J120" s="818"/>
      <c r="K120" s="818"/>
      <c r="L120" s="818"/>
      <c r="M120" s="818"/>
      <c r="N120" s="818"/>
      <c r="O120" s="818"/>
      <c r="P120" s="818"/>
      <c r="Q120" s="818"/>
      <c r="R120" s="818"/>
      <c r="S120" s="818"/>
      <c r="T120" s="818"/>
      <c r="U120" s="818"/>
      <c r="V120" s="818"/>
      <c r="W120" s="818"/>
      <c r="X120" s="818"/>
      <c r="Y120" s="818"/>
      <c r="Z120" s="818"/>
      <c r="AA120" s="818"/>
      <c r="AB120" s="818"/>
      <c r="AC120" s="818"/>
      <c r="AD120" s="818"/>
      <c r="AE120" s="818"/>
      <c r="AF120" s="818"/>
      <c r="AG120" s="818"/>
      <c r="AH120" s="818"/>
      <c r="AI120" s="818"/>
      <c r="AJ120" s="818"/>
      <c r="AK120" s="820" t="s">
        <v>183</v>
      </c>
      <c r="AL120" s="820"/>
      <c r="AM120" s="820"/>
      <c r="AN120" s="469"/>
      <c r="AO120" s="472"/>
      <c r="AP120" s="472"/>
      <c r="AQ120" s="472"/>
      <c r="AR120" s="472"/>
      <c r="AS120" s="472"/>
      <c r="AT120" s="472"/>
      <c r="AU120" s="472"/>
      <c r="AV120" s="472"/>
      <c r="AW120" s="472"/>
      <c r="AX120" s="472"/>
      <c r="AY120" s="472"/>
      <c r="AZ120" s="472"/>
      <c r="BA120" s="472"/>
      <c r="BB120" s="472"/>
      <c r="BC120" s="472"/>
      <c r="BD120" s="472"/>
      <c r="BE120" s="175"/>
      <c r="BF120" s="175"/>
      <c r="BG120" s="175"/>
      <c r="BH120" s="175"/>
      <c r="BI120" s="175"/>
      <c r="BJ120" s="175"/>
      <c r="BK120" s="175"/>
      <c r="BL120" s="710"/>
      <c r="BM120" s="710"/>
      <c r="BN120" s="710"/>
      <c r="BO120" s="710"/>
      <c r="BP120" s="710"/>
      <c r="BQ120" s="710"/>
      <c r="BR120" s="710"/>
      <c r="BS120" s="710"/>
      <c r="BT120" s="710"/>
      <c r="BU120" s="710"/>
      <c r="BV120" s="710"/>
      <c r="BW120" s="710"/>
      <c r="BX120" s="710"/>
      <c r="BY120" s="710"/>
      <c r="BZ120" s="710"/>
      <c r="CA120" s="710"/>
      <c r="CB120" s="710"/>
      <c r="CC120" s="175"/>
      <c r="CD120" s="175"/>
      <c r="CE120" s="175"/>
      <c r="CF120" s="175"/>
      <c r="CG120" s="175"/>
      <c r="CH120" s="216"/>
      <c r="CI120" s="220"/>
      <c r="CJ120" s="220"/>
    </row>
    <row r="121" spans="1:88" s="174" customFormat="1" ht="3" customHeight="1" thickBot="1">
      <c r="A121" s="139"/>
      <c r="B121" s="139"/>
      <c r="C121" s="139"/>
      <c r="D121" s="463"/>
      <c r="E121" s="817"/>
      <c r="F121" s="817"/>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21"/>
      <c r="AL121" s="821"/>
      <c r="AM121" s="821"/>
      <c r="AN121" s="465"/>
      <c r="AO121" s="466"/>
      <c r="AP121" s="466"/>
      <c r="AQ121" s="466"/>
      <c r="AR121" s="471"/>
      <c r="AS121" s="467"/>
      <c r="AT121" s="467"/>
      <c r="AU121" s="467"/>
      <c r="AV121" s="467"/>
      <c r="AW121" s="467"/>
      <c r="AX121" s="468"/>
      <c r="AY121" s="673"/>
      <c r="AZ121" s="673"/>
      <c r="BA121" s="673"/>
      <c r="BB121" s="673"/>
      <c r="BC121" s="673"/>
      <c r="BD121" s="673"/>
      <c r="BE121" s="476"/>
      <c r="BF121" s="793"/>
      <c r="BG121" s="793"/>
      <c r="BH121" s="793"/>
      <c r="BI121" s="793"/>
      <c r="BJ121" s="793"/>
      <c r="BK121" s="738"/>
      <c r="BL121" s="671"/>
      <c r="BM121" s="672"/>
      <c r="BN121" s="672"/>
      <c r="BO121" s="672"/>
      <c r="BP121" s="471"/>
      <c r="BQ121" s="673"/>
      <c r="BR121" s="673"/>
      <c r="BS121" s="673"/>
      <c r="BT121" s="673"/>
      <c r="BU121" s="673"/>
      <c r="BV121" s="674"/>
      <c r="BW121" s="668"/>
      <c r="BX121" s="668"/>
      <c r="BY121" s="668"/>
      <c r="BZ121" s="668"/>
      <c r="CA121" s="668"/>
      <c r="CB121" s="667"/>
      <c r="CC121" s="668"/>
      <c r="CD121" s="668"/>
      <c r="CE121" s="668"/>
      <c r="CF121" s="668"/>
      <c r="CG121" s="668"/>
      <c r="CH121" s="217"/>
      <c r="CI121" s="220"/>
      <c r="CJ121" s="220"/>
    </row>
    <row r="122" spans="1:88" s="171" customFormat="1" ht="15" customHeight="1" thickBot="1">
      <c r="A122" s="139"/>
      <c r="B122" s="139"/>
      <c r="C122" s="139"/>
      <c r="E122" s="817"/>
      <c r="F122" s="817"/>
      <c r="G122" s="819"/>
      <c r="H122" s="819"/>
      <c r="I122" s="819"/>
      <c r="J122" s="819"/>
      <c r="K122" s="819"/>
      <c r="L122" s="819"/>
      <c r="M122" s="819"/>
      <c r="N122" s="819"/>
      <c r="O122" s="819"/>
      <c r="P122" s="819"/>
      <c r="Q122" s="819"/>
      <c r="R122" s="819"/>
      <c r="S122" s="819"/>
      <c r="T122" s="819"/>
      <c r="U122" s="819"/>
      <c r="V122" s="819"/>
      <c r="W122" s="819"/>
      <c r="X122" s="819"/>
      <c r="Y122" s="819"/>
      <c r="Z122" s="819"/>
      <c r="AA122" s="819"/>
      <c r="AB122" s="819"/>
      <c r="AC122" s="819"/>
      <c r="AD122" s="819"/>
      <c r="AE122" s="819"/>
      <c r="AF122" s="819"/>
      <c r="AG122" s="819"/>
      <c r="AH122" s="819"/>
      <c r="AI122" s="819"/>
      <c r="AJ122" s="819"/>
      <c r="AK122" s="821"/>
      <c r="AL122" s="821"/>
      <c r="AM122" s="821"/>
      <c r="AN122" s="465"/>
      <c r="AO122" s="474" t="str">
        <f>IF(LEN(VLOOKUP(AK120,suvaha!$D$92:$H$158,2,FALSE))&lt;11,"",LEFT(RIGHT(VLOOKUP(AK120,suvaha!$D$92:$H$158,2,FALSE),11),1))</f>
        <v/>
      </c>
      <c r="AP122" s="181"/>
      <c r="AQ122" s="474" t="str">
        <f>IF(LEN(VLOOKUP(AK120,suvaha!$D$92:$H$158,2,FALSE))&lt;10,"",LEFT(RIGHT(VLOOKUP(AK120,suvaha!$D$92:$H$158,2,FALSE),10),1))</f>
        <v/>
      </c>
      <c r="AR122" s="476"/>
      <c r="AS122" s="474" t="str">
        <f>IF(LEN(VLOOKUP(AK120,suvaha!$D$92:$H$158,2,FALSE))&lt;9,"",LEFT(RIGHT(VLOOKUP(AK120,suvaha!$D$92:$H$158,2,FALSE),9),1))</f>
        <v/>
      </c>
      <c r="AT122" s="181"/>
      <c r="AU122" s="474" t="str">
        <f>IF(LEN(VLOOKUP(AK120,suvaha!$D$92:$H$158,2,FALSE))&lt;8,"",LEFT(RIGHT(VLOOKUP(AK120,suvaha!$D$92:$H$158,2,FALSE),8),1))</f>
        <v/>
      </c>
      <c r="AV122" s="476"/>
      <c r="AW122" s="474" t="str">
        <f>IF(LEN(VLOOKUP(AK120,suvaha!$D$92:$H$158,2,FALSE))&lt;7,"",LEFT(RIGHT(VLOOKUP(AK120,suvaha!$D$92:$H$158,2,FALSE),7),1))</f>
        <v/>
      </c>
      <c r="AX122" s="468"/>
      <c r="AY122" s="474" t="str">
        <f>IF(LEN(VLOOKUP(AK120,suvaha!$D$92:$H$158,2,FALSE))&lt;6,"",LEFT(RIGHT(VLOOKUP(AK120,suvaha!$D$92:$H$158,2,FALSE),6),1))</f>
        <v/>
      </c>
      <c r="AZ122" s="181"/>
      <c r="BA122" s="788" t="str">
        <f>IF(LEN(VLOOKUP(AK120,suvaha!$D$92:$H$158,2,FALSE))&lt;5,"",LEFT(RIGHT(VLOOKUP(AK120,suvaha!$D$92:$H$158,2,FALSE),5),1))</f>
        <v/>
      </c>
      <c r="BB122" s="788" t="e">
        <f>IF(LEN(#REF!)&lt;5,"",LEFT(RIGHT(#REF!,5),1))</f>
        <v>#REF!</v>
      </c>
      <c r="BC122" s="476"/>
      <c r="BD122" s="474" t="str">
        <f>IF(LEN(VLOOKUP(AK120,suvaha!$D$92:$H$158,2,FALSE))&lt;4,"",LEFT(RIGHT(VLOOKUP(AK120,suvaha!$D$92:$H$158,2,FALSE),4),1))</f>
        <v/>
      </c>
      <c r="BE122" s="476"/>
      <c r="BF122" s="474" t="str">
        <f>IF(LEN(VLOOKUP(AK120,suvaha!$D$92:$H$158,2,FALSE))&lt;3,"",LEFT(RIGHT(VLOOKUP(AK120,suvaha!$D$92:$H$158,2,FALSE),3),1))</f>
        <v/>
      </c>
      <c r="BG122" s="476"/>
      <c r="BH122" s="474" t="str">
        <f>IF(LEN(VLOOKUP(AK120,suvaha!$D$92:$H$158,2,FALSE))&lt;2,"",LEFT(RIGHT(VLOOKUP(AK120,suvaha!$D$92:$H$158,2,FALSE),2),1))</f>
        <v/>
      </c>
      <c r="BI122" s="476"/>
      <c r="BJ122" s="474" t="str">
        <f>IF(VLOOKUP(AK120,suvaha!$D$92:$H$158,2,FALSE)=0,"",IF(LEN(VLOOKUP(AK120,suvaha!$D$92:$H$158,2,FALSE))&lt;1,"",LEFT(RIGHT(VLOOKUP(AK120,suvaha!$D$92:$H$158,2,FALSE),1),1)))</f>
        <v/>
      </c>
      <c r="BK122" s="738"/>
      <c r="BL122" s="671"/>
      <c r="BM122" s="474" t="str">
        <f>IF(LEN(VLOOKUP(AK120,suvaha!$D$92:$H$158,4,FALSE))&lt;11,"",LEFT(RIGHT(VLOOKUP(AK120,suvaha!$D$92:$H$158,4,FALSE),11),1))</f>
        <v/>
      </c>
      <c r="BN122" s="181"/>
      <c r="BO122" s="474" t="str">
        <f>IF(LEN(VLOOKUP(AK120,suvaha!$D$92:$H$158,4,FALSE))&lt;10,"",LEFT(RIGHT(VLOOKUP(AK120,suvaha!$D$92:$H$158,4,FALSE),10),1))</f>
        <v/>
      </c>
      <c r="BP122" s="476"/>
      <c r="BQ122" s="474" t="str">
        <f>IF(LEN(VLOOKUP(AK120,suvaha!$D$92:$H$158,4,FALSE))&lt;9,"",LEFT(RIGHT(VLOOKUP(AK120,suvaha!$D$92:$H$158,4,FALSE),9),1))</f>
        <v/>
      </c>
      <c r="BR122" s="181"/>
      <c r="BS122" s="474" t="str">
        <f>IF(LEN(VLOOKUP(AK120,suvaha!$D$92:$H$158,4,FALSE))&lt;8,"",LEFT(RIGHT(VLOOKUP(AK120,suvaha!$D$92:$H$158,4,FALSE),8),1))</f>
        <v/>
      </c>
      <c r="BT122" s="476"/>
      <c r="BU122" s="474" t="str">
        <f>IF(LEN(VLOOKUP(AK120,suvaha!$D$92:$H$158,4,FALSE))&lt;7,"",LEFT(RIGHT(VLOOKUP(AK120,suvaha!$D$92:$H$158,4,FALSE),7),1))</f>
        <v/>
      </c>
      <c r="BV122" s="674"/>
      <c r="BW122" s="474" t="str">
        <f>IF(LEN(VLOOKUP(AK120,suvaha!$D$92:$H$158,4,FALSE))&lt;6,"",LEFT(RIGHT(VLOOKUP(AK120,suvaha!$D$92:$H$158,4,FALSE),6),1))</f>
        <v/>
      </c>
      <c r="BX122" s="476"/>
      <c r="BY122" s="474" t="str">
        <f>IF(LEN(VLOOKUP(AK120,suvaha!$D$92:$H$158,4,FALSE))&lt;5,"",LEFT(RIGHT(VLOOKUP(AK120,suvaha!$D$92:$H$158,4,FALSE),5),1))</f>
        <v/>
      </c>
      <c r="BZ122" s="476"/>
      <c r="CA122" s="474" t="str">
        <f>IF(LEN(VLOOKUP(AK120,suvaha!$D$92:$H$158,4,FALSE))&lt;4,"",LEFT(RIGHT(VLOOKUP(AK120,suvaha!$D$92:$H$158,4,FALSE),4),1))</f>
        <v/>
      </c>
      <c r="CB122" s="667"/>
      <c r="CC122" s="474" t="str">
        <f>IF(LEN(VLOOKUP(AK120,suvaha!$D$92:$H$158,4,FALSE))&lt;3,"",LEFT(RIGHT(VLOOKUP(AK120,suvaha!$D$92:$H$158,4,FALSE),3),1))</f>
        <v/>
      </c>
      <c r="CD122" s="476"/>
      <c r="CE122" s="474" t="str">
        <f>IF(LEN(VLOOKUP(AK120,suvaha!$D$92:$H$158,4,FALSE))&lt;2,"",LEFT(RIGHT(VLOOKUP(AK120,suvaha!$D$92:$H$158,4,FALSE),2),1))</f>
        <v/>
      </c>
      <c r="CF122" s="476"/>
      <c r="CG122" s="474" t="str">
        <f>IF(VLOOKUP(AK120,suvaha!$D$92:$H$158,4,FALSE)=0,"",IF(LEN(VLOOKUP(AK120,suvaha!$D$92:$H$158,4,FALSE))&lt;1,"",LEFT(RIGHT(VLOOKUP(AK120,suvaha!$D$92:$H$158,4,FALSE),1),1)))</f>
        <v/>
      </c>
      <c r="CH122" s="217"/>
      <c r="CI122" s="139"/>
      <c r="CJ122" s="139"/>
    </row>
    <row r="123" spans="1:88" s="171" customFormat="1" ht="3" customHeight="1" thickBot="1">
      <c r="A123" s="139"/>
      <c r="B123" s="139"/>
      <c r="C123" s="139"/>
      <c r="E123" s="817"/>
      <c r="F123" s="817"/>
      <c r="G123" s="819"/>
      <c r="H123" s="819"/>
      <c r="I123" s="819"/>
      <c r="J123" s="819"/>
      <c r="K123" s="819"/>
      <c r="L123" s="819"/>
      <c r="M123" s="819"/>
      <c r="N123" s="819"/>
      <c r="O123" s="819"/>
      <c r="P123" s="819"/>
      <c r="Q123" s="819"/>
      <c r="R123" s="819"/>
      <c r="S123" s="819"/>
      <c r="T123" s="819"/>
      <c r="U123" s="819"/>
      <c r="V123" s="819"/>
      <c r="W123" s="819"/>
      <c r="X123" s="819"/>
      <c r="Y123" s="819"/>
      <c r="Z123" s="819"/>
      <c r="AA123" s="819"/>
      <c r="AB123" s="819"/>
      <c r="AC123" s="819"/>
      <c r="AD123" s="819"/>
      <c r="AE123" s="819"/>
      <c r="AF123" s="819"/>
      <c r="AG123" s="819"/>
      <c r="AH123" s="819"/>
      <c r="AI123" s="819"/>
      <c r="AJ123" s="819"/>
      <c r="AK123" s="821"/>
      <c r="AL123" s="821"/>
      <c r="AM123" s="821"/>
      <c r="AN123" s="464"/>
      <c r="AO123" s="236"/>
      <c r="AP123" s="236"/>
      <c r="AQ123" s="236"/>
      <c r="AR123" s="236"/>
      <c r="AS123" s="236"/>
      <c r="AT123" s="236"/>
      <c r="AU123" s="236"/>
      <c r="AV123" s="236"/>
      <c r="AW123" s="236"/>
      <c r="AX123" s="236"/>
      <c r="AY123" s="236"/>
      <c r="AZ123" s="236"/>
      <c r="BA123" s="236"/>
      <c r="BB123" s="236"/>
      <c r="BC123" s="236"/>
      <c r="BD123" s="236"/>
      <c r="BE123" s="182"/>
      <c r="BF123" s="182"/>
      <c r="BG123" s="182"/>
      <c r="BH123" s="182"/>
      <c r="BI123" s="182"/>
      <c r="BJ123" s="182"/>
      <c r="BK123" s="182"/>
      <c r="BL123" s="669"/>
      <c r="BM123" s="669"/>
      <c r="BN123" s="669"/>
      <c r="BO123" s="669"/>
      <c r="BP123" s="669"/>
      <c r="BQ123" s="669"/>
      <c r="BR123" s="669"/>
      <c r="BS123" s="669"/>
      <c r="BT123" s="669"/>
      <c r="BU123" s="669"/>
      <c r="BV123" s="669"/>
      <c r="BW123" s="669"/>
      <c r="BX123" s="669"/>
      <c r="BY123" s="669"/>
      <c r="BZ123" s="669"/>
      <c r="CA123" s="669"/>
      <c r="CB123" s="669"/>
      <c r="CC123" s="182"/>
      <c r="CD123" s="182"/>
      <c r="CE123" s="182"/>
      <c r="CF123" s="182"/>
      <c r="CG123" s="182"/>
      <c r="CH123" s="218"/>
      <c r="CI123" s="139"/>
      <c r="CJ123" s="139"/>
    </row>
    <row r="124" spans="1:88" ht="6" customHeight="1">
      <c r="D124" s="154"/>
      <c r="E124" s="198"/>
      <c r="F124" s="198"/>
      <c r="G124" s="198"/>
      <c r="H124" s="161"/>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154"/>
      <c r="CJ124" s="154"/>
    </row>
    <row r="125" spans="1:88" ht="15.75" thickBot="1">
      <c r="D125" s="154"/>
      <c r="E125" s="221"/>
      <c r="F125" s="198"/>
      <c r="G125" s="198"/>
      <c r="H125" s="2"/>
      <c r="I125" s="161"/>
      <c r="J125" s="161"/>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777"/>
      <c r="CH125" s="777"/>
      <c r="CI125" s="154"/>
      <c r="CJ125" s="154"/>
    </row>
    <row r="126" spans="1:88" ht="8.25" customHeight="1" thickTop="1">
      <c r="D126" s="154"/>
      <c r="E126" s="198"/>
      <c r="F126" s="198"/>
      <c r="G126" s="198"/>
      <c r="H126" s="2" t="s">
        <v>38</v>
      </c>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222"/>
      <c r="BZ126" s="467"/>
      <c r="CA126" s="223" t="str">
        <f>Index!C326</f>
        <v>Strana 7</v>
      </c>
      <c r="CB126" s="467"/>
      <c r="CC126" s="467"/>
      <c r="CD126" s="467"/>
      <c r="CE126" s="467"/>
      <c r="CF126" s="467"/>
      <c r="CG126" s="467"/>
      <c r="CH126" s="467"/>
    </row>
    <row r="127" spans="1:88" s="209" customFormat="1" ht="12.75">
      <c r="A127" s="203"/>
      <c r="B127" s="202"/>
      <c r="C127" s="203"/>
      <c r="D127" s="203"/>
      <c r="E127" s="205"/>
      <c r="F127" s="205"/>
      <c r="G127" s="205"/>
      <c r="H127" s="206"/>
      <c r="I127" s="206"/>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7"/>
      <c r="AP127" s="207"/>
      <c r="AQ127" s="207"/>
      <c r="AR127" s="207"/>
      <c r="AS127" s="207"/>
      <c r="AT127" s="207"/>
      <c r="AU127" s="207"/>
      <c r="AV127" s="207"/>
      <c r="AW127" s="207"/>
      <c r="AX127" s="207"/>
      <c r="AY127" s="207"/>
      <c r="AZ127" s="207"/>
      <c r="BA127" s="207"/>
      <c r="BB127" s="207"/>
      <c r="BC127" s="207"/>
      <c r="BD127" s="207"/>
      <c r="BE127" s="207"/>
      <c r="BF127" s="207"/>
      <c r="BG127" s="207"/>
      <c r="BH127" s="207"/>
      <c r="BI127" s="207"/>
      <c r="BJ127" s="207"/>
      <c r="BK127" s="207"/>
      <c r="BL127" s="207"/>
      <c r="BM127" s="207"/>
      <c r="BN127" s="207"/>
      <c r="BO127" s="207"/>
      <c r="BP127" s="207"/>
      <c r="BQ127" s="207"/>
      <c r="BR127" s="207"/>
      <c r="BS127" s="207"/>
      <c r="BT127" s="207"/>
      <c r="BU127" s="207"/>
      <c r="BV127" s="207"/>
      <c r="BW127" s="207"/>
      <c r="BX127" s="207"/>
      <c r="BY127" s="207"/>
      <c r="BZ127" s="207"/>
      <c r="CA127" s="207"/>
      <c r="CB127" s="207"/>
      <c r="CC127" s="207"/>
      <c r="CD127" s="207"/>
      <c r="CE127" s="207"/>
      <c r="CF127" s="207"/>
      <c r="CG127" s="207"/>
      <c r="CH127" s="207"/>
    </row>
    <row r="128" spans="1:88" s="209" customFormat="1" ht="12.75">
      <c r="A128" s="203"/>
      <c r="B128" s="202"/>
      <c r="C128" s="203"/>
      <c r="D128" s="203"/>
      <c r="E128" s="205"/>
      <c r="F128" s="205"/>
      <c r="G128" s="205"/>
      <c r="H128" s="206"/>
      <c r="I128" s="206"/>
      <c r="J128" s="206"/>
      <c r="K128" s="207"/>
      <c r="L128" s="207"/>
      <c r="M128" s="207"/>
      <c r="N128" s="207"/>
      <c r="O128" s="207"/>
      <c r="P128" s="207"/>
      <c r="Q128" s="207"/>
      <c r="R128" s="207"/>
      <c r="S128" s="207"/>
      <c r="T128" s="207"/>
      <c r="U128" s="207"/>
      <c r="V128" s="207"/>
      <c r="W128" s="207"/>
      <c r="X128" s="207"/>
      <c r="Y128" s="207"/>
      <c r="Z128" s="207"/>
      <c r="AA128" s="207"/>
      <c r="AB128" s="207"/>
      <c r="AC128" s="207"/>
      <c r="AD128" s="207"/>
      <c r="AE128" s="208">
        <v>10</v>
      </c>
      <c r="AF128" s="207"/>
      <c r="AG128" s="208">
        <v>9</v>
      </c>
      <c r="AH128" s="207"/>
      <c r="AI128" s="208">
        <v>8</v>
      </c>
      <c r="AJ128" s="207"/>
      <c r="AK128" s="208">
        <v>7</v>
      </c>
      <c r="AL128" s="207"/>
      <c r="AM128" s="208">
        <v>6</v>
      </c>
      <c r="AN128" s="207"/>
      <c r="AO128" s="208">
        <v>5</v>
      </c>
      <c r="AP128" s="207"/>
      <c r="AQ128" s="208">
        <v>4</v>
      </c>
      <c r="AR128" s="207"/>
      <c r="AS128" s="208">
        <v>3</v>
      </c>
      <c r="AT128" s="207"/>
      <c r="AU128" s="208">
        <v>2</v>
      </c>
      <c r="AV128" s="207"/>
      <c r="AW128" s="208">
        <v>1</v>
      </c>
      <c r="AX128" s="207"/>
      <c r="AY128" s="208">
        <v>0</v>
      </c>
      <c r="AZ128" s="207"/>
      <c r="BA128" s="207"/>
      <c r="BB128" s="208">
        <v>10</v>
      </c>
      <c r="BC128" s="207"/>
      <c r="BD128" s="208">
        <v>9</v>
      </c>
      <c r="BE128" s="207"/>
      <c r="BF128" s="208">
        <v>8</v>
      </c>
      <c r="BG128" s="207"/>
      <c r="BH128" s="208">
        <v>7</v>
      </c>
      <c r="BI128" s="207"/>
      <c r="BJ128" s="208">
        <v>6</v>
      </c>
      <c r="BK128" s="208">
        <v>5</v>
      </c>
      <c r="BL128" s="208">
        <v>5</v>
      </c>
      <c r="BM128" s="208">
        <v>5</v>
      </c>
      <c r="BN128" s="208"/>
      <c r="BO128" s="208">
        <v>4</v>
      </c>
      <c r="BP128" s="208"/>
      <c r="BQ128" s="208">
        <v>3</v>
      </c>
      <c r="BR128" s="208">
        <v>2</v>
      </c>
      <c r="BS128" s="208">
        <v>2</v>
      </c>
      <c r="BT128" s="208">
        <v>1</v>
      </c>
      <c r="BU128" s="208">
        <v>1</v>
      </c>
      <c r="BV128" s="208"/>
      <c r="BW128" s="208">
        <v>0</v>
      </c>
      <c r="BX128" s="207"/>
      <c r="BY128" s="207"/>
      <c r="BZ128" s="207"/>
      <c r="CA128" s="207"/>
      <c r="CB128" s="207"/>
      <c r="CC128" s="207"/>
      <c r="CD128" s="207"/>
      <c r="CE128" s="207"/>
      <c r="CF128" s="207"/>
      <c r="CG128" s="207"/>
      <c r="CH128" s="203"/>
      <c r="CI128" s="203"/>
      <c r="CJ128" s="203"/>
    </row>
    <row r="129" spans="1:88" s="209" customFormat="1" ht="12.75">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7"/>
      <c r="AF129" s="207"/>
      <c r="AG129" s="207"/>
      <c r="AH129" s="207"/>
      <c r="AI129" s="207"/>
      <c r="AJ129" s="207"/>
      <c r="AK129" s="207"/>
      <c r="AL129" s="207"/>
      <c r="AM129" s="207"/>
      <c r="AN129" s="207"/>
      <c r="AO129" s="208">
        <v>10</v>
      </c>
      <c r="AP129" s="208"/>
      <c r="AQ129" s="208">
        <v>9</v>
      </c>
      <c r="AR129" s="208"/>
      <c r="AS129" s="208">
        <v>8</v>
      </c>
      <c r="AT129" s="208"/>
      <c r="AU129" s="208">
        <v>7</v>
      </c>
      <c r="AV129" s="208"/>
      <c r="AW129" s="208">
        <v>6</v>
      </c>
      <c r="AX129" s="208"/>
      <c r="AY129" s="208">
        <v>5</v>
      </c>
      <c r="AZ129" s="208"/>
      <c r="BA129" s="208"/>
      <c r="BB129" s="208">
        <v>4</v>
      </c>
      <c r="BC129" s="208"/>
      <c r="BD129" s="208">
        <v>3</v>
      </c>
      <c r="BE129" s="208"/>
      <c r="BF129" s="208">
        <v>2</v>
      </c>
      <c r="BG129" s="208"/>
      <c r="BH129" s="208">
        <v>1</v>
      </c>
      <c r="BI129" s="208"/>
      <c r="BJ129" s="208">
        <v>0</v>
      </c>
      <c r="BK129" s="208">
        <v>10</v>
      </c>
      <c r="BL129" s="208">
        <v>10</v>
      </c>
      <c r="BM129" s="208">
        <v>10</v>
      </c>
      <c r="BN129" s="208"/>
      <c r="BO129" s="208">
        <v>9</v>
      </c>
      <c r="BP129" s="208"/>
      <c r="BQ129" s="208">
        <v>8</v>
      </c>
      <c r="BR129" s="208"/>
      <c r="BS129" s="208">
        <v>7</v>
      </c>
      <c r="BT129" s="208"/>
      <c r="BU129" s="208">
        <v>6</v>
      </c>
      <c r="BV129" s="208"/>
      <c r="BW129" s="208">
        <v>5</v>
      </c>
      <c r="BX129" s="208"/>
      <c r="BY129" s="208">
        <v>4</v>
      </c>
      <c r="BZ129" s="208"/>
      <c r="CA129" s="208">
        <v>3</v>
      </c>
      <c r="CB129" s="208"/>
      <c r="CC129" s="208">
        <v>2</v>
      </c>
      <c r="CD129" s="208"/>
      <c r="CE129" s="208">
        <v>1</v>
      </c>
      <c r="CF129" s="208"/>
      <c r="CG129" s="208">
        <v>0</v>
      </c>
      <c r="CH129" s="203"/>
      <c r="CJ129" s="203"/>
    </row>
    <row r="130" spans="1:88" s="226" customFormat="1" ht="12.75">
      <c r="A130" s="224"/>
      <c r="B130" s="225"/>
      <c r="C130" s="224"/>
      <c r="E130" s="227"/>
      <c r="F130" s="227"/>
      <c r="G130" s="227"/>
      <c r="H130" s="228"/>
      <c r="I130" s="228"/>
      <c r="J130" s="228"/>
      <c r="K130" s="229"/>
      <c r="L130" s="229"/>
      <c r="M130" s="229"/>
      <c r="N130" s="229"/>
      <c r="O130" s="229"/>
      <c r="P130" s="229"/>
      <c r="Q130" s="229"/>
      <c r="R130" s="229"/>
      <c r="S130" s="229"/>
      <c r="T130" s="229"/>
      <c r="U130" s="229"/>
      <c r="V130" s="229"/>
      <c r="W130" s="229"/>
      <c r="X130" s="229"/>
      <c r="Y130" s="229"/>
      <c r="Z130" s="229"/>
      <c r="AA130" s="229"/>
      <c r="AB130" s="229"/>
      <c r="AC130" s="229"/>
      <c r="AD130" s="229"/>
      <c r="AE130" s="229"/>
      <c r="AF130" s="229"/>
      <c r="AG130" s="229"/>
      <c r="AH130" s="229"/>
      <c r="AI130" s="229"/>
      <c r="AJ130" s="229"/>
      <c r="AK130" s="229"/>
      <c r="AL130" s="229"/>
      <c r="AM130" s="229"/>
      <c r="AN130" s="229"/>
      <c r="AO130" s="229"/>
      <c r="AP130" s="229"/>
      <c r="AQ130" s="229"/>
      <c r="AR130" s="229"/>
      <c r="AS130" s="229"/>
      <c r="AT130" s="229"/>
      <c r="AU130" s="229"/>
      <c r="AV130" s="229"/>
      <c r="AW130" s="229"/>
      <c r="AX130" s="229"/>
      <c r="AY130" s="229"/>
      <c r="AZ130" s="229"/>
      <c r="BA130" s="229"/>
      <c r="BB130" s="229"/>
      <c r="BC130" s="229"/>
      <c r="BD130" s="229"/>
      <c r="BE130" s="229"/>
      <c r="BF130" s="229"/>
      <c r="BG130" s="229"/>
      <c r="BH130" s="229"/>
      <c r="BI130" s="229"/>
      <c r="BJ130" s="229"/>
      <c r="BK130" s="229"/>
      <c r="BL130" s="229"/>
      <c r="BM130" s="229"/>
      <c r="BN130" s="229"/>
      <c r="BO130" s="229"/>
      <c r="BP130" s="229"/>
      <c r="BQ130" s="229"/>
      <c r="BR130" s="229"/>
      <c r="BS130" s="229"/>
      <c r="BT130" s="229"/>
      <c r="BU130" s="229"/>
      <c r="BV130" s="229"/>
      <c r="BW130" s="229"/>
      <c r="BX130" s="229"/>
      <c r="BY130" s="229"/>
      <c r="BZ130" s="229"/>
      <c r="CA130" s="229"/>
      <c r="CB130" s="229"/>
      <c r="CC130" s="229"/>
      <c r="CD130" s="229"/>
      <c r="CE130" s="229"/>
      <c r="CF130" s="229"/>
      <c r="CG130" s="229"/>
      <c r="CH130" s="229"/>
    </row>
    <row r="131" spans="1:88">
      <c r="E131" s="198"/>
      <c r="F131" s="198"/>
      <c r="G131" s="198"/>
      <c r="H131" s="161"/>
      <c r="I131" s="161"/>
      <c r="J131" s="161"/>
      <c r="K131" s="467"/>
      <c r="L131" s="467"/>
      <c r="M131" s="467"/>
      <c r="N131" s="467"/>
      <c r="O131" s="467"/>
      <c r="P131" s="467"/>
      <c r="Q131" s="467"/>
      <c r="R131" s="467"/>
      <c r="S131" s="467"/>
      <c r="T131" s="467"/>
      <c r="U131" s="467"/>
      <c r="V131" s="467"/>
      <c r="W131" s="467"/>
      <c r="X131" s="467"/>
      <c r="Y131" s="467"/>
      <c r="Z131" s="467"/>
      <c r="AA131" s="467"/>
      <c r="AB131" s="467"/>
      <c r="AC131" s="467"/>
      <c r="AD131" s="467"/>
      <c r="AE131" s="467"/>
      <c r="AF131" s="467"/>
      <c r="AG131" s="467"/>
      <c r="AH131" s="467"/>
      <c r="AI131" s="467"/>
      <c r="AJ131" s="467"/>
      <c r="AK131" s="467"/>
      <c r="AL131" s="467"/>
      <c r="AM131" s="467"/>
      <c r="AN131" s="467"/>
      <c r="AO131" s="467"/>
      <c r="AP131" s="467"/>
      <c r="AQ131" s="467"/>
      <c r="AR131" s="467"/>
      <c r="AS131" s="467"/>
      <c r="AT131" s="467"/>
      <c r="AU131" s="467"/>
      <c r="AV131" s="467"/>
      <c r="AW131" s="467"/>
      <c r="AX131" s="467"/>
      <c r="AY131" s="467"/>
      <c r="AZ131" s="467"/>
      <c r="BA131" s="467"/>
      <c r="BB131" s="467"/>
      <c r="BC131" s="467"/>
      <c r="BD131" s="467"/>
      <c r="BE131" s="467"/>
      <c r="BF131" s="467"/>
      <c r="BG131" s="467"/>
      <c r="BH131" s="467"/>
      <c r="BI131" s="467"/>
      <c r="BJ131" s="467"/>
      <c r="BK131" s="467"/>
      <c r="BL131" s="467"/>
      <c r="BM131" s="467"/>
      <c r="BN131" s="467"/>
      <c r="BO131" s="467"/>
      <c r="BP131" s="467"/>
      <c r="BQ131" s="467"/>
      <c r="BR131" s="467"/>
      <c r="BS131" s="467"/>
      <c r="BT131" s="467"/>
      <c r="BU131" s="467"/>
      <c r="BV131" s="467"/>
      <c r="BW131" s="467"/>
      <c r="BX131" s="467"/>
      <c r="BY131" s="467"/>
      <c r="BZ131" s="467"/>
      <c r="CA131" s="467"/>
      <c r="CB131" s="467"/>
      <c r="CC131" s="467"/>
      <c r="CD131" s="467"/>
      <c r="CE131" s="467"/>
      <c r="CF131" s="467"/>
      <c r="CG131" s="467"/>
      <c r="CH131" s="467"/>
    </row>
    <row r="132" spans="1:88">
      <c r="E132" s="198"/>
      <c r="F132" s="198"/>
      <c r="G132" s="198"/>
      <c r="H132" s="161"/>
      <c r="I132" s="161"/>
      <c r="J132" s="161"/>
      <c r="K132" s="467"/>
      <c r="L132" s="467"/>
      <c r="M132" s="467"/>
      <c r="N132" s="467"/>
      <c r="O132" s="467"/>
      <c r="P132" s="467"/>
      <c r="Q132" s="467"/>
      <c r="R132" s="467"/>
      <c r="S132" s="467"/>
      <c r="T132" s="467"/>
      <c r="U132" s="467"/>
      <c r="V132" s="467"/>
      <c r="W132" s="467"/>
      <c r="X132" s="467"/>
      <c r="Y132" s="467"/>
      <c r="Z132" s="467"/>
      <c r="AA132" s="467"/>
      <c r="AB132" s="467"/>
      <c r="AC132" s="467"/>
      <c r="AD132" s="467"/>
      <c r="AE132" s="467"/>
      <c r="AF132" s="467"/>
      <c r="AG132" s="467"/>
      <c r="AH132" s="467"/>
      <c r="AI132" s="467"/>
      <c r="AJ132" s="467"/>
      <c r="AK132" s="467"/>
      <c r="AL132" s="467"/>
      <c r="AM132" s="467"/>
      <c r="AN132" s="467"/>
      <c r="AO132" s="467"/>
      <c r="AP132" s="467"/>
      <c r="AQ132" s="467"/>
      <c r="AR132" s="467"/>
      <c r="AS132" s="467"/>
      <c r="AT132" s="467"/>
      <c r="AU132" s="467"/>
      <c r="AV132" s="467"/>
      <c r="AW132" s="467"/>
      <c r="AX132" s="467"/>
      <c r="AY132" s="467"/>
      <c r="AZ132" s="467"/>
      <c r="BA132" s="467"/>
      <c r="BB132" s="467"/>
      <c r="BC132" s="467"/>
      <c r="BD132" s="467"/>
      <c r="BE132" s="467"/>
      <c r="BF132" s="467"/>
      <c r="BG132" s="467"/>
      <c r="BH132" s="467"/>
      <c r="BI132" s="467"/>
      <c r="BJ132" s="467"/>
      <c r="BK132" s="467"/>
      <c r="BL132" s="467"/>
      <c r="BM132" s="467"/>
      <c r="BN132" s="467"/>
      <c r="BO132" s="467"/>
      <c r="BP132" s="467"/>
      <c r="BQ132" s="467"/>
      <c r="BR132" s="467"/>
      <c r="BS132" s="467"/>
      <c r="BT132" s="467"/>
      <c r="BU132" s="467"/>
      <c r="BV132" s="467"/>
      <c r="BW132" s="467"/>
      <c r="BX132" s="467"/>
      <c r="BY132" s="467"/>
      <c r="BZ132" s="467"/>
      <c r="CA132" s="467"/>
      <c r="CB132" s="467"/>
      <c r="CC132" s="467"/>
      <c r="CD132" s="467"/>
      <c r="CE132" s="467"/>
      <c r="CF132" s="467"/>
      <c r="CG132" s="467"/>
      <c r="CH132" s="467"/>
    </row>
  </sheetData>
  <sheetProtection sheet="1" objects="1" scenarios="1"/>
  <mergeCells count="519">
    <mergeCell ref="CG125:CH125"/>
    <mergeCell ref="BQ121:BU121"/>
    <mergeCell ref="BV121:BV122"/>
    <mergeCell ref="BW121:CA121"/>
    <mergeCell ref="CB121:CB122"/>
    <mergeCell ref="CC121:CG121"/>
    <mergeCell ref="BA122:BB122"/>
    <mergeCell ref="BL119:CB119"/>
    <mergeCell ref="E120:F123"/>
    <mergeCell ref="G120:AJ123"/>
    <mergeCell ref="AK120:AM123"/>
    <mergeCell ref="BL120:CB120"/>
    <mergeCell ref="AY121:BD121"/>
    <mergeCell ref="BF121:BJ121"/>
    <mergeCell ref="BK121:BK122"/>
    <mergeCell ref="BL121:BL122"/>
    <mergeCell ref="BM121:BO121"/>
    <mergeCell ref="BL123:CB123"/>
    <mergeCell ref="BQ117:BU117"/>
    <mergeCell ref="BV117:BV118"/>
    <mergeCell ref="BW117:CA117"/>
    <mergeCell ref="CB117:CB118"/>
    <mergeCell ref="CC117:CG117"/>
    <mergeCell ref="BA118:BB118"/>
    <mergeCell ref="BL115:CB115"/>
    <mergeCell ref="E116:F119"/>
    <mergeCell ref="G116:AJ119"/>
    <mergeCell ref="AK116:AM119"/>
    <mergeCell ref="BL116:CB116"/>
    <mergeCell ref="AY117:BD117"/>
    <mergeCell ref="BF117:BJ117"/>
    <mergeCell ref="BK117:BK118"/>
    <mergeCell ref="BL117:BL118"/>
    <mergeCell ref="BM117:BO117"/>
    <mergeCell ref="BQ113:BU113"/>
    <mergeCell ref="BV113:BV114"/>
    <mergeCell ref="BW113:CA113"/>
    <mergeCell ref="CB113:CB114"/>
    <mergeCell ref="CC113:CG113"/>
    <mergeCell ref="BA114:BB114"/>
    <mergeCell ref="BL111:CB111"/>
    <mergeCell ref="E112:F115"/>
    <mergeCell ref="G112:AJ115"/>
    <mergeCell ref="AK112:AM115"/>
    <mergeCell ref="BL112:CB112"/>
    <mergeCell ref="AY113:BD113"/>
    <mergeCell ref="BF113:BJ113"/>
    <mergeCell ref="BK113:BK114"/>
    <mergeCell ref="BL113:BL114"/>
    <mergeCell ref="BM113:BO113"/>
    <mergeCell ref="BQ109:BU109"/>
    <mergeCell ref="BV109:BV110"/>
    <mergeCell ref="BW109:CA109"/>
    <mergeCell ref="CB109:CB110"/>
    <mergeCell ref="CC109:CG109"/>
    <mergeCell ref="BA110:BB110"/>
    <mergeCell ref="BL107:CB107"/>
    <mergeCell ref="E108:F111"/>
    <mergeCell ref="G108:AJ111"/>
    <mergeCell ref="AK108:AM111"/>
    <mergeCell ref="BL108:CB108"/>
    <mergeCell ref="AY109:BD109"/>
    <mergeCell ref="BF109:BJ109"/>
    <mergeCell ref="BK109:BK110"/>
    <mergeCell ref="BL109:BL110"/>
    <mergeCell ref="BM109:BO109"/>
    <mergeCell ref="BQ105:BU105"/>
    <mergeCell ref="BV105:BV106"/>
    <mergeCell ref="BW105:CA105"/>
    <mergeCell ref="CB105:CB106"/>
    <mergeCell ref="CC105:CG105"/>
    <mergeCell ref="BA106:BB106"/>
    <mergeCell ref="BL103:CB103"/>
    <mergeCell ref="E104:F107"/>
    <mergeCell ref="G104:AJ107"/>
    <mergeCell ref="AK104:AM107"/>
    <mergeCell ref="BL104:CB104"/>
    <mergeCell ref="AY105:BD105"/>
    <mergeCell ref="BF105:BJ105"/>
    <mergeCell ref="BK105:BK106"/>
    <mergeCell ref="BL105:BL106"/>
    <mergeCell ref="BM105:BO105"/>
    <mergeCell ref="BQ101:BU101"/>
    <mergeCell ref="BV101:BV102"/>
    <mergeCell ref="BW101:CA101"/>
    <mergeCell ref="CB101:CB102"/>
    <mergeCell ref="CC101:CG101"/>
    <mergeCell ref="BA102:BB102"/>
    <mergeCell ref="BL99:CB99"/>
    <mergeCell ref="E100:F103"/>
    <mergeCell ref="G100:AJ103"/>
    <mergeCell ref="AK100:AM103"/>
    <mergeCell ref="BL100:CB100"/>
    <mergeCell ref="AY101:BD101"/>
    <mergeCell ref="BF101:BJ101"/>
    <mergeCell ref="BK101:BK102"/>
    <mergeCell ref="BL101:BL102"/>
    <mergeCell ref="BM101:BO101"/>
    <mergeCell ref="BQ97:BU97"/>
    <mergeCell ref="BV97:BV98"/>
    <mergeCell ref="BW97:CA97"/>
    <mergeCell ref="CB97:CB98"/>
    <mergeCell ref="CC97:CG97"/>
    <mergeCell ref="BA98:BB98"/>
    <mergeCell ref="BL95:CB95"/>
    <mergeCell ref="E96:F99"/>
    <mergeCell ref="G96:AJ99"/>
    <mergeCell ref="AK96:AM99"/>
    <mergeCell ref="BL96:CB96"/>
    <mergeCell ref="AY97:BD97"/>
    <mergeCell ref="BF97:BJ97"/>
    <mergeCell ref="BK97:BK98"/>
    <mergeCell ref="BL97:BL98"/>
    <mergeCell ref="BM97:BO97"/>
    <mergeCell ref="BQ93:BU93"/>
    <mergeCell ref="BV93:BV94"/>
    <mergeCell ref="BW93:CA93"/>
    <mergeCell ref="CB93:CB94"/>
    <mergeCell ref="CC93:CG93"/>
    <mergeCell ref="BA94:BB94"/>
    <mergeCell ref="BL91:CB91"/>
    <mergeCell ref="E92:F95"/>
    <mergeCell ref="G92:AJ95"/>
    <mergeCell ref="AK92:AM95"/>
    <mergeCell ref="BL92:CB92"/>
    <mergeCell ref="AY93:BD93"/>
    <mergeCell ref="BF93:BJ93"/>
    <mergeCell ref="BK93:BK94"/>
    <mergeCell ref="BL93:BL94"/>
    <mergeCell ref="BM93:BO93"/>
    <mergeCell ref="BQ89:BU89"/>
    <mergeCell ref="BV89:BV90"/>
    <mergeCell ref="BW89:CA89"/>
    <mergeCell ref="CB89:CB90"/>
    <mergeCell ref="CC89:CG89"/>
    <mergeCell ref="BA90:BB90"/>
    <mergeCell ref="BL87:CB87"/>
    <mergeCell ref="E88:F91"/>
    <mergeCell ref="G88:AJ91"/>
    <mergeCell ref="AK88:AM91"/>
    <mergeCell ref="BL88:CB88"/>
    <mergeCell ref="AY89:BD89"/>
    <mergeCell ref="BF89:BJ89"/>
    <mergeCell ref="BK89:BK90"/>
    <mergeCell ref="BL89:BL90"/>
    <mergeCell ref="BM89:BO89"/>
    <mergeCell ref="BQ85:BU85"/>
    <mergeCell ref="BV85:BV86"/>
    <mergeCell ref="BW85:CA85"/>
    <mergeCell ref="CB85:CB86"/>
    <mergeCell ref="CC85:CG85"/>
    <mergeCell ref="BA86:BB86"/>
    <mergeCell ref="BL83:CB83"/>
    <mergeCell ref="E84:F87"/>
    <mergeCell ref="G84:AJ87"/>
    <mergeCell ref="AK84:AM87"/>
    <mergeCell ref="BL84:CB84"/>
    <mergeCell ref="AY85:BD85"/>
    <mergeCell ref="BF85:BJ85"/>
    <mergeCell ref="BK85:BK86"/>
    <mergeCell ref="BL85:BL86"/>
    <mergeCell ref="BM85:BO85"/>
    <mergeCell ref="BQ81:BU81"/>
    <mergeCell ref="BV81:BV82"/>
    <mergeCell ref="BW81:CA81"/>
    <mergeCell ref="CB81:CB82"/>
    <mergeCell ref="CC81:CG81"/>
    <mergeCell ref="BA82:BB82"/>
    <mergeCell ref="BL79:CH79"/>
    <mergeCell ref="E80:F83"/>
    <mergeCell ref="G80:AJ83"/>
    <mergeCell ref="AK80:AM83"/>
    <mergeCell ref="BL80:CB80"/>
    <mergeCell ref="AY81:BD81"/>
    <mergeCell ref="BF81:BJ81"/>
    <mergeCell ref="BK81:BK82"/>
    <mergeCell ref="BL81:BL82"/>
    <mergeCell ref="BM81:BO81"/>
    <mergeCell ref="B78:D78"/>
    <mergeCell ref="B79:C79"/>
    <mergeCell ref="E79:F79"/>
    <mergeCell ref="G79:AJ79"/>
    <mergeCell ref="AK79:AM79"/>
    <mergeCell ref="AN79:BJ79"/>
    <mergeCell ref="BW73:CA73"/>
    <mergeCell ref="CB73:CB74"/>
    <mergeCell ref="CC73:CG73"/>
    <mergeCell ref="AD75:AZ75"/>
    <mergeCell ref="E77:F78"/>
    <mergeCell ref="G77:AJ78"/>
    <mergeCell ref="AK77:AM78"/>
    <mergeCell ref="AN77:BJ78"/>
    <mergeCell ref="BL77:CH78"/>
    <mergeCell ref="AT73:AT74"/>
    <mergeCell ref="AU73:AY73"/>
    <mergeCell ref="AZ73:AZ74"/>
    <mergeCell ref="BM73:BO73"/>
    <mergeCell ref="BQ73:BU73"/>
    <mergeCell ref="BV73:BV74"/>
    <mergeCell ref="E68:F75"/>
    <mergeCell ref="G68:G75"/>
    <mergeCell ref="H68:Z75"/>
    <mergeCell ref="BS69:BW69"/>
    <mergeCell ref="AD71:AZ71"/>
    <mergeCell ref="BA71:BR71"/>
    <mergeCell ref="AD72:AZ72"/>
    <mergeCell ref="BA72:BJ75"/>
    <mergeCell ref="AD73:AD74"/>
    <mergeCell ref="AE73:AG73"/>
    <mergeCell ref="AI73:AM73"/>
    <mergeCell ref="AN73:AN74"/>
    <mergeCell ref="AO73:AS73"/>
    <mergeCell ref="BB69:BD69"/>
    <mergeCell ref="BF69:BJ69"/>
    <mergeCell ref="BK69:BK70"/>
    <mergeCell ref="BL69:BL70"/>
    <mergeCell ref="BM69:BQ69"/>
    <mergeCell ref="BR69:BR70"/>
    <mergeCell ref="AA68:AC75"/>
    <mergeCell ref="AD68:AZ68"/>
    <mergeCell ref="BA68:BR68"/>
    <mergeCell ref="AD69:AD70"/>
    <mergeCell ref="AE69:AG69"/>
    <mergeCell ref="AI69:AM69"/>
    <mergeCell ref="AN69:AN70"/>
    <mergeCell ref="AO69:AS69"/>
    <mergeCell ref="AT69:AT70"/>
    <mergeCell ref="AU69:AY69"/>
    <mergeCell ref="AZ69:AZ70"/>
    <mergeCell ref="BA69:BA70"/>
    <mergeCell ref="BS61:BW61"/>
    <mergeCell ref="AD63:AZ63"/>
    <mergeCell ref="BA63:BR63"/>
    <mergeCell ref="AD64:AZ64"/>
    <mergeCell ref="BA64:BJ67"/>
    <mergeCell ref="AD65:AD66"/>
    <mergeCell ref="AE65:AG65"/>
    <mergeCell ref="AI65:AM65"/>
    <mergeCell ref="AN65:AN66"/>
    <mergeCell ref="AO65:AS65"/>
    <mergeCell ref="BB61:BD61"/>
    <mergeCell ref="BF61:BJ61"/>
    <mergeCell ref="BK61:BK62"/>
    <mergeCell ref="BL61:BL62"/>
    <mergeCell ref="BM61:BQ61"/>
    <mergeCell ref="BR61:BR62"/>
    <mergeCell ref="AT65:AT66"/>
    <mergeCell ref="AU65:AY65"/>
    <mergeCell ref="AZ65:AZ66"/>
    <mergeCell ref="BM65:BO65"/>
    <mergeCell ref="AD67:AZ67"/>
    <mergeCell ref="E60:F67"/>
    <mergeCell ref="G60:G67"/>
    <mergeCell ref="H60:Z67"/>
    <mergeCell ref="AA60:AC67"/>
    <mergeCell ref="AD60:AZ60"/>
    <mergeCell ref="BA60:BR60"/>
    <mergeCell ref="AD61:AD62"/>
    <mergeCell ref="AE61:AG61"/>
    <mergeCell ref="AI61:AM61"/>
    <mergeCell ref="AN61:AN62"/>
    <mergeCell ref="AO61:AS61"/>
    <mergeCell ref="AT61:AT62"/>
    <mergeCell ref="AU61:AY61"/>
    <mergeCell ref="AZ61:AZ62"/>
    <mergeCell ref="BA61:BA62"/>
    <mergeCell ref="BS53:BW53"/>
    <mergeCell ref="AD55:AZ55"/>
    <mergeCell ref="BA55:BR55"/>
    <mergeCell ref="AD56:AZ56"/>
    <mergeCell ref="BA56:BJ59"/>
    <mergeCell ref="AD57:AD58"/>
    <mergeCell ref="AE57:AG57"/>
    <mergeCell ref="AI57:AM57"/>
    <mergeCell ref="AN57:AN58"/>
    <mergeCell ref="AO57:AS57"/>
    <mergeCell ref="BB53:BD53"/>
    <mergeCell ref="BF53:BJ53"/>
    <mergeCell ref="BK53:BK54"/>
    <mergeCell ref="BL53:BL54"/>
    <mergeCell ref="BM53:BQ53"/>
    <mergeCell ref="BR53:BR54"/>
    <mergeCell ref="AT57:AT58"/>
    <mergeCell ref="AU57:AY57"/>
    <mergeCell ref="AZ57:AZ58"/>
    <mergeCell ref="BM57:BO57"/>
    <mergeCell ref="AD59:AZ59"/>
    <mergeCell ref="E52:F59"/>
    <mergeCell ref="G52:G59"/>
    <mergeCell ref="H52:Z59"/>
    <mergeCell ref="AA52:AC59"/>
    <mergeCell ref="AD52:AZ52"/>
    <mergeCell ref="BA52:BR52"/>
    <mergeCell ref="AD53:AD54"/>
    <mergeCell ref="AE53:AG53"/>
    <mergeCell ref="AI53:AM53"/>
    <mergeCell ref="AN53:AN54"/>
    <mergeCell ref="AO53:AS53"/>
    <mergeCell ref="AT53:AT54"/>
    <mergeCell ref="AU53:AY53"/>
    <mergeCell ref="AZ53:AZ54"/>
    <mergeCell ref="BA53:BA54"/>
    <mergeCell ref="BS45:BW45"/>
    <mergeCell ref="AD47:AZ47"/>
    <mergeCell ref="BA47:BR47"/>
    <mergeCell ref="AD48:AZ48"/>
    <mergeCell ref="BA48:BJ51"/>
    <mergeCell ref="AD49:AD50"/>
    <mergeCell ref="AE49:AG49"/>
    <mergeCell ref="AI49:AM49"/>
    <mergeCell ref="AN49:AN50"/>
    <mergeCell ref="AO49:AS49"/>
    <mergeCell ref="BB45:BD45"/>
    <mergeCell ref="BF45:BJ45"/>
    <mergeCell ref="BK45:BK46"/>
    <mergeCell ref="BL45:BL46"/>
    <mergeCell ref="BM45:BQ45"/>
    <mergeCell ref="BR45:BR46"/>
    <mergeCell ref="AT49:AT50"/>
    <mergeCell ref="AU49:AY49"/>
    <mergeCell ref="AZ49:AZ50"/>
    <mergeCell ref="BM49:BO49"/>
    <mergeCell ref="AD51:AZ51"/>
    <mergeCell ref="E44:F51"/>
    <mergeCell ref="G44:G51"/>
    <mergeCell ref="H44:Z51"/>
    <mergeCell ref="AA44:AC51"/>
    <mergeCell ref="AD44:AZ44"/>
    <mergeCell ref="BA44:BR44"/>
    <mergeCell ref="AD45:AD46"/>
    <mergeCell ref="AE45:AG45"/>
    <mergeCell ref="AI45:AM45"/>
    <mergeCell ref="AN45:AN46"/>
    <mergeCell ref="AO45:AS45"/>
    <mergeCell ref="AT45:AT46"/>
    <mergeCell ref="AU45:AY45"/>
    <mergeCell ref="AZ45:AZ46"/>
    <mergeCell ref="BA45:BA46"/>
    <mergeCell ref="BS37:BW37"/>
    <mergeCell ref="AD39:AZ39"/>
    <mergeCell ref="BA39:BR39"/>
    <mergeCell ref="AD40:AZ40"/>
    <mergeCell ref="BA40:BJ43"/>
    <mergeCell ref="AD41:AD42"/>
    <mergeCell ref="AE41:AG41"/>
    <mergeCell ref="AI41:AM41"/>
    <mergeCell ref="AN41:AN42"/>
    <mergeCell ref="AO41:AS41"/>
    <mergeCell ref="BB37:BD37"/>
    <mergeCell ref="BF37:BJ37"/>
    <mergeCell ref="BK37:BK38"/>
    <mergeCell ref="BL37:BL38"/>
    <mergeCell ref="BM37:BQ37"/>
    <mergeCell ref="BR37:BR38"/>
    <mergeCell ref="AT41:AT42"/>
    <mergeCell ref="AU41:AY41"/>
    <mergeCell ref="AZ41:AZ42"/>
    <mergeCell ref="BM41:BO41"/>
    <mergeCell ref="AD43:AZ43"/>
    <mergeCell ref="E36:F43"/>
    <mergeCell ref="G36:G43"/>
    <mergeCell ref="H36:Z43"/>
    <mergeCell ref="AA36:AC43"/>
    <mergeCell ref="AD36:AZ36"/>
    <mergeCell ref="BA36:BR36"/>
    <mergeCell ref="AD37:AD38"/>
    <mergeCell ref="AE37:AG37"/>
    <mergeCell ref="AI37:AM37"/>
    <mergeCell ref="AN37:AN38"/>
    <mergeCell ref="AO37:AS37"/>
    <mergeCell ref="AT37:AT38"/>
    <mergeCell ref="AU37:AY37"/>
    <mergeCell ref="AZ37:AZ38"/>
    <mergeCell ref="BA37:BA38"/>
    <mergeCell ref="BS29:BW29"/>
    <mergeCell ref="AD31:AZ31"/>
    <mergeCell ref="BA31:BR31"/>
    <mergeCell ref="AD32:AZ32"/>
    <mergeCell ref="BA32:BJ35"/>
    <mergeCell ref="AD33:AD34"/>
    <mergeCell ref="AE33:AG33"/>
    <mergeCell ref="AI33:AM33"/>
    <mergeCell ref="AN33:AN34"/>
    <mergeCell ref="AO33:AS33"/>
    <mergeCell ref="BB29:BD29"/>
    <mergeCell ref="BF29:BJ29"/>
    <mergeCell ref="BK29:BK30"/>
    <mergeCell ref="BL29:BL30"/>
    <mergeCell ref="BM29:BQ29"/>
    <mergeCell ref="BR29:BR30"/>
    <mergeCell ref="AT33:AT34"/>
    <mergeCell ref="AU33:AY33"/>
    <mergeCell ref="AZ33:AZ34"/>
    <mergeCell ref="BM33:BO33"/>
    <mergeCell ref="AD35:AZ35"/>
    <mergeCell ref="E28:F35"/>
    <mergeCell ref="G28:G35"/>
    <mergeCell ref="H28:Z35"/>
    <mergeCell ref="AA28:AC35"/>
    <mergeCell ref="AD28:AZ28"/>
    <mergeCell ref="BA28:BR28"/>
    <mergeCell ref="AD29:AD30"/>
    <mergeCell ref="AE29:AG29"/>
    <mergeCell ref="AI29:AM29"/>
    <mergeCell ref="AN29:AN30"/>
    <mergeCell ref="AO29:AS29"/>
    <mergeCell ref="AT29:AT30"/>
    <mergeCell ref="AU29:AY29"/>
    <mergeCell ref="AZ29:AZ30"/>
    <mergeCell ref="BA29:BA30"/>
    <mergeCell ref="BS21:BW21"/>
    <mergeCell ref="AD23:AZ23"/>
    <mergeCell ref="BA23:BR23"/>
    <mergeCell ref="AD24:AZ24"/>
    <mergeCell ref="BA24:BJ27"/>
    <mergeCell ref="AD25:AD26"/>
    <mergeCell ref="AE25:AG25"/>
    <mergeCell ref="AI25:AM25"/>
    <mergeCell ref="AN25:AN26"/>
    <mergeCell ref="AO25:AS25"/>
    <mergeCell ref="BB21:BD21"/>
    <mergeCell ref="BF21:BJ21"/>
    <mergeCell ref="BK21:BK22"/>
    <mergeCell ref="BL21:BL22"/>
    <mergeCell ref="BM21:BQ21"/>
    <mergeCell ref="BR21:BR22"/>
    <mergeCell ref="AN21:AN22"/>
    <mergeCell ref="AO21:AS21"/>
    <mergeCell ref="AT21:AT22"/>
    <mergeCell ref="AU21:AY21"/>
    <mergeCell ref="AZ21:AZ22"/>
    <mergeCell ref="BA21:BA22"/>
    <mergeCell ref="AT25:AT26"/>
    <mergeCell ref="AU25:AY25"/>
    <mergeCell ref="BM17:BO17"/>
    <mergeCell ref="AD19:AZ19"/>
    <mergeCell ref="E20:F27"/>
    <mergeCell ref="G20:G27"/>
    <mergeCell ref="H20:Z27"/>
    <mergeCell ref="AA20:AC27"/>
    <mergeCell ref="AD20:AZ20"/>
    <mergeCell ref="BA20:BR20"/>
    <mergeCell ref="AD21:AD22"/>
    <mergeCell ref="AE21:AG21"/>
    <mergeCell ref="AZ25:AZ26"/>
    <mergeCell ref="BM25:BO25"/>
    <mergeCell ref="AD27:AZ27"/>
    <mergeCell ref="B12:D69"/>
    <mergeCell ref="E12:F19"/>
    <mergeCell ref="G12:G19"/>
    <mergeCell ref="H12:Z19"/>
    <mergeCell ref="AA12:AC19"/>
    <mergeCell ref="AD12:AZ12"/>
    <mergeCell ref="AT17:AT18"/>
    <mergeCell ref="AU17:AY17"/>
    <mergeCell ref="AZ17:AZ18"/>
    <mergeCell ref="AI21:AM21"/>
    <mergeCell ref="AD13:AD14"/>
    <mergeCell ref="AE13:AG13"/>
    <mergeCell ref="AI13:AM13"/>
    <mergeCell ref="AN13:AN14"/>
    <mergeCell ref="AO13:AS13"/>
    <mergeCell ref="AT13:AT14"/>
    <mergeCell ref="AU13:AY13"/>
    <mergeCell ref="AZ13:AZ14"/>
    <mergeCell ref="AD15:AZ15"/>
    <mergeCell ref="AD16:AZ16"/>
    <mergeCell ref="AD17:AD18"/>
    <mergeCell ref="AE17:AG17"/>
    <mergeCell ref="AI17:AM17"/>
    <mergeCell ref="AN17:AN18"/>
    <mergeCell ref="AZ3:BC4"/>
    <mergeCell ref="BD3:BS3"/>
    <mergeCell ref="AG9:AZ10"/>
    <mergeCell ref="BA9:BR10"/>
    <mergeCell ref="CI9:CI22"/>
    <mergeCell ref="AA10:AC10"/>
    <mergeCell ref="E11:F11"/>
    <mergeCell ref="G11:Z11"/>
    <mergeCell ref="AA11:AC11"/>
    <mergeCell ref="AG11:AZ11"/>
    <mergeCell ref="BA11:BR11"/>
    <mergeCell ref="BS11:CH11"/>
    <mergeCell ref="BA12:BR12"/>
    <mergeCell ref="BA13:BA14"/>
    <mergeCell ref="BS13:BW13"/>
    <mergeCell ref="BA15:BR15"/>
    <mergeCell ref="BA16:BJ19"/>
    <mergeCell ref="AO17:AS17"/>
    <mergeCell ref="BB13:BD13"/>
    <mergeCell ref="BF13:BJ13"/>
    <mergeCell ref="BK13:BK14"/>
    <mergeCell ref="BL13:BL14"/>
    <mergeCell ref="BM13:BQ13"/>
    <mergeCell ref="BR13:BR14"/>
    <mergeCell ref="AB4:AC5"/>
    <mergeCell ref="AD4:AD5"/>
    <mergeCell ref="AR4:AR5"/>
    <mergeCell ref="E7:F10"/>
    <mergeCell ref="AD7:BR8"/>
    <mergeCell ref="BS7:CH10"/>
    <mergeCell ref="B8:D8"/>
    <mergeCell ref="G8:Z9"/>
    <mergeCell ref="B9:C11"/>
    <mergeCell ref="D9:D11"/>
    <mergeCell ref="AA9:AC9"/>
    <mergeCell ref="AD9:AF11"/>
    <mergeCell ref="AF4:AF5"/>
    <mergeCell ref="AH4:AH5"/>
    <mergeCell ref="AJ4:AJ5"/>
    <mergeCell ref="AL4:AL5"/>
    <mergeCell ref="AN4:AN5"/>
    <mergeCell ref="AP4:AP5"/>
    <mergeCell ref="H2:X4"/>
    <mergeCell ref="AB2:AX2"/>
    <mergeCell ref="AY2:AY5"/>
    <mergeCell ref="AZ2:BT2"/>
    <mergeCell ref="BU2:CE5"/>
    <mergeCell ref="AE3:AW3"/>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3.xml><?xml version="1.0" encoding="utf-8"?>
<worksheet xmlns="http://schemas.openxmlformats.org/spreadsheetml/2006/main" xmlns:r="http://schemas.openxmlformats.org/officeDocument/2006/relationships">
  <dimension ref="A1:CK130"/>
  <sheetViews>
    <sheetView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184</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75" customHeight="1" thickBot="1">
      <c r="A7" s="139"/>
      <c r="B7" s="463"/>
      <c r="C7" s="144"/>
      <c r="D7" s="144"/>
      <c r="E7" s="783" t="str">
        <f>Index!C311</f>
        <v>Ozna-čenie</v>
      </c>
      <c r="F7" s="783"/>
      <c r="G7" s="784" t="str">
        <f>Index!C333</f>
        <v>STRANA PASÍV</v>
      </c>
      <c r="H7" s="784"/>
      <c r="I7" s="784"/>
      <c r="J7" s="784"/>
      <c r="K7" s="784"/>
      <c r="L7" s="784"/>
      <c r="M7" s="784"/>
      <c r="N7" s="784"/>
      <c r="O7" s="784"/>
      <c r="P7" s="784"/>
      <c r="Q7" s="784"/>
      <c r="R7" s="784"/>
      <c r="S7" s="784"/>
      <c r="T7" s="784"/>
      <c r="U7" s="784"/>
      <c r="V7" s="784"/>
      <c r="W7" s="784"/>
      <c r="X7" s="784"/>
      <c r="Y7" s="784"/>
      <c r="Z7" s="784"/>
      <c r="AA7" s="784"/>
      <c r="AB7" s="784"/>
      <c r="AC7" s="784"/>
      <c r="AD7" s="784"/>
      <c r="AE7" s="784"/>
      <c r="AF7" s="784"/>
      <c r="AG7" s="784"/>
      <c r="AH7" s="784"/>
      <c r="AI7" s="784"/>
      <c r="AJ7" s="784"/>
      <c r="AK7" s="785" t="str">
        <f>Index!C334</f>
        <v>Číslo riadku</v>
      </c>
      <c r="AL7" s="785"/>
      <c r="AM7" s="785"/>
      <c r="AN7" s="784" t="str">
        <f>Index!C315</f>
        <v>Bežné účtovné obdobie</v>
      </c>
      <c r="AO7" s="784"/>
      <c r="AP7" s="784"/>
      <c r="AQ7" s="784"/>
      <c r="AR7" s="784"/>
      <c r="AS7" s="784"/>
      <c r="AT7" s="784"/>
      <c r="AU7" s="784"/>
      <c r="AV7" s="784"/>
      <c r="AW7" s="784"/>
      <c r="AX7" s="784"/>
      <c r="AY7" s="784"/>
      <c r="AZ7" s="784"/>
      <c r="BA7" s="784"/>
      <c r="BB7" s="784"/>
      <c r="BC7" s="784"/>
      <c r="BD7" s="784"/>
      <c r="BE7" s="784"/>
      <c r="BF7" s="784"/>
      <c r="BG7" s="784"/>
      <c r="BH7" s="784"/>
      <c r="BI7" s="784"/>
      <c r="BJ7" s="786"/>
      <c r="BK7" s="485"/>
      <c r="BL7" s="787" t="str">
        <f>Index!C316</f>
        <v>Bezprostredne predchádzajúce účtovné obdobie</v>
      </c>
      <c r="BM7" s="787"/>
      <c r="BN7" s="787"/>
      <c r="BO7" s="787"/>
      <c r="BP7" s="787"/>
      <c r="BQ7" s="787"/>
      <c r="BR7" s="787"/>
      <c r="BS7" s="787"/>
      <c r="BT7" s="787"/>
      <c r="BU7" s="787"/>
      <c r="BV7" s="787"/>
      <c r="BW7" s="787"/>
      <c r="BX7" s="787"/>
      <c r="BY7" s="787"/>
      <c r="BZ7" s="787"/>
      <c r="CA7" s="787"/>
      <c r="CB7" s="787"/>
      <c r="CC7" s="787"/>
      <c r="CD7" s="787"/>
      <c r="CE7" s="787"/>
      <c r="CF7" s="787"/>
      <c r="CG7" s="787"/>
      <c r="CH7" s="787"/>
      <c r="CI7" s="154"/>
      <c r="CJ7" s="154"/>
    </row>
    <row r="8" spans="1:89" ht="11.25" customHeight="1">
      <c r="A8" s="139"/>
      <c r="B8" s="666"/>
      <c r="C8" s="666"/>
      <c r="D8" s="666"/>
      <c r="E8" s="783"/>
      <c r="F8" s="783"/>
      <c r="G8" s="784"/>
      <c r="H8" s="784"/>
      <c r="I8" s="784"/>
      <c r="J8" s="784"/>
      <c r="K8" s="784"/>
      <c r="L8" s="784"/>
      <c r="M8" s="784"/>
      <c r="N8" s="784"/>
      <c r="O8" s="784"/>
      <c r="P8" s="784"/>
      <c r="Q8" s="784"/>
      <c r="R8" s="784"/>
      <c r="S8" s="784"/>
      <c r="T8" s="784"/>
      <c r="U8" s="784"/>
      <c r="V8" s="784"/>
      <c r="W8" s="784"/>
      <c r="X8" s="784"/>
      <c r="Y8" s="784"/>
      <c r="Z8" s="784"/>
      <c r="AA8" s="784"/>
      <c r="AB8" s="784"/>
      <c r="AC8" s="784"/>
      <c r="AD8" s="784"/>
      <c r="AE8" s="784"/>
      <c r="AF8" s="784"/>
      <c r="AG8" s="784"/>
      <c r="AH8" s="784"/>
      <c r="AI8" s="784"/>
      <c r="AJ8" s="784"/>
      <c r="AK8" s="785"/>
      <c r="AL8" s="785"/>
      <c r="AM8" s="785"/>
      <c r="AN8" s="784"/>
      <c r="AO8" s="784"/>
      <c r="AP8" s="784"/>
      <c r="AQ8" s="784"/>
      <c r="AR8" s="784"/>
      <c r="AS8" s="784"/>
      <c r="AT8" s="784"/>
      <c r="AU8" s="784"/>
      <c r="AV8" s="784"/>
      <c r="AW8" s="784"/>
      <c r="AX8" s="784"/>
      <c r="AY8" s="784"/>
      <c r="AZ8" s="784"/>
      <c r="BA8" s="784"/>
      <c r="BB8" s="784"/>
      <c r="BC8" s="784"/>
      <c r="BD8" s="784"/>
      <c r="BE8" s="784"/>
      <c r="BF8" s="784"/>
      <c r="BG8" s="784"/>
      <c r="BH8" s="784"/>
      <c r="BI8" s="784"/>
      <c r="BJ8" s="786"/>
      <c r="BK8" s="230"/>
      <c r="BL8" s="787"/>
      <c r="BM8" s="787"/>
      <c r="BN8" s="787"/>
      <c r="BO8" s="787"/>
      <c r="BP8" s="787"/>
      <c r="BQ8" s="787"/>
      <c r="BR8" s="787"/>
      <c r="BS8" s="787"/>
      <c r="BT8" s="787"/>
      <c r="BU8" s="787"/>
      <c r="BV8" s="787"/>
      <c r="BW8" s="787"/>
      <c r="BX8" s="787"/>
      <c r="BY8" s="787"/>
      <c r="BZ8" s="787"/>
      <c r="CA8" s="787"/>
      <c r="CB8" s="787"/>
      <c r="CC8" s="787"/>
      <c r="CD8" s="787"/>
      <c r="CE8" s="787"/>
      <c r="CF8" s="787"/>
      <c r="CG8" s="787"/>
      <c r="CH8" s="787"/>
      <c r="CI8" s="154"/>
      <c r="CJ8" s="154"/>
    </row>
    <row r="9" spans="1:89" s="235" customFormat="1" ht="9" customHeight="1">
      <c r="A9" s="231"/>
      <c r="B9" s="779"/>
      <c r="C9" s="779"/>
      <c r="D9" s="232"/>
      <c r="E9" s="780" t="s">
        <v>50</v>
      </c>
      <c r="F9" s="780"/>
      <c r="G9" s="781" t="s">
        <v>51</v>
      </c>
      <c r="H9" s="781"/>
      <c r="I9" s="781"/>
      <c r="J9" s="781"/>
      <c r="K9" s="781"/>
      <c r="L9" s="781"/>
      <c r="M9" s="781"/>
      <c r="N9" s="781"/>
      <c r="O9" s="781"/>
      <c r="P9" s="781"/>
      <c r="Q9" s="781"/>
      <c r="R9" s="781"/>
      <c r="S9" s="781"/>
      <c r="T9" s="781"/>
      <c r="U9" s="781"/>
      <c r="V9" s="781"/>
      <c r="W9" s="781"/>
      <c r="X9" s="781"/>
      <c r="Y9" s="781"/>
      <c r="Z9" s="781"/>
      <c r="AA9" s="781"/>
      <c r="AB9" s="781"/>
      <c r="AC9" s="781"/>
      <c r="AD9" s="781"/>
      <c r="AE9" s="781"/>
      <c r="AF9" s="781"/>
      <c r="AG9" s="781"/>
      <c r="AH9" s="781"/>
      <c r="AI9" s="781"/>
      <c r="AJ9" s="781"/>
      <c r="AK9" s="781" t="s">
        <v>52</v>
      </c>
      <c r="AL9" s="781"/>
      <c r="AM9" s="781"/>
      <c r="AN9" s="781">
        <v>4</v>
      </c>
      <c r="AO9" s="781"/>
      <c r="AP9" s="781"/>
      <c r="AQ9" s="781"/>
      <c r="AR9" s="781"/>
      <c r="AS9" s="781"/>
      <c r="AT9" s="781"/>
      <c r="AU9" s="781"/>
      <c r="AV9" s="781"/>
      <c r="AW9" s="781"/>
      <c r="AX9" s="781"/>
      <c r="AY9" s="781"/>
      <c r="AZ9" s="781"/>
      <c r="BA9" s="781"/>
      <c r="BB9" s="781"/>
      <c r="BC9" s="781"/>
      <c r="BD9" s="781"/>
      <c r="BE9" s="781"/>
      <c r="BF9" s="781"/>
      <c r="BG9" s="781"/>
      <c r="BH9" s="781"/>
      <c r="BI9" s="781"/>
      <c r="BJ9" s="782"/>
      <c r="BK9" s="233"/>
      <c r="BL9" s="789">
        <v>5</v>
      </c>
      <c r="BM9" s="789"/>
      <c r="BN9" s="789"/>
      <c r="BO9" s="789"/>
      <c r="BP9" s="789"/>
      <c r="BQ9" s="789"/>
      <c r="BR9" s="789"/>
      <c r="BS9" s="789"/>
      <c r="BT9" s="789"/>
      <c r="BU9" s="789"/>
      <c r="BV9" s="789"/>
      <c r="BW9" s="789"/>
      <c r="BX9" s="789"/>
      <c r="BY9" s="789"/>
      <c r="BZ9" s="789"/>
      <c r="CA9" s="789"/>
      <c r="CB9" s="789"/>
      <c r="CC9" s="789"/>
      <c r="CD9" s="789"/>
      <c r="CE9" s="789"/>
      <c r="CF9" s="789"/>
      <c r="CG9" s="789"/>
      <c r="CH9" s="789"/>
      <c r="CI9" s="234"/>
      <c r="CJ9" s="234"/>
    </row>
    <row r="10" spans="1:89" s="244" customFormat="1" ht="3" customHeight="1">
      <c r="A10" s="237"/>
      <c r="B10" s="238"/>
      <c r="C10" s="239"/>
      <c r="D10" s="239"/>
      <c r="E10" s="825" t="s">
        <v>185</v>
      </c>
      <c r="F10" s="825"/>
      <c r="G10" s="791" t="str">
        <f>Index!C141</f>
        <v>Ostatné fondy zo zisku r. 91 + r. 92</v>
      </c>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2" t="s">
        <v>186</v>
      </c>
      <c r="AL10" s="792"/>
      <c r="AM10" s="792"/>
      <c r="AN10" s="477"/>
      <c r="AO10" s="240"/>
      <c r="AP10" s="240"/>
      <c r="AQ10" s="240"/>
      <c r="AR10" s="240"/>
      <c r="AS10" s="240"/>
      <c r="AT10" s="240"/>
      <c r="AU10" s="240"/>
      <c r="AV10" s="240"/>
      <c r="AW10" s="240"/>
      <c r="AX10" s="240"/>
      <c r="AY10" s="240"/>
      <c r="AZ10" s="240"/>
      <c r="BA10" s="240"/>
      <c r="BB10" s="240"/>
      <c r="BC10" s="240"/>
      <c r="BD10" s="240"/>
      <c r="BE10" s="241"/>
      <c r="BF10" s="241"/>
      <c r="BG10" s="241"/>
      <c r="BH10" s="241"/>
      <c r="BI10" s="241"/>
      <c r="BJ10" s="241"/>
      <c r="BK10" s="241"/>
      <c r="BL10" s="826"/>
      <c r="BM10" s="826"/>
      <c r="BN10" s="826"/>
      <c r="BO10" s="826"/>
      <c r="BP10" s="826"/>
      <c r="BQ10" s="826"/>
      <c r="BR10" s="826"/>
      <c r="BS10" s="826"/>
      <c r="BT10" s="826"/>
      <c r="BU10" s="826"/>
      <c r="BV10" s="826"/>
      <c r="BW10" s="826"/>
      <c r="BX10" s="826"/>
      <c r="BY10" s="826"/>
      <c r="BZ10" s="826"/>
      <c r="CA10" s="826"/>
      <c r="CB10" s="826"/>
      <c r="CC10" s="241"/>
      <c r="CD10" s="241"/>
      <c r="CE10" s="241"/>
      <c r="CF10" s="241"/>
      <c r="CG10" s="241"/>
      <c r="CH10" s="242"/>
      <c r="CI10" s="243"/>
      <c r="CJ10" s="243"/>
    </row>
    <row r="11" spans="1:89" s="244" customFormat="1" ht="3" customHeight="1">
      <c r="A11" s="237"/>
      <c r="B11" s="237"/>
      <c r="C11" s="237"/>
      <c r="D11" s="238"/>
      <c r="E11" s="825"/>
      <c r="F11" s="825"/>
      <c r="G11" s="791"/>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792"/>
      <c r="AL11" s="792"/>
      <c r="AM11" s="792"/>
      <c r="AN11" s="479"/>
      <c r="AO11" s="480"/>
      <c r="AP11" s="480"/>
      <c r="AQ11" s="480"/>
      <c r="AR11" s="478"/>
      <c r="AS11" s="475"/>
      <c r="AT11" s="475"/>
      <c r="AU11" s="475"/>
      <c r="AV11" s="475"/>
      <c r="AW11" s="475"/>
      <c r="AX11" s="476"/>
      <c r="AY11" s="822"/>
      <c r="AZ11" s="822"/>
      <c r="BA11" s="822"/>
      <c r="BB11" s="822"/>
      <c r="BC11" s="822"/>
      <c r="BD11" s="822"/>
      <c r="BE11" s="476"/>
      <c r="BF11" s="793"/>
      <c r="BG11" s="793"/>
      <c r="BH11" s="793"/>
      <c r="BI11" s="793"/>
      <c r="BJ11" s="793"/>
      <c r="BK11" s="827"/>
      <c r="BL11" s="828"/>
      <c r="BM11" s="829"/>
      <c r="BN11" s="829"/>
      <c r="BO11" s="829"/>
      <c r="BP11" s="478"/>
      <c r="BQ11" s="822"/>
      <c r="BR11" s="822"/>
      <c r="BS11" s="822"/>
      <c r="BT11" s="822"/>
      <c r="BU11" s="822"/>
      <c r="BV11" s="823"/>
      <c r="BW11" s="793"/>
      <c r="BX11" s="793"/>
      <c r="BY11" s="793"/>
      <c r="BZ11" s="793"/>
      <c r="CA11" s="793"/>
      <c r="CB11" s="824"/>
      <c r="CC11" s="793"/>
      <c r="CD11" s="793"/>
      <c r="CE11" s="793"/>
      <c r="CF11" s="793"/>
      <c r="CG11" s="793"/>
      <c r="CH11" s="245"/>
      <c r="CI11" s="243"/>
      <c r="CJ11" s="243"/>
    </row>
    <row r="12" spans="1:89" s="246" customFormat="1" ht="15" customHeight="1">
      <c r="A12" s="237"/>
      <c r="B12" s="237"/>
      <c r="C12" s="237"/>
      <c r="E12" s="825"/>
      <c r="F12" s="825"/>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792"/>
      <c r="AL12" s="792"/>
      <c r="AM12" s="792"/>
      <c r="AN12" s="479"/>
      <c r="AO12" s="474" t="str">
        <f>IF(LEN(VLOOKUP(AK10,suvaha!$D$92:$H$158,2,FALSE))&lt;11,"",LEFT(RIGHT(VLOOKUP(AK10,suvaha!$D$92:$H$158,2,FALSE),11),1))</f>
        <v/>
      </c>
      <c r="AP12" s="181"/>
      <c r="AQ12" s="474" t="str">
        <f>IF(LEN(VLOOKUP(AK10,suvaha!$D$92:$H$158,2,FALSE))&lt;10,"",LEFT(RIGHT(VLOOKUP(AK10,suvaha!$D$92:$H$158,2,FALSE),10),1))</f>
        <v/>
      </c>
      <c r="AR12" s="476"/>
      <c r="AS12" s="474" t="str">
        <f>IF(LEN(VLOOKUP(AK10,suvaha!$D$92:$H$158,2,FALSE))&lt;9,"",LEFT(RIGHT(VLOOKUP(AK10,suvaha!$D$92:$H$158,2,FALSE),9),1))</f>
        <v/>
      </c>
      <c r="AT12" s="181"/>
      <c r="AU12" s="474" t="str">
        <f>IF(LEN(VLOOKUP(AK10,suvaha!$D$92:$H$158,2,FALSE))&lt;8,"",LEFT(RIGHT(VLOOKUP(AK10,suvaha!$D$92:$H$158,2,FALSE),8),1))</f>
        <v/>
      </c>
      <c r="AV12" s="476"/>
      <c r="AW12" s="474" t="str">
        <f>IF(LEN(VLOOKUP(AK10,suvaha!$D$92:$H$158,2,FALSE))&lt;7,"",LEFT(RIGHT(VLOOKUP(AK10,suvaha!$D$92:$H$158,2,FALSE),7),1))</f>
        <v/>
      </c>
      <c r="AX12" s="476"/>
      <c r="AY12" s="474" t="str">
        <f>IF(LEN(VLOOKUP(AK10,suvaha!$D$92:$H$158,2,FALSE))&lt;6,"",LEFT(RIGHT(VLOOKUP(AK10,suvaha!$D$92:$H$158,2,FALSE),6),1))</f>
        <v/>
      </c>
      <c r="AZ12" s="181"/>
      <c r="BA12" s="788" t="str">
        <f>IF(LEN(VLOOKUP(AK10,suvaha!$D$92:$H$158,2,FALSE))&lt;5,"",LEFT(RIGHT(VLOOKUP(AK10,suvaha!$D$92:$H$158,2,FALSE),5),1))</f>
        <v/>
      </c>
      <c r="BB12" s="788" t="e">
        <f>IF(LEN(#REF!)&lt;5,"",LEFT(RIGHT(#REF!,5),1))</f>
        <v>#REF!</v>
      </c>
      <c r="BC12" s="476"/>
      <c r="BD12" s="474" t="str">
        <f>IF(LEN(VLOOKUP(AK10,suvaha!$D$92:$H$158,2,FALSE))&lt;4,"",LEFT(RIGHT(VLOOKUP(AK10,suvaha!$D$92:$H$158,2,FALSE),4),1))</f>
        <v/>
      </c>
      <c r="BE12" s="476"/>
      <c r="BF12" s="474" t="str">
        <f>IF(LEN(VLOOKUP(AK10,suvaha!$D$92:$H$158,2,FALSE))&lt;3,"",LEFT(RIGHT(VLOOKUP(AK10,suvaha!$D$92:$H$158,2,FALSE),3),1))</f>
        <v/>
      </c>
      <c r="BG12" s="476"/>
      <c r="BH12" s="474" t="str">
        <f>IF(LEN(VLOOKUP(AK10,suvaha!$D$92:$H$158,2,FALSE))&lt;2,"",LEFT(RIGHT(VLOOKUP(AK10,suvaha!$D$92:$H$158,2,FALSE),2),1))</f>
        <v/>
      </c>
      <c r="BI12" s="476"/>
      <c r="BJ12" s="474" t="str">
        <f>IF(VLOOKUP(AK10,suvaha!$D$92:$H$158,2,FALSE)=0,"",IF(LEN(VLOOKUP(AK10,suvaha!$D$92:$H$158,2,FALSE))&lt;1,"",LEFT(RIGHT(VLOOKUP(AK10,suvaha!$D$92:$H$158,2,FALSE),1),1)))</f>
        <v/>
      </c>
      <c r="BK12" s="827"/>
      <c r="BL12" s="828"/>
      <c r="BM12" s="474" t="str">
        <f>IF(LEN(VLOOKUP(AK10,suvaha!$D$92:$H$158,4,FALSE))&lt;11,"",LEFT(RIGHT(VLOOKUP(AK10,suvaha!$D$92:$H$158,4,FALSE),11),1))</f>
        <v/>
      </c>
      <c r="BN12" s="181"/>
      <c r="BO12" s="474" t="str">
        <f>IF(LEN(VLOOKUP(AK10,suvaha!$D$92:$H$158,4,FALSE))&lt;10,"",LEFT(RIGHT(VLOOKUP(AK10,suvaha!$D$92:$H$158,4,FALSE),10),1))</f>
        <v/>
      </c>
      <c r="BP12" s="476"/>
      <c r="BQ12" s="474" t="str">
        <f>IF(LEN(VLOOKUP(AK10,suvaha!$D$92:$H$158,4,FALSE))&lt;9,"",LEFT(RIGHT(VLOOKUP(AK10,suvaha!$D$92:$H$158,4,FALSE),9),1))</f>
        <v/>
      </c>
      <c r="BR12" s="181"/>
      <c r="BS12" s="474" t="str">
        <f>IF(LEN(VLOOKUP(AK10,suvaha!$D$92:$H$158,4,FALSE))&lt;8,"",LEFT(RIGHT(VLOOKUP(AK10,suvaha!$D$92:$H$158,4,FALSE),8),1))</f>
        <v/>
      </c>
      <c r="BT12" s="476"/>
      <c r="BU12" s="474" t="str">
        <f>IF(LEN(VLOOKUP(AK10,suvaha!$D$92:$H$158,4,FALSE))&lt;7,"",LEFT(RIGHT(VLOOKUP(AK10,suvaha!$D$92:$H$158,4,FALSE),7),1))</f>
        <v/>
      </c>
      <c r="BV12" s="823"/>
      <c r="BW12" s="474" t="str">
        <f>IF(LEN(VLOOKUP(AK10,suvaha!$D$92:$H$158,4,FALSE))&lt;6,"",LEFT(RIGHT(VLOOKUP(AK10,suvaha!$D$92:$H$158,4,FALSE),6),1))</f>
        <v/>
      </c>
      <c r="BX12" s="476"/>
      <c r="BY12" s="474" t="str">
        <f>IF(LEN(VLOOKUP(AK10,suvaha!$D$92:$H$158,4,FALSE))&lt;5,"",LEFT(RIGHT(VLOOKUP(AK10,suvaha!$D$92:$H$158,4,FALSE),5),1))</f>
        <v/>
      </c>
      <c r="BZ12" s="476"/>
      <c r="CA12" s="474" t="str">
        <f>IF(LEN(VLOOKUP(AK10,suvaha!$D$92:$H$158,4,FALSE))&lt;4,"",LEFT(RIGHT(VLOOKUP(AK10,suvaha!$D$92:$H$158,4,FALSE),4),1))</f>
        <v/>
      </c>
      <c r="CB12" s="824"/>
      <c r="CC12" s="474" t="str">
        <f>IF(LEN(VLOOKUP(AK10,suvaha!$D$92:$H$158,4,FALSE))&lt;3,"",LEFT(RIGHT(VLOOKUP(AK10,suvaha!$D$92:$H$158,4,FALSE),3),1))</f>
        <v/>
      </c>
      <c r="CD12" s="476"/>
      <c r="CE12" s="474" t="str">
        <f>IF(LEN(VLOOKUP(AK10,suvaha!$D$92:$H$158,4,FALSE))&lt;2,"",LEFT(RIGHT(VLOOKUP(AK10,suvaha!$D$92:$H$158,4,FALSE),2),1))</f>
        <v/>
      </c>
      <c r="CF12" s="476"/>
      <c r="CG12" s="474" t="str">
        <f>IF(VLOOKUP(AK10,suvaha!$D$92:$H$158,4,FALSE)=0,"",IF(LEN(VLOOKUP(AK10,suvaha!$D$92:$H$158,4,FALSE))&lt;1,"",LEFT(RIGHT(VLOOKUP(AK10,suvaha!$D$92:$H$158,4,FALSE),1),1)))</f>
        <v/>
      </c>
      <c r="CH12" s="245"/>
      <c r="CI12" s="237"/>
      <c r="CJ12" s="237"/>
    </row>
    <row r="13" spans="1:89" s="246" customFormat="1" ht="3" customHeight="1">
      <c r="A13" s="237"/>
      <c r="B13" s="237"/>
      <c r="C13" s="237"/>
      <c r="E13" s="825"/>
      <c r="F13" s="825"/>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792"/>
      <c r="AL13" s="792"/>
      <c r="AM13" s="792"/>
      <c r="AN13" s="484"/>
      <c r="AO13" s="247"/>
      <c r="AP13" s="247"/>
      <c r="AQ13" s="247"/>
      <c r="AR13" s="247"/>
      <c r="AS13" s="247"/>
      <c r="AT13" s="247"/>
      <c r="AU13" s="247"/>
      <c r="AV13" s="247"/>
      <c r="AW13" s="247"/>
      <c r="AX13" s="247"/>
      <c r="AY13" s="247"/>
      <c r="AZ13" s="247"/>
      <c r="BA13" s="247"/>
      <c r="BB13" s="247"/>
      <c r="BC13" s="247"/>
      <c r="BD13" s="247"/>
      <c r="BE13" s="248"/>
      <c r="BF13" s="248"/>
      <c r="BG13" s="248"/>
      <c r="BH13" s="248"/>
      <c r="BI13" s="248"/>
      <c r="BJ13" s="248"/>
      <c r="BK13" s="248"/>
      <c r="BL13" s="835"/>
      <c r="BM13" s="835"/>
      <c r="BN13" s="835"/>
      <c r="BO13" s="835"/>
      <c r="BP13" s="835"/>
      <c r="BQ13" s="835"/>
      <c r="BR13" s="835"/>
      <c r="BS13" s="835"/>
      <c r="BT13" s="835"/>
      <c r="BU13" s="835"/>
      <c r="BV13" s="835"/>
      <c r="BW13" s="835"/>
      <c r="BX13" s="835"/>
      <c r="BY13" s="835"/>
      <c r="BZ13" s="835"/>
      <c r="CA13" s="835"/>
      <c r="CB13" s="835"/>
      <c r="CC13" s="248"/>
      <c r="CD13" s="248"/>
      <c r="CE13" s="248"/>
      <c r="CF13" s="248"/>
      <c r="CG13" s="248"/>
      <c r="CH13" s="249"/>
      <c r="CI13" s="237"/>
      <c r="CJ13" s="237"/>
    </row>
    <row r="14" spans="1:89" s="174" customFormat="1" ht="3" customHeight="1">
      <c r="A14" s="250"/>
      <c r="B14" s="251"/>
      <c r="C14" s="144"/>
      <c r="D14" s="144"/>
      <c r="E14" s="836" t="s">
        <v>187</v>
      </c>
      <c r="F14" s="836"/>
      <c r="G14" s="804" t="str">
        <f>Index!C142</f>
        <v>Štatutárne fondy (423, 42X)</v>
      </c>
      <c r="H14" s="804"/>
      <c r="I14" s="804"/>
      <c r="J14" s="804"/>
      <c r="K14" s="804"/>
      <c r="L14" s="804"/>
      <c r="M14" s="804"/>
      <c r="N14" s="804"/>
      <c r="O14" s="804"/>
      <c r="P14" s="804"/>
      <c r="Q14" s="804"/>
      <c r="R14" s="804"/>
      <c r="S14" s="804"/>
      <c r="T14" s="804"/>
      <c r="U14" s="804"/>
      <c r="V14" s="804"/>
      <c r="W14" s="804"/>
      <c r="X14" s="804"/>
      <c r="Y14" s="804"/>
      <c r="Z14" s="804"/>
      <c r="AA14" s="804"/>
      <c r="AB14" s="804"/>
      <c r="AC14" s="804"/>
      <c r="AD14" s="804"/>
      <c r="AE14" s="804"/>
      <c r="AF14" s="804"/>
      <c r="AG14" s="804"/>
      <c r="AH14" s="804"/>
      <c r="AI14" s="804"/>
      <c r="AJ14" s="804"/>
      <c r="AK14" s="802" t="s">
        <v>188</v>
      </c>
      <c r="AL14" s="802"/>
      <c r="AM14" s="802"/>
      <c r="AN14" s="469"/>
      <c r="AO14" s="472"/>
      <c r="AP14" s="472"/>
      <c r="AQ14" s="472"/>
      <c r="AR14" s="472"/>
      <c r="AS14" s="472"/>
      <c r="AT14" s="472"/>
      <c r="AU14" s="472"/>
      <c r="AV14" s="472"/>
      <c r="AW14" s="472"/>
      <c r="AX14" s="472"/>
      <c r="AY14" s="472"/>
      <c r="AZ14" s="472"/>
      <c r="BA14" s="472"/>
      <c r="BB14" s="472"/>
      <c r="BC14" s="472"/>
      <c r="BD14" s="472"/>
      <c r="BE14" s="175"/>
      <c r="BF14" s="175"/>
      <c r="BG14" s="175"/>
      <c r="BH14" s="175"/>
      <c r="BI14" s="175"/>
      <c r="BJ14" s="175"/>
      <c r="BK14" s="175"/>
      <c r="BL14" s="710"/>
      <c r="BM14" s="710"/>
      <c r="BN14" s="710"/>
      <c r="BO14" s="710"/>
      <c r="BP14" s="710"/>
      <c r="BQ14" s="710"/>
      <c r="BR14" s="710"/>
      <c r="BS14" s="710"/>
      <c r="BT14" s="710"/>
      <c r="BU14" s="710"/>
      <c r="BV14" s="710"/>
      <c r="BW14" s="710"/>
      <c r="BX14" s="710"/>
      <c r="BY14" s="710"/>
      <c r="BZ14" s="710"/>
      <c r="CA14" s="710"/>
      <c r="CB14" s="710"/>
      <c r="CC14" s="175"/>
      <c r="CD14" s="175"/>
      <c r="CE14" s="175"/>
      <c r="CF14" s="175"/>
      <c r="CG14" s="175"/>
      <c r="CH14" s="216"/>
      <c r="CI14" s="220"/>
      <c r="CJ14" s="220"/>
    </row>
    <row r="15" spans="1:89" s="174" customFormat="1" ht="3" customHeight="1">
      <c r="A15" s="250"/>
      <c r="B15" s="250"/>
      <c r="C15" s="250"/>
      <c r="D15" s="251"/>
      <c r="E15" s="836"/>
      <c r="F15" s="836"/>
      <c r="G15" s="804"/>
      <c r="H15" s="804"/>
      <c r="I15" s="804"/>
      <c r="J15" s="804"/>
      <c r="K15" s="804"/>
      <c r="L15" s="804"/>
      <c r="M15" s="804"/>
      <c r="N15" s="804"/>
      <c r="O15" s="804"/>
      <c r="P15" s="804"/>
      <c r="Q15" s="804"/>
      <c r="R15" s="804"/>
      <c r="S15" s="804"/>
      <c r="T15" s="804"/>
      <c r="U15" s="804"/>
      <c r="V15" s="804"/>
      <c r="W15" s="804"/>
      <c r="X15" s="804"/>
      <c r="Y15" s="804"/>
      <c r="Z15" s="804"/>
      <c r="AA15" s="804"/>
      <c r="AB15" s="804"/>
      <c r="AC15" s="804"/>
      <c r="AD15" s="804"/>
      <c r="AE15" s="804"/>
      <c r="AF15" s="804"/>
      <c r="AG15" s="804"/>
      <c r="AH15" s="804"/>
      <c r="AI15" s="804"/>
      <c r="AJ15" s="804"/>
      <c r="AK15" s="802"/>
      <c r="AL15" s="802"/>
      <c r="AM15" s="802"/>
      <c r="AN15" s="465"/>
      <c r="AO15" s="466"/>
      <c r="AP15" s="466"/>
      <c r="AQ15" s="466"/>
      <c r="AR15" s="471"/>
      <c r="AS15" s="481"/>
      <c r="AT15" s="481"/>
      <c r="AU15" s="481"/>
      <c r="AV15" s="481"/>
      <c r="AW15" s="481"/>
      <c r="AX15" s="482"/>
      <c r="AY15" s="830"/>
      <c r="AZ15" s="830"/>
      <c r="BA15" s="830"/>
      <c r="BB15" s="830"/>
      <c r="BC15" s="830"/>
      <c r="BD15" s="830"/>
      <c r="BE15" s="482"/>
      <c r="BF15" s="832"/>
      <c r="BG15" s="832"/>
      <c r="BH15" s="832"/>
      <c r="BI15" s="832"/>
      <c r="BJ15" s="832"/>
      <c r="BK15" s="738"/>
      <c r="BL15" s="671"/>
      <c r="BM15" s="672"/>
      <c r="BN15" s="672"/>
      <c r="BO15" s="672"/>
      <c r="BP15" s="471"/>
      <c r="BQ15" s="830"/>
      <c r="BR15" s="830"/>
      <c r="BS15" s="830"/>
      <c r="BT15" s="830"/>
      <c r="BU15" s="830"/>
      <c r="BV15" s="831"/>
      <c r="BW15" s="832"/>
      <c r="BX15" s="832"/>
      <c r="BY15" s="832"/>
      <c r="BZ15" s="832"/>
      <c r="CA15" s="832"/>
      <c r="CB15" s="833"/>
      <c r="CC15" s="832"/>
      <c r="CD15" s="832"/>
      <c r="CE15" s="832"/>
      <c r="CF15" s="832"/>
      <c r="CG15" s="832"/>
      <c r="CH15" s="217"/>
      <c r="CI15" s="220"/>
      <c r="CJ15" s="220"/>
    </row>
    <row r="16" spans="1:89" s="252" customFormat="1" ht="15" customHeight="1">
      <c r="A16" s="250"/>
      <c r="B16" s="250"/>
      <c r="C16" s="250"/>
      <c r="E16" s="836"/>
      <c r="F16" s="836"/>
      <c r="G16" s="804"/>
      <c r="H16" s="804"/>
      <c r="I16" s="804"/>
      <c r="J16" s="804"/>
      <c r="K16" s="804"/>
      <c r="L16" s="804"/>
      <c r="M16" s="804"/>
      <c r="N16" s="804"/>
      <c r="O16" s="804"/>
      <c r="P16" s="804"/>
      <c r="Q16" s="804"/>
      <c r="R16" s="804"/>
      <c r="S16" s="804"/>
      <c r="T16" s="804"/>
      <c r="U16" s="804"/>
      <c r="V16" s="804"/>
      <c r="W16" s="804"/>
      <c r="X16" s="804"/>
      <c r="Y16" s="804"/>
      <c r="Z16" s="804"/>
      <c r="AA16" s="804"/>
      <c r="AB16" s="804"/>
      <c r="AC16" s="804"/>
      <c r="AD16" s="804"/>
      <c r="AE16" s="804"/>
      <c r="AF16" s="804"/>
      <c r="AG16" s="804"/>
      <c r="AH16" s="804"/>
      <c r="AI16" s="804"/>
      <c r="AJ16" s="804"/>
      <c r="AK16" s="802"/>
      <c r="AL16" s="802"/>
      <c r="AM16" s="802"/>
      <c r="AN16" s="465"/>
      <c r="AO16" s="483" t="str">
        <f>IF(LEN(VLOOKUP(AK14,suvaha!$D$92:$H$158,2,FALSE))&lt;11,"",LEFT(RIGHT(VLOOKUP(AK14,suvaha!$D$92:$H$158,2,FALSE),11),1))</f>
        <v/>
      </c>
      <c r="AP16" s="253"/>
      <c r="AQ16" s="483" t="str">
        <f>IF(LEN(VLOOKUP(AK14,suvaha!$D$92:$H$158,2,FALSE))&lt;10,"",LEFT(RIGHT(VLOOKUP(AK14,suvaha!$D$92:$H$158,2,FALSE),10),1))</f>
        <v/>
      </c>
      <c r="AR16" s="482"/>
      <c r="AS16" s="483" t="str">
        <f>IF(LEN(VLOOKUP(AK14,suvaha!$D$92:$H$158,2,FALSE))&lt;9,"",LEFT(RIGHT(VLOOKUP(AK14,suvaha!$D$92:$H$158,2,FALSE),9),1))</f>
        <v/>
      </c>
      <c r="AT16" s="253"/>
      <c r="AU16" s="483" t="str">
        <f>IF(LEN(VLOOKUP(AK14,suvaha!$D$92:$H$158,2,FALSE))&lt;8,"",LEFT(RIGHT(VLOOKUP(AK14,suvaha!$D$92:$H$158,2,FALSE),8),1))</f>
        <v/>
      </c>
      <c r="AV16" s="482"/>
      <c r="AW16" s="483" t="str">
        <f>IF(LEN(VLOOKUP(AK14,suvaha!$D$92:$H$158,2,FALSE))&lt;7,"",LEFT(RIGHT(VLOOKUP(AK14,suvaha!$D$92:$H$158,2,FALSE),7),1))</f>
        <v/>
      </c>
      <c r="AX16" s="482"/>
      <c r="AY16" s="483" t="str">
        <f>IF(LEN(VLOOKUP(AK14,suvaha!$D$92:$H$158,2,FALSE))&lt;6,"",LEFT(RIGHT(VLOOKUP(AK14,suvaha!$D$92:$H$158,2,FALSE),6),1))</f>
        <v/>
      </c>
      <c r="AZ16" s="253"/>
      <c r="BA16" s="834" t="str">
        <f>IF(LEN(VLOOKUP(AK14,suvaha!$D$92:$H$158,2,FALSE))&lt;5,"",LEFT(RIGHT(VLOOKUP(AK14,suvaha!$D$92:$H$158,2,FALSE),5),1))</f>
        <v/>
      </c>
      <c r="BB16" s="834" t="e">
        <f>IF(LEN(#REF!)&lt;5,"",LEFT(RIGHT(#REF!,5),1))</f>
        <v>#REF!</v>
      </c>
      <c r="BC16" s="482"/>
      <c r="BD16" s="483" t="str">
        <f>IF(LEN(VLOOKUP(AK14,suvaha!$D$92:$H$158,2,FALSE))&lt;4,"",LEFT(RIGHT(VLOOKUP(AK14,suvaha!$D$92:$H$158,2,FALSE),4),1))</f>
        <v/>
      </c>
      <c r="BE16" s="482"/>
      <c r="BF16" s="483" t="str">
        <f>IF(LEN(VLOOKUP(AK14,suvaha!$D$92:$H$158,2,FALSE))&lt;3,"",LEFT(RIGHT(VLOOKUP(AK14,suvaha!$D$92:$H$158,2,FALSE),3),1))</f>
        <v/>
      </c>
      <c r="BG16" s="482"/>
      <c r="BH16" s="483" t="str">
        <f>IF(LEN(VLOOKUP(AK14,suvaha!$D$92:$H$158,2,FALSE))&lt;2,"",LEFT(RIGHT(VLOOKUP(AK14,suvaha!$D$92:$H$158,2,FALSE),2),1))</f>
        <v/>
      </c>
      <c r="BI16" s="482"/>
      <c r="BJ16" s="483" t="str">
        <f>IF(VLOOKUP(AK14,suvaha!$D$92:$H$158,2,FALSE)=0,"",IF(LEN(VLOOKUP(AK14,suvaha!$D$92:$H$158,2,FALSE))&lt;1,"",LEFT(RIGHT(VLOOKUP(AK14,suvaha!$D$92:$H$158,2,FALSE),1),1)))</f>
        <v/>
      </c>
      <c r="BK16" s="738"/>
      <c r="BL16" s="671"/>
      <c r="BM16" s="483" t="str">
        <f>IF(LEN(VLOOKUP(AK14,suvaha!$D$92:$H$158,4,FALSE))&lt;11,"",LEFT(RIGHT(VLOOKUP(AK14,suvaha!$D$92:$H$158,4,FALSE),11),1))</f>
        <v/>
      </c>
      <c r="BN16" s="253"/>
      <c r="BO16" s="483" t="str">
        <f>IF(LEN(VLOOKUP(AK14,suvaha!$D$92:$H$158,4,FALSE))&lt;10,"",LEFT(RIGHT(VLOOKUP(AK14,suvaha!$D$92:$H$158,4,FALSE),10),1))</f>
        <v/>
      </c>
      <c r="BP16" s="482"/>
      <c r="BQ16" s="483" t="str">
        <f>IF(LEN(VLOOKUP(AK14,suvaha!$D$92:$H$158,4,FALSE))&lt;9,"",LEFT(RIGHT(VLOOKUP(AK14,suvaha!$D$92:$H$158,4,FALSE),9),1))</f>
        <v/>
      </c>
      <c r="BR16" s="253"/>
      <c r="BS16" s="483" t="str">
        <f>IF(LEN(VLOOKUP(AK14,suvaha!$D$92:$H$158,4,FALSE))&lt;8,"",LEFT(RIGHT(VLOOKUP(AK14,suvaha!$D$92:$H$158,4,FALSE),8),1))</f>
        <v/>
      </c>
      <c r="BT16" s="482"/>
      <c r="BU16" s="483" t="str">
        <f>IF(LEN(VLOOKUP(AK14,suvaha!$D$92:$H$158,4,FALSE))&lt;7,"",LEFT(RIGHT(VLOOKUP(AK14,suvaha!$D$92:$H$158,4,FALSE),7),1))</f>
        <v/>
      </c>
      <c r="BV16" s="831"/>
      <c r="BW16" s="483" t="str">
        <f>IF(LEN(VLOOKUP(AK14,suvaha!$D$92:$H$158,4,FALSE))&lt;6,"",LEFT(RIGHT(VLOOKUP(AK14,suvaha!$D$92:$H$158,4,FALSE),6),1))</f>
        <v/>
      </c>
      <c r="BX16" s="482"/>
      <c r="BY16" s="483" t="str">
        <f>IF(LEN(VLOOKUP(AK14,suvaha!$D$92:$H$158,4,FALSE))&lt;5,"",LEFT(RIGHT(VLOOKUP(AK14,suvaha!$D$92:$H$158,4,FALSE),5),1))</f>
        <v/>
      </c>
      <c r="BZ16" s="482"/>
      <c r="CA16" s="483" t="str">
        <f>IF(LEN(VLOOKUP(AK14,suvaha!$D$92:$H$158,4,FALSE))&lt;4,"",LEFT(RIGHT(VLOOKUP(AK14,suvaha!$D$92:$H$158,4,FALSE),4),1))</f>
        <v/>
      </c>
      <c r="CB16" s="833"/>
      <c r="CC16" s="483" t="str">
        <f>IF(LEN(VLOOKUP(AK14,suvaha!$D$92:$H$158,4,FALSE))&lt;3,"",LEFT(RIGHT(VLOOKUP(AK14,suvaha!$D$92:$H$158,4,FALSE),3),1))</f>
        <v/>
      </c>
      <c r="CD16" s="482"/>
      <c r="CE16" s="483" t="str">
        <f>IF(LEN(VLOOKUP(AK14,suvaha!$D$92:$H$158,4,FALSE))&lt;2,"",LEFT(RIGHT(VLOOKUP(AK14,suvaha!$D$92:$H$158,4,FALSE),2),1))</f>
        <v/>
      </c>
      <c r="CF16" s="482"/>
      <c r="CG16" s="483" t="str">
        <f>IF(VLOOKUP(AK14,suvaha!$D$92:$H$158,4,FALSE)=0,"",IF(LEN(VLOOKUP(AK14,suvaha!$D$92:$H$158,4,FALSE))&lt;1,"",LEFT(RIGHT(VLOOKUP(AK14,suvaha!$D$92:$H$158,4,FALSE),1),1)))</f>
        <v/>
      </c>
      <c r="CH16" s="217"/>
      <c r="CI16" s="250"/>
      <c r="CJ16" s="250"/>
    </row>
    <row r="17" spans="1:88" s="252" customFormat="1" ht="3" customHeight="1">
      <c r="A17" s="250"/>
      <c r="B17" s="250"/>
      <c r="C17" s="250"/>
      <c r="E17" s="836"/>
      <c r="F17" s="836"/>
      <c r="G17" s="804"/>
      <c r="H17" s="804"/>
      <c r="I17" s="804"/>
      <c r="J17" s="804"/>
      <c r="K17" s="804"/>
      <c r="L17" s="804"/>
      <c r="M17" s="804"/>
      <c r="N17" s="804"/>
      <c r="O17" s="804"/>
      <c r="P17" s="804"/>
      <c r="Q17" s="804"/>
      <c r="R17" s="804"/>
      <c r="S17" s="804"/>
      <c r="T17" s="804"/>
      <c r="U17" s="804"/>
      <c r="V17" s="804"/>
      <c r="W17" s="804"/>
      <c r="X17" s="804"/>
      <c r="Y17" s="804"/>
      <c r="Z17" s="804"/>
      <c r="AA17" s="804"/>
      <c r="AB17" s="804"/>
      <c r="AC17" s="804"/>
      <c r="AD17" s="804"/>
      <c r="AE17" s="804"/>
      <c r="AF17" s="804"/>
      <c r="AG17" s="804"/>
      <c r="AH17" s="804"/>
      <c r="AI17" s="804"/>
      <c r="AJ17" s="804"/>
      <c r="AK17" s="802"/>
      <c r="AL17" s="802"/>
      <c r="AM17" s="802"/>
      <c r="AN17" s="464"/>
      <c r="AO17" s="236"/>
      <c r="AP17" s="236"/>
      <c r="AQ17" s="236"/>
      <c r="AR17" s="236"/>
      <c r="AS17" s="236"/>
      <c r="AT17" s="236"/>
      <c r="AU17" s="236"/>
      <c r="AV17" s="236"/>
      <c r="AW17" s="236"/>
      <c r="AX17" s="236"/>
      <c r="AY17" s="236"/>
      <c r="AZ17" s="236"/>
      <c r="BA17" s="236"/>
      <c r="BB17" s="236"/>
      <c r="BC17" s="236"/>
      <c r="BD17" s="236"/>
      <c r="BE17" s="182"/>
      <c r="BF17" s="182"/>
      <c r="BG17" s="182"/>
      <c r="BH17" s="182"/>
      <c r="BI17" s="182"/>
      <c r="BJ17" s="182"/>
      <c r="BK17" s="182"/>
      <c r="BL17" s="669"/>
      <c r="BM17" s="669"/>
      <c r="BN17" s="669"/>
      <c r="BO17" s="669"/>
      <c r="BP17" s="669"/>
      <c r="BQ17" s="669"/>
      <c r="BR17" s="669"/>
      <c r="BS17" s="669"/>
      <c r="BT17" s="669"/>
      <c r="BU17" s="669"/>
      <c r="BV17" s="669"/>
      <c r="BW17" s="669"/>
      <c r="BX17" s="669"/>
      <c r="BY17" s="669"/>
      <c r="BZ17" s="669"/>
      <c r="CA17" s="669"/>
      <c r="CB17" s="669"/>
      <c r="CC17" s="182"/>
      <c r="CD17" s="182"/>
      <c r="CE17" s="182"/>
      <c r="CF17" s="182"/>
      <c r="CG17" s="182"/>
      <c r="CH17" s="218"/>
      <c r="CI17" s="250"/>
      <c r="CJ17" s="250"/>
    </row>
    <row r="18" spans="1:88" s="174" customFormat="1" ht="3" customHeight="1">
      <c r="A18" s="250"/>
      <c r="B18" s="251"/>
      <c r="C18" s="144"/>
      <c r="D18" s="144"/>
      <c r="E18" s="837" t="s">
        <v>59</v>
      </c>
      <c r="F18" s="838"/>
      <c r="G18" s="804" t="str">
        <f>Index!C143</f>
        <v>Ostatné fondy (427, 42X)</v>
      </c>
      <c r="H18" s="804"/>
      <c r="I18" s="804"/>
      <c r="J18" s="804"/>
      <c r="K18" s="804"/>
      <c r="L18" s="804"/>
      <c r="M18" s="804"/>
      <c r="N18" s="804"/>
      <c r="O18" s="804"/>
      <c r="P18" s="804"/>
      <c r="Q18" s="804"/>
      <c r="R18" s="804"/>
      <c r="S18" s="804"/>
      <c r="T18" s="804"/>
      <c r="U18" s="804"/>
      <c r="V18" s="804"/>
      <c r="W18" s="804"/>
      <c r="X18" s="804"/>
      <c r="Y18" s="804"/>
      <c r="Z18" s="804"/>
      <c r="AA18" s="804"/>
      <c r="AB18" s="804"/>
      <c r="AC18" s="804"/>
      <c r="AD18" s="804"/>
      <c r="AE18" s="804"/>
      <c r="AF18" s="804"/>
      <c r="AG18" s="804"/>
      <c r="AH18" s="804"/>
      <c r="AI18" s="804"/>
      <c r="AJ18" s="804"/>
      <c r="AK18" s="802" t="s">
        <v>189</v>
      </c>
      <c r="AL18" s="802"/>
      <c r="AM18" s="802"/>
      <c r="AN18" s="469"/>
      <c r="AO18" s="472"/>
      <c r="AP18" s="472"/>
      <c r="AQ18" s="472"/>
      <c r="AR18" s="472"/>
      <c r="AS18" s="472"/>
      <c r="AT18" s="472"/>
      <c r="AU18" s="472"/>
      <c r="AV18" s="472"/>
      <c r="AW18" s="472"/>
      <c r="AX18" s="472"/>
      <c r="AY18" s="472"/>
      <c r="AZ18" s="472"/>
      <c r="BA18" s="472"/>
      <c r="BB18" s="472"/>
      <c r="BC18" s="472"/>
      <c r="BD18" s="472"/>
      <c r="BE18" s="175"/>
      <c r="BF18" s="175"/>
      <c r="BG18" s="175"/>
      <c r="BH18" s="175"/>
      <c r="BI18" s="175"/>
      <c r="BJ18" s="175"/>
      <c r="BK18" s="175"/>
      <c r="BL18" s="710"/>
      <c r="BM18" s="710"/>
      <c r="BN18" s="710"/>
      <c r="BO18" s="710"/>
      <c r="BP18" s="710"/>
      <c r="BQ18" s="710"/>
      <c r="BR18" s="710"/>
      <c r="BS18" s="710"/>
      <c r="BT18" s="710"/>
      <c r="BU18" s="710"/>
      <c r="BV18" s="710"/>
      <c r="BW18" s="710"/>
      <c r="BX18" s="710"/>
      <c r="BY18" s="710"/>
      <c r="BZ18" s="710"/>
      <c r="CA18" s="710"/>
      <c r="CB18" s="710"/>
      <c r="CC18" s="175"/>
      <c r="CD18" s="175"/>
      <c r="CE18" s="175"/>
      <c r="CF18" s="175"/>
      <c r="CG18" s="175"/>
      <c r="CH18" s="216"/>
      <c r="CI18" s="220"/>
      <c r="CJ18" s="220"/>
    </row>
    <row r="19" spans="1:88" s="174" customFormat="1" ht="3" customHeight="1">
      <c r="A19" s="250"/>
      <c r="B19" s="250"/>
      <c r="C19" s="250"/>
      <c r="D19" s="251"/>
      <c r="E19" s="839"/>
      <c r="F19" s="840"/>
      <c r="G19" s="804"/>
      <c r="H19" s="804"/>
      <c r="I19" s="804"/>
      <c r="J19" s="804"/>
      <c r="K19" s="804"/>
      <c r="L19" s="804"/>
      <c r="M19" s="804"/>
      <c r="N19" s="804"/>
      <c r="O19" s="804"/>
      <c r="P19" s="804"/>
      <c r="Q19" s="804"/>
      <c r="R19" s="804"/>
      <c r="S19" s="804"/>
      <c r="T19" s="804"/>
      <c r="U19" s="804"/>
      <c r="V19" s="804"/>
      <c r="W19" s="804"/>
      <c r="X19" s="804"/>
      <c r="Y19" s="804"/>
      <c r="Z19" s="804"/>
      <c r="AA19" s="804"/>
      <c r="AB19" s="804"/>
      <c r="AC19" s="804"/>
      <c r="AD19" s="804"/>
      <c r="AE19" s="804"/>
      <c r="AF19" s="804"/>
      <c r="AG19" s="804"/>
      <c r="AH19" s="804"/>
      <c r="AI19" s="804"/>
      <c r="AJ19" s="804"/>
      <c r="AK19" s="802"/>
      <c r="AL19" s="802"/>
      <c r="AM19" s="802"/>
      <c r="AN19" s="465"/>
      <c r="AO19" s="466"/>
      <c r="AP19" s="466"/>
      <c r="AQ19" s="466"/>
      <c r="AR19" s="471"/>
      <c r="AS19" s="481"/>
      <c r="AT19" s="481"/>
      <c r="AU19" s="481"/>
      <c r="AV19" s="481"/>
      <c r="AW19" s="481"/>
      <c r="AX19" s="482"/>
      <c r="AY19" s="830"/>
      <c r="AZ19" s="830"/>
      <c r="BA19" s="830"/>
      <c r="BB19" s="830"/>
      <c r="BC19" s="830"/>
      <c r="BD19" s="830"/>
      <c r="BE19" s="482"/>
      <c r="BF19" s="832"/>
      <c r="BG19" s="832"/>
      <c r="BH19" s="832"/>
      <c r="BI19" s="832"/>
      <c r="BJ19" s="832"/>
      <c r="BK19" s="738"/>
      <c r="BL19" s="671"/>
      <c r="BM19" s="672"/>
      <c r="BN19" s="672"/>
      <c r="BO19" s="672"/>
      <c r="BP19" s="471"/>
      <c r="BQ19" s="830"/>
      <c r="BR19" s="830"/>
      <c r="BS19" s="830"/>
      <c r="BT19" s="830"/>
      <c r="BU19" s="830"/>
      <c r="BV19" s="831"/>
      <c r="BW19" s="832"/>
      <c r="BX19" s="832"/>
      <c r="BY19" s="832"/>
      <c r="BZ19" s="832"/>
      <c r="CA19" s="832"/>
      <c r="CB19" s="833"/>
      <c r="CC19" s="832"/>
      <c r="CD19" s="832"/>
      <c r="CE19" s="832"/>
      <c r="CF19" s="832"/>
      <c r="CG19" s="832"/>
      <c r="CH19" s="217"/>
      <c r="CI19" s="220"/>
      <c r="CJ19" s="220"/>
    </row>
    <row r="20" spans="1:88" s="252" customFormat="1" ht="15" customHeight="1">
      <c r="A20" s="250"/>
      <c r="B20" s="250"/>
      <c r="C20" s="250"/>
      <c r="E20" s="839"/>
      <c r="F20" s="840"/>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802"/>
      <c r="AL20" s="802"/>
      <c r="AM20" s="802"/>
      <c r="AN20" s="465"/>
      <c r="AO20" s="483" t="str">
        <f>IF(LEN(VLOOKUP(AK18,suvaha!$D$92:$H$158,2,FALSE))&lt;11,"",LEFT(RIGHT(VLOOKUP(AK18,suvaha!$D$92:$H$158,2,FALSE),11),1))</f>
        <v/>
      </c>
      <c r="AP20" s="253"/>
      <c r="AQ20" s="483" t="str">
        <f>IF(LEN(VLOOKUP(AK18,suvaha!$D$92:$H$158,2,FALSE))&lt;10,"",LEFT(RIGHT(VLOOKUP(AK18,suvaha!$D$92:$H$158,2,FALSE),10),1))</f>
        <v/>
      </c>
      <c r="AR20" s="482"/>
      <c r="AS20" s="483" t="str">
        <f>IF(LEN(VLOOKUP(AK18,suvaha!$D$92:$H$158,2,FALSE))&lt;9,"",LEFT(RIGHT(VLOOKUP(AK18,suvaha!$D$92:$H$158,2,FALSE),9),1))</f>
        <v/>
      </c>
      <c r="AT20" s="253"/>
      <c r="AU20" s="483" t="str">
        <f>IF(LEN(VLOOKUP(AK18,suvaha!$D$92:$H$158,2,FALSE))&lt;8,"",LEFT(RIGHT(VLOOKUP(AK18,suvaha!$D$92:$H$158,2,FALSE),8),1))</f>
        <v/>
      </c>
      <c r="AV20" s="482"/>
      <c r="AW20" s="483" t="str">
        <f>IF(LEN(VLOOKUP(AK18,suvaha!$D$92:$H$158,2,FALSE))&lt;7,"",LEFT(RIGHT(VLOOKUP(AK18,suvaha!$D$92:$H$158,2,FALSE),7),1))</f>
        <v/>
      </c>
      <c r="AX20" s="482"/>
      <c r="AY20" s="483" t="str">
        <f>IF(LEN(VLOOKUP(AK18,suvaha!$D$92:$H$158,2,FALSE))&lt;6,"",LEFT(RIGHT(VLOOKUP(AK18,suvaha!$D$92:$H$158,2,FALSE),6),1))</f>
        <v/>
      </c>
      <c r="AZ20" s="253"/>
      <c r="BA20" s="834" t="str">
        <f>IF(LEN(VLOOKUP(AK18,suvaha!$D$92:$H$158,2,FALSE))&lt;5,"",LEFT(RIGHT(VLOOKUP(AK18,suvaha!$D$92:$H$158,2,FALSE),5),1))</f>
        <v/>
      </c>
      <c r="BB20" s="834" t="e">
        <f>IF(LEN(#REF!)&lt;5,"",LEFT(RIGHT(#REF!,5),1))</f>
        <v>#REF!</v>
      </c>
      <c r="BC20" s="482"/>
      <c r="BD20" s="483" t="str">
        <f>IF(LEN(VLOOKUP(AK18,suvaha!$D$92:$H$158,2,FALSE))&lt;4,"",LEFT(RIGHT(VLOOKUP(AK18,suvaha!$D$92:$H$158,2,FALSE),4),1))</f>
        <v/>
      </c>
      <c r="BE20" s="482"/>
      <c r="BF20" s="483" t="str">
        <f>IF(LEN(VLOOKUP(AK18,suvaha!$D$92:$H$158,2,FALSE))&lt;3,"",LEFT(RIGHT(VLOOKUP(AK18,suvaha!$D$92:$H$158,2,FALSE),3),1))</f>
        <v/>
      </c>
      <c r="BG20" s="482"/>
      <c r="BH20" s="483" t="str">
        <f>IF(LEN(VLOOKUP(AK18,suvaha!$D$92:$H$158,2,FALSE))&lt;2,"",LEFT(RIGHT(VLOOKUP(AK18,suvaha!$D$92:$H$158,2,FALSE),2),1))</f>
        <v/>
      </c>
      <c r="BI20" s="482"/>
      <c r="BJ20" s="483" t="str">
        <f>IF(VLOOKUP(AK18,suvaha!$D$92:$H$158,2,FALSE)=0,"",IF(LEN(VLOOKUP(AK18,suvaha!$D$92:$H$158,2,FALSE))&lt;1,"",LEFT(RIGHT(VLOOKUP(AK18,suvaha!$D$92:$H$158,2,FALSE),1),1)))</f>
        <v/>
      </c>
      <c r="BK20" s="738"/>
      <c r="BL20" s="671"/>
      <c r="BM20" s="483" t="str">
        <f>IF(LEN(VLOOKUP(AK18,suvaha!$D$92:$H$158,4,FALSE))&lt;11,"",LEFT(RIGHT(VLOOKUP(AK18,suvaha!$D$92:$H$158,4,FALSE),11),1))</f>
        <v/>
      </c>
      <c r="BN20" s="253"/>
      <c r="BO20" s="483" t="str">
        <f>IF(LEN(VLOOKUP(AK18,suvaha!$D$92:$H$158,4,FALSE))&lt;10,"",LEFT(RIGHT(VLOOKUP(AK18,suvaha!$D$92:$H$158,4,FALSE),10),1))</f>
        <v/>
      </c>
      <c r="BP20" s="482"/>
      <c r="BQ20" s="483" t="str">
        <f>IF(LEN(VLOOKUP(AK18,suvaha!$D$92:$H$158,4,FALSE))&lt;9,"",LEFT(RIGHT(VLOOKUP(AK18,suvaha!$D$92:$H$158,4,FALSE),9),1))</f>
        <v/>
      </c>
      <c r="BR20" s="253"/>
      <c r="BS20" s="483" t="str">
        <f>IF(LEN(VLOOKUP(AK18,suvaha!$D$92:$H$158,4,FALSE))&lt;8,"",LEFT(RIGHT(VLOOKUP(AK18,suvaha!$D$92:$H$158,4,FALSE),8),1))</f>
        <v/>
      </c>
      <c r="BT20" s="482"/>
      <c r="BU20" s="483" t="str">
        <f>IF(LEN(VLOOKUP(AK18,suvaha!$D$92:$H$158,4,FALSE))&lt;7,"",LEFT(RIGHT(VLOOKUP(AK18,suvaha!$D$92:$H$158,4,FALSE),7),1))</f>
        <v/>
      </c>
      <c r="BV20" s="831"/>
      <c r="BW20" s="483" t="str">
        <f>IF(LEN(VLOOKUP(AK18,suvaha!$D$92:$H$158,4,FALSE))&lt;6,"",LEFT(RIGHT(VLOOKUP(AK18,suvaha!$D$92:$H$158,4,FALSE),6),1))</f>
        <v/>
      </c>
      <c r="BX20" s="482"/>
      <c r="BY20" s="483" t="str">
        <f>IF(LEN(VLOOKUP(AK18,suvaha!$D$92:$H$158,4,FALSE))&lt;5,"",LEFT(RIGHT(VLOOKUP(AK18,suvaha!$D$92:$H$158,4,FALSE),5),1))</f>
        <v/>
      </c>
      <c r="BZ20" s="482"/>
      <c r="CA20" s="483" t="str">
        <f>IF(LEN(VLOOKUP(AK18,suvaha!$D$92:$H$158,4,FALSE))&lt;4,"",LEFT(RIGHT(VLOOKUP(AK18,suvaha!$D$92:$H$158,4,FALSE),4),1))</f>
        <v/>
      </c>
      <c r="CB20" s="833"/>
      <c r="CC20" s="483" t="str">
        <f>IF(LEN(VLOOKUP(AK18,suvaha!$D$92:$H$158,4,FALSE))&lt;3,"",LEFT(RIGHT(VLOOKUP(AK18,suvaha!$D$92:$H$158,4,FALSE),3),1))</f>
        <v/>
      </c>
      <c r="CD20" s="482"/>
      <c r="CE20" s="483" t="str">
        <f>IF(LEN(VLOOKUP(AK18,suvaha!$D$92:$H$158,4,FALSE))&lt;2,"",LEFT(RIGHT(VLOOKUP(AK18,suvaha!$D$92:$H$158,4,FALSE),2),1))</f>
        <v/>
      </c>
      <c r="CF20" s="482"/>
      <c r="CG20" s="483" t="str">
        <f>IF(VLOOKUP(AK18,suvaha!$D$92:$H$158,4,FALSE)=0,"",IF(LEN(VLOOKUP(AK18,suvaha!$D$92:$H$158,4,FALSE))&lt;1,"",LEFT(RIGHT(VLOOKUP(AK18,suvaha!$D$92:$H$158,4,FALSE),1),1)))</f>
        <v/>
      </c>
      <c r="CH20" s="217"/>
      <c r="CI20" s="250"/>
      <c r="CJ20" s="250"/>
    </row>
    <row r="21" spans="1:88" s="252" customFormat="1" ht="3" customHeight="1">
      <c r="A21" s="250"/>
      <c r="B21" s="250"/>
      <c r="C21" s="250"/>
      <c r="E21" s="841"/>
      <c r="F21" s="842"/>
      <c r="G21" s="804"/>
      <c r="H21" s="804"/>
      <c r="I21" s="804"/>
      <c r="J21" s="804"/>
      <c r="K21" s="804"/>
      <c r="L21" s="804"/>
      <c r="M21" s="804"/>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802"/>
      <c r="AL21" s="802"/>
      <c r="AM21" s="802"/>
      <c r="AN21" s="464"/>
      <c r="AO21" s="236"/>
      <c r="AP21" s="236"/>
      <c r="AQ21" s="236"/>
      <c r="AR21" s="236"/>
      <c r="AS21" s="236"/>
      <c r="AT21" s="236"/>
      <c r="AU21" s="236"/>
      <c r="AV21" s="236"/>
      <c r="AW21" s="236"/>
      <c r="AX21" s="236"/>
      <c r="AY21" s="236"/>
      <c r="AZ21" s="236"/>
      <c r="BA21" s="236"/>
      <c r="BB21" s="236"/>
      <c r="BC21" s="236"/>
      <c r="BD21" s="236"/>
      <c r="BE21" s="182"/>
      <c r="BF21" s="182"/>
      <c r="BG21" s="182"/>
      <c r="BH21" s="182"/>
      <c r="BI21" s="182"/>
      <c r="BJ21" s="182"/>
      <c r="BK21" s="182"/>
      <c r="BL21" s="669"/>
      <c r="BM21" s="669"/>
      <c r="BN21" s="669"/>
      <c r="BO21" s="669"/>
      <c r="BP21" s="669"/>
      <c r="BQ21" s="669"/>
      <c r="BR21" s="669"/>
      <c r="BS21" s="669"/>
      <c r="BT21" s="669"/>
      <c r="BU21" s="669"/>
      <c r="BV21" s="669"/>
      <c r="BW21" s="669"/>
      <c r="BX21" s="669"/>
      <c r="BY21" s="669"/>
      <c r="BZ21" s="669"/>
      <c r="CA21" s="669"/>
      <c r="CB21" s="669"/>
      <c r="CC21" s="182"/>
      <c r="CD21" s="182"/>
      <c r="CE21" s="182"/>
      <c r="CF21" s="182"/>
      <c r="CG21" s="182"/>
      <c r="CH21" s="218"/>
      <c r="CI21" s="250"/>
      <c r="CJ21" s="250"/>
    </row>
    <row r="22" spans="1:88" s="174" customFormat="1" ht="3" customHeight="1">
      <c r="A22" s="139"/>
      <c r="B22" s="463"/>
      <c r="C22" s="144"/>
      <c r="D22" s="144"/>
      <c r="E22" s="843" t="s">
        <v>190</v>
      </c>
      <c r="F22" s="844"/>
      <c r="G22" s="849" t="str">
        <f>Index!C144</f>
        <v>Oceňovacie rozdiely z precenenia súčet (r. 94 až r. 96)</v>
      </c>
      <c r="H22" s="850"/>
      <c r="I22" s="850"/>
      <c r="J22" s="850"/>
      <c r="K22" s="850"/>
      <c r="L22" s="850"/>
      <c r="M22" s="850"/>
      <c r="N22" s="850"/>
      <c r="O22" s="850"/>
      <c r="P22" s="850"/>
      <c r="Q22" s="850"/>
      <c r="R22" s="850"/>
      <c r="S22" s="850"/>
      <c r="T22" s="850"/>
      <c r="U22" s="850"/>
      <c r="V22" s="850"/>
      <c r="W22" s="850"/>
      <c r="X22" s="850"/>
      <c r="Y22" s="850"/>
      <c r="Z22" s="850"/>
      <c r="AA22" s="850"/>
      <c r="AB22" s="850"/>
      <c r="AC22" s="850"/>
      <c r="AD22" s="850"/>
      <c r="AE22" s="850"/>
      <c r="AF22" s="850"/>
      <c r="AG22" s="850"/>
      <c r="AH22" s="850"/>
      <c r="AI22" s="850"/>
      <c r="AJ22" s="851"/>
      <c r="AK22" s="813" t="s">
        <v>191</v>
      </c>
      <c r="AL22" s="813"/>
      <c r="AM22" s="813"/>
      <c r="AN22" s="469"/>
      <c r="AO22" s="472"/>
      <c r="AP22" s="472"/>
      <c r="AQ22" s="472"/>
      <c r="AR22" s="472"/>
      <c r="AS22" s="472"/>
      <c r="AT22" s="472"/>
      <c r="AU22" s="472"/>
      <c r="AV22" s="472"/>
      <c r="AW22" s="472"/>
      <c r="AX22" s="472"/>
      <c r="AY22" s="472"/>
      <c r="AZ22" s="472"/>
      <c r="BA22" s="472"/>
      <c r="BB22" s="472"/>
      <c r="BC22" s="472"/>
      <c r="BD22" s="472"/>
      <c r="BE22" s="175"/>
      <c r="BF22" s="175"/>
      <c r="BG22" s="175"/>
      <c r="BH22" s="175"/>
      <c r="BI22" s="175"/>
      <c r="BJ22" s="175"/>
      <c r="BK22" s="175"/>
      <c r="BL22" s="710"/>
      <c r="BM22" s="710"/>
      <c r="BN22" s="710"/>
      <c r="BO22" s="710"/>
      <c r="BP22" s="710"/>
      <c r="BQ22" s="710"/>
      <c r="BR22" s="710"/>
      <c r="BS22" s="710"/>
      <c r="BT22" s="710"/>
      <c r="BU22" s="710"/>
      <c r="BV22" s="710"/>
      <c r="BW22" s="710"/>
      <c r="BX22" s="710"/>
      <c r="BY22" s="710"/>
      <c r="BZ22" s="710"/>
      <c r="CA22" s="710"/>
      <c r="CB22" s="710"/>
      <c r="CC22" s="175"/>
      <c r="CD22" s="175"/>
      <c r="CE22" s="175"/>
      <c r="CF22" s="175"/>
      <c r="CG22" s="175"/>
      <c r="CH22" s="216"/>
      <c r="CI22" s="220"/>
      <c r="CJ22" s="220"/>
    </row>
    <row r="23" spans="1:88" s="174" customFormat="1" ht="3" customHeight="1">
      <c r="A23" s="139"/>
      <c r="B23" s="139"/>
      <c r="C23" s="139"/>
      <c r="D23" s="463"/>
      <c r="E23" s="845"/>
      <c r="F23" s="846"/>
      <c r="G23" s="852"/>
      <c r="H23" s="853"/>
      <c r="I23" s="853"/>
      <c r="J23" s="853"/>
      <c r="K23" s="853"/>
      <c r="L23" s="853"/>
      <c r="M23" s="853"/>
      <c r="N23" s="853"/>
      <c r="O23" s="853"/>
      <c r="P23" s="853"/>
      <c r="Q23" s="853"/>
      <c r="R23" s="853"/>
      <c r="S23" s="853"/>
      <c r="T23" s="853"/>
      <c r="U23" s="853"/>
      <c r="V23" s="853"/>
      <c r="W23" s="853"/>
      <c r="X23" s="853"/>
      <c r="Y23" s="853"/>
      <c r="Z23" s="853"/>
      <c r="AA23" s="853"/>
      <c r="AB23" s="853"/>
      <c r="AC23" s="853"/>
      <c r="AD23" s="853"/>
      <c r="AE23" s="853"/>
      <c r="AF23" s="853"/>
      <c r="AG23" s="853"/>
      <c r="AH23" s="853"/>
      <c r="AI23" s="853"/>
      <c r="AJ23" s="854"/>
      <c r="AK23" s="813"/>
      <c r="AL23" s="813"/>
      <c r="AM23" s="813"/>
      <c r="AN23" s="465"/>
      <c r="AO23" s="466"/>
      <c r="AP23" s="466"/>
      <c r="AQ23" s="466"/>
      <c r="AR23" s="471"/>
      <c r="AS23" s="467"/>
      <c r="AT23" s="467"/>
      <c r="AU23" s="467"/>
      <c r="AV23" s="467"/>
      <c r="AW23" s="467"/>
      <c r="AX23" s="468"/>
      <c r="AY23" s="673"/>
      <c r="AZ23" s="673"/>
      <c r="BA23" s="673"/>
      <c r="BB23" s="673"/>
      <c r="BC23" s="673"/>
      <c r="BD23" s="673"/>
      <c r="BE23" s="476"/>
      <c r="BF23" s="793"/>
      <c r="BG23" s="793"/>
      <c r="BH23" s="793"/>
      <c r="BI23" s="793"/>
      <c r="BJ23" s="793"/>
      <c r="BK23" s="738"/>
      <c r="BL23" s="671"/>
      <c r="BM23" s="672"/>
      <c r="BN23" s="672"/>
      <c r="BO23" s="672"/>
      <c r="BP23" s="471"/>
      <c r="BQ23" s="673"/>
      <c r="BR23" s="673"/>
      <c r="BS23" s="673"/>
      <c r="BT23" s="673"/>
      <c r="BU23" s="673"/>
      <c r="BV23" s="674"/>
      <c r="BW23" s="668"/>
      <c r="BX23" s="668"/>
      <c r="BY23" s="668"/>
      <c r="BZ23" s="668"/>
      <c r="CA23" s="668"/>
      <c r="CB23" s="667"/>
      <c r="CC23" s="668"/>
      <c r="CD23" s="668"/>
      <c r="CE23" s="668"/>
      <c r="CF23" s="668"/>
      <c r="CG23" s="668"/>
      <c r="CH23" s="217"/>
      <c r="CI23" s="220"/>
      <c r="CJ23" s="220"/>
    </row>
    <row r="24" spans="1:88" s="171" customFormat="1" ht="15" customHeight="1">
      <c r="A24" s="139"/>
      <c r="B24" s="139"/>
      <c r="C24" s="139"/>
      <c r="E24" s="845"/>
      <c r="F24" s="846"/>
      <c r="G24" s="852"/>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4"/>
      <c r="AK24" s="813"/>
      <c r="AL24" s="813"/>
      <c r="AM24" s="813"/>
      <c r="AN24" s="465"/>
      <c r="AO24" s="474" t="str">
        <f>IF(LEN(VLOOKUP(AK22,suvaha!$D$92:$H$158,2,FALSE))&lt;11,"",LEFT(RIGHT(VLOOKUP(AK22,suvaha!$D$92:$H$158,2,FALSE),11),1))</f>
        <v/>
      </c>
      <c r="AP24" s="181"/>
      <c r="AQ24" s="474" t="str">
        <f>IF(LEN(VLOOKUP(AK22,suvaha!$D$92:$H$158,2,FALSE))&lt;10,"",LEFT(RIGHT(VLOOKUP(AK22,suvaha!$D$92:$H$158,2,FALSE),10),1))</f>
        <v/>
      </c>
      <c r="AR24" s="476"/>
      <c r="AS24" s="474" t="str">
        <f>IF(LEN(VLOOKUP(AK22,suvaha!$D$92:$H$158,2,FALSE))&lt;9,"",LEFT(RIGHT(VLOOKUP(AK22,suvaha!$D$92:$H$158,2,FALSE),9),1))</f>
        <v/>
      </c>
      <c r="AT24" s="181"/>
      <c r="AU24" s="474" t="str">
        <f>IF(LEN(VLOOKUP(AK22,suvaha!$D$92:$H$158,2,FALSE))&lt;8,"",LEFT(RIGHT(VLOOKUP(AK22,suvaha!$D$92:$H$158,2,FALSE),8),1))</f>
        <v/>
      </c>
      <c r="AV24" s="476"/>
      <c r="AW24" s="474" t="str">
        <f>IF(LEN(VLOOKUP(AK22,suvaha!$D$92:$H$158,2,FALSE))&lt;7,"",LEFT(RIGHT(VLOOKUP(AK22,suvaha!$D$92:$H$158,2,FALSE),7),1))</f>
        <v/>
      </c>
      <c r="AX24" s="468"/>
      <c r="AY24" s="474" t="str">
        <f>IF(LEN(VLOOKUP(AK22,suvaha!$D$92:$H$158,2,FALSE))&lt;6,"",LEFT(RIGHT(VLOOKUP(AK22,suvaha!$D$92:$H$158,2,FALSE),6),1))</f>
        <v/>
      </c>
      <c r="AZ24" s="181"/>
      <c r="BA24" s="788" t="str">
        <f>IF(LEN(VLOOKUP(AK22,suvaha!$D$92:$H$158,2,FALSE))&lt;5,"",LEFT(RIGHT(VLOOKUP(AK22,suvaha!$D$92:$H$158,2,FALSE),5),1))</f>
        <v/>
      </c>
      <c r="BB24" s="788" t="e">
        <f>IF(LEN(#REF!)&lt;5,"",LEFT(RIGHT(#REF!,5),1))</f>
        <v>#REF!</v>
      </c>
      <c r="BC24" s="476"/>
      <c r="BD24" s="474" t="str">
        <f>IF(LEN(VLOOKUP(AK22,suvaha!$D$92:$H$158,2,FALSE))&lt;4,"",LEFT(RIGHT(VLOOKUP(AK22,suvaha!$D$92:$H$158,2,FALSE),4),1))</f>
        <v/>
      </c>
      <c r="BE24" s="476"/>
      <c r="BF24" s="474" t="str">
        <f>IF(LEN(VLOOKUP(AK22,suvaha!$D$92:$H$158,2,FALSE))&lt;3,"",LEFT(RIGHT(VLOOKUP(AK22,suvaha!$D$92:$H$158,2,FALSE),3),1))</f>
        <v/>
      </c>
      <c r="BG24" s="476"/>
      <c r="BH24" s="474" t="str">
        <f>IF(LEN(VLOOKUP(AK22,suvaha!$D$92:$H$158,2,FALSE))&lt;2,"",LEFT(RIGHT(VLOOKUP(AK22,suvaha!$D$92:$H$158,2,FALSE),2),1))</f>
        <v/>
      </c>
      <c r="BI24" s="476"/>
      <c r="BJ24" s="474" t="str">
        <f>IF(VLOOKUP(AK22,suvaha!$D$92:$H$158,2,FALSE)=0,"",IF(LEN(VLOOKUP(AK22,suvaha!$D$92:$H$158,2,FALSE))&lt;1,"",LEFT(RIGHT(VLOOKUP(AK22,suvaha!$D$92:$H$158,2,FALSE),1),1)))</f>
        <v/>
      </c>
      <c r="BK24" s="738"/>
      <c r="BL24" s="671"/>
      <c r="BM24" s="474" t="str">
        <f>IF(LEN(VLOOKUP(AK22,suvaha!$D$92:$H$158,4,FALSE))&lt;11,"",LEFT(RIGHT(VLOOKUP(AK22,suvaha!$D$92:$H$158,4,FALSE),11),1))</f>
        <v/>
      </c>
      <c r="BN24" s="181"/>
      <c r="BO24" s="474" t="str">
        <f>IF(LEN(VLOOKUP(AK22,suvaha!$D$92:$H$158,4,FALSE))&lt;10,"",LEFT(RIGHT(VLOOKUP(AK22,suvaha!$D$92:$H$158,4,FALSE),10),1))</f>
        <v/>
      </c>
      <c r="BP24" s="476"/>
      <c r="BQ24" s="474" t="str">
        <f>IF(LEN(VLOOKUP(AK22,suvaha!$D$92:$H$158,4,FALSE))&lt;9,"",LEFT(RIGHT(VLOOKUP(AK22,suvaha!$D$92:$H$158,4,FALSE),9),1))</f>
        <v/>
      </c>
      <c r="BR24" s="181"/>
      <c r="BS24" s="474" t="str">
        <f>IF(LEN(VLOOKUP(AK22,suvaha!$D$92:$H$158,4,FALSE))&lt;8,"",LEFT(RIGHT(VLOOKUP(AK22,suvaha!$D$92:$H$158,4,FALSE),8),1))</f>
        <v/>
      </c>
      <c r="BT24" s="476"/>
      <c r="BU24" s="474" t="str">
        <f>IF(LEN(VLOOKUP(AK22,suvaha!$D$92:$H$158,4,FALSE))&lt;7,"",LEFT(RIGHT(VLOOKUP(AK22,suvaha!$D$92:$H$158,4,FALSE),7),1))</f>
        <v/>
      </c>
      <c r="BV24" s="674"/>
      <c r="BW24" s="474" t="str">
        <f>IF(LEN(VLOOKUP(AK22,suvaha!$D$92:$H$158,4,FALSE))&lt;6,"",LEFT(RIGHT(VLOOKUP(AK22,suvaha!$D$92:$H$158,4,FALSE),6),1))</f>
        <v/>
      </c>
      <c r="BX24" s="476"/>
      <c r="BY24" s="474" t="str">
        <f>IF(LEN(VLOOKUP(AK22,suvaha!$D$92:$H$158,4,FALSE))&lt;5,"",LEFT(RIGHT(VLOOKUP(AK22,suvaha!$D$92:$H$158,4,FALSE),5),1))</f>
        <v/>
      </c>
      <c r="BZ24" s="476"/>
      <c r="CA24" s="474" t="str">
        <f>IF(LEN(VLOOKUP(AK22,suvaha!$D$92:$H$158,4,FALSE))&lt;4,"",LEFT(RIGHT(VLOOKUP(AK22,suvaha!$D$92:$H$158,4,FALSE),4),1))</f>
        <v/>
      </c>
      <c r="CB24" s="667"/>
      <c r="CC24" s="474" t="str">
        <f>IF(LEN(VLOOKUP(AK22,suvaha!$D$92:$H$158,4,FALSE))&lt;3,"",LEFT(RIGHT(VLOOKUP(AK22,suvaha!$D$92:$H$158,4,FALSE),3),1))</f>
        <v/>
      </c>
      <c r="CD24" s="476"/>
      <c r="CE24" s="474" t="str">
        <f>IF(LEN(VLOOKUP(AK22,suvaha!$D$92:$H$158,4,FALSE))&lt;2,"",LEFT(RIGHT(VLOOKUP(AK22,suvaha!$D$92:$H$158,4,FALSE),2),1))</f>
        <v/>
      </c>
      <c r="CF24" s="476"/>
      <c r="CG24" s="474" t="str">
        <f>IF(VLOOKUP(AK22,suvaha!$D$92:$H$158,4,FALSE)=0,"",IF(LEN(VLOOKUP(AK22,suvaha!$D$92:$H$158,4,FALSE))&lt;1,"",LEFT(RIGHT(VLOOKUP(AK22,suvaha!$D$92:$H$158,4,FALSE),1),1)))</f>
        <v/>
      </c>
      <c r="CH24" s="217"/>
      <c r="CI24" s="139"/>
      <c r="CJ24" s="139"/>
    </row>
    <row r="25" spans="1:88" s="171" customFormat="1" ht="3" customHeight="1">
      <c r="A25" s="139"/>
      <c r="B25" s="139"/>
      <c r="C25" s="139"/>
      <c r="E25" s="847"/>
      <c r="F25" s="848"/>
      <c r="G25" s="855"/>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6"/>
      <c r="AJ25" s="857"/>
      <c r="AK25" s="813"/>
      <c r="AL25" s="813"/>
      <c r="AM25" s="813"/>
      <c r="AN25" s="464"/>
      <c r="AO25" s="236"/>
      <c r="AP25" s="236"/>
      <c r="AQ25" s="236"/>
      <c r="AR25" s="236"/>
      <c r="AS25" s="236"/>
      <c r="AT25" s="236"/>
      <c r="AU25" s="236"/>
      <c r="AV25" s="236"/>
      <c r="AW25" s="236"/>
      <c r="AX25" s="236"/>
      <c r="AY25" s="236"/>
      <c r="AZ25" s="236"/>
      <c r="BA25" s="236"/>
      <c r="BB25" s="236"/>
      <c r="BC25" s="236"/>
      <c r="BD25" s="236"/>
      <c r="BE25" s="182"/>
      <c r="BF25" s="182"/>
      <c r="BG25" s="182"/>
      <c r="BH25" s="182"/>
      <c r="BI25" s="182"/>
      <c r="BJ25" s="182"/>
      <c r="BK25" s="182"/>
      <c r="BL25" s="669"/>
      <c r="BM25" s="669"/>
      <c r="BN25" s="669"/>
      <c r="BO25" s="669"/>
      <c r="BP25" s="669"/>
      <c r="BQ25" s="669"/>
      <c r="BR25" s="669"/>
      <c r="BS25" s="669"/>
      <c r="BT25" s="669"/>
      <c r="BU25" s="669"/>
      <c r="BV25" s="669"/>
      <c r="BW25" s="669"/>
      <c r="BX25" s="669"/>
      <c r="BY25" s="669"/>
      <c r="BZ25" s="669"/>
      <c r="CA25" s="669"/>
      <c r="CB25" s="669"/>
      <c r="CC25" s="182"/>
      <c r="CD25" s="182"/>
      <c r="CE25" s="182"/>
      <c r="CF25" s="182"/>
      <c r="CG25" s="182"/>
      <c r="CH25" s="218"/>
      <c r="CI25" s="139"/>
      <c r="CJ25" s="139"/>
    </row>
    <row r="26" spans="1:88" s="174" customFormat="1" ht="3" customHeight="1">
      <c r="A26" s="139"/>
      <c r="B26" s="463"/>
      <c r="C26" s="144"/>
      <c r="D26" s="144"/>
      <c r="E26" s="836" t="s">
        <v>192</v>
      </c>
      <c r="F26" s="836"/>
      <c r="G26" s="804" t="str">
        <f>Index!C145</f>
        <v>Oceňovacie rozdiely z precenenia majetku a záväzkov (+/- 414)</v>
      </c>
      <c r="H26" s="804"/>
      <c r="I26" s="804"/>
      <c r="J26" s="804"/>
      <c r="K26" s="804"/>
      <c r="L26" s="804"/>
      <c r="M26" s="804"/>
      <c r="N26" s="804"/>
      <c r="O26" s="804"/>
      <c r="P26" s="804"/>
      <c r="Q26" s="804"/>
      <c r="R26" s="804"/>
      <c r="S26" s="804"/>
      <c r="T26" s="804"/>
      <c r="U26" s="804"/>
      <c r="V26" s="804"/>
      <c r="W26" s="804"/>
      <c r="X26" s="804"/>
      <c r="Y26" s="804"/>
      <c r="Z26" s="804"/>
      <c r="AA26" s="804"/>
      <c r="AB26" s="804"/>
      <c r="AC26" s="804"/>
      <c r="AD26" s="804"/>
      <c r="AE26" s="804"/>
      <c r="AF26" s="804"/>
      <c r="AG26" s="804"/>
      <c r="AH26" s="804"/>
      <c r="AI26" s="804"/>
      <c r="AJ26" s="804"/>
      <c r="AK26" s="802" t="s">
        <v>193</v>
      </c>
      <c r="AL26" s="802"/>
      <c r="AM26" s="802"/>
      <c r="AN26" s="469"/>
      <c r="AO26" s="472"/>
      <c r="AP26" s="472"/>
      <c r="AQ26" s="472"/>
      <c r="AR26" s="472"/>
      <c r="AS26" s="472"/>
      <c r="AT26" s="472"/>
      <c r="AU26" s="472"/>
      <c r="AV26" s="472"/>
      <c r="AW26" s="472"/>
      <c r="AX26" s="472"/>
      <c r="AY26" s="472"/>
      <c r="AZ26" s="472"/>
      <c r="BA26" s="472"/>
      <c r="BB26" s="472"/>
      <c r="BC26" s="472"/>
      <c r="BD26" s="472"/>
      <c r="BE26" s="175"/>
      <c r="BF26" s="175"/>
      <c r="BG26" s="175"/>
      <c r="BH26" s="175"/>
      <c r="BI26" s="175"/>
      <c r="BJ26" s="175"/>
      <c r="BK26" s="175"/>
      <c r="BL26" s="710"/>
      <c r="BM26" s="710"/>
      <c r="BN26" s="710"/>
      <c r="BO26" s="710"/>
      <c r="BP26" s="710"/>
      <c r="BQ26" s="710"/>
      <c r="BR26" s="710"/>
      <c r="BS26" s="710"/>
      <c r="BT26" s="710"/>
      <c r="BU26" s="710"/>
      <c r="BV26" s="710"/>
      <c r="BW26" s="710"/>
      <c r="BX26" s="710"/>
      <c r="BY26" s="710"/>
      <c r="BZ26" s="710"/>
      <c r="CA26" s="710"/>
      <c r="CB26" s="710"/>
      <c r="CC26" s="175"/>
      <c r="CD26" s="175"/>
      <c r="CE26" s="175"/>
      <c r="CF26" s="175"/>
      <c r="CG26" s="175"/>
      <c r="CH26" s="216"/>
      <c r="CI26" s="220"/>
      <c r="CJ26" s="220"/>
    </row>
    <row r="27" spans="1:88" s="174" customFormat="1" ht="3" customHeight="1">
      <c r="A27" s="139"/>
      <c r="B27" s="139"/>
      <c r="C27" s="139"/>
      <c r="D27" s="463"/>
      <c r="E27" s="836"/>
      <c r="F27" s="836"/>
      <c r="G27" s="804"/>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802"/>
      <c r="AL27" s="802"/>
      <c r="AM27" s="802"/>
      <c r="AN27" s="465"/>
      <c r="AO27" s="466"/>
      <c r="AP27" s="466"/>
      <c r="AQ27" s="466"/>
      <c r="AR27" s="471"/>
      <c r="AS27" s="467"/>
      <c r="AT27" s="467"/>
      <c r="AU27" s="467"/>
      <c r="AV27" s="467"/>
      <c r="AW27" s="467"/>
      <c r="AX27" s="468"/>
      <c r="AY27" s="673"/>
      <c r="AZ27" s="673"/>
      <c r="BA27" s="673"/>
      <c r="BB27" s="673"/>
      <c r="BC27" s="673"/>
      <c r="BD27" s="673"/>
      <c r="BE27" s="476"/>
      <c r="BF27" s="793"/>
      <c r="BG27" s="793"/>
      <c r="BH27" s="793"/>
      <c r="BI27" s="793"/>
      <c r="BJ27" s="793"/>
      <c r="BK27" s="738"/>
      <c r="BL27" s="671"/>
      <c r="BM27" s="672"/>
      <c r="BN27" s="672"/>
      <c r="BO27" s="672"/>
      <c r="BP27" s="471"/>
      <c r="BQ27" s="673"/>
      <c r="BR27" s="673"/>
      <c r="BS27" s="673"/>
      <c r="BT27" s="673"/>
      <c r="BU27" s="673"/>
      <c r="BV27" s="674"/>
      <c r="BW27" s="668"/>
      <c r="BX27" s="668"/>
      <c r="BY27" s="668"/>
      <c r="BZ27" s="668"/>
      <c r="CA27" s="668"/>
      <c r="CB27" s="667"/>
      <c r="CC27" s="668"/>
      <c r="CD27" s="668"/>
      <c r="CE27" s="668"/>
      <c r="CF27" s="668"/>
      <c r="CG27" s="668"/>
      <c r="CH27" s="217"/>
      <c r="CI27" s="220"/>
      <c r="CJ27" s="220"/>
    </row>
    <row r="28" spans="1:88" s="171" customFormat="1" ht="15" customHeight="1">
      <c r="A28" s="139"/>
      <c r="B28" s="139"/>
      <c r="C28" s="139"/>
      <c r="E28" s="836"/>
      <c r="F28" s="836"/>
      <c r="G28" s="804"/>
      <c r="H28" s="804"/>
      <c r="I28" s="804"/>
      <c r="J28" s="804"/>
      <c r="K28" s="804"/>
      <c r="L28" s="804"/>
      <c r="M28" s="804"/>
      <c r="N28" s="804"/>
      <c r="O28" s="804"/>
      <c r="P28" s="804"/>
      <c r="Q28" s="804"/>
      <c r="R28" s="804"/>
      <c r="S28" s="804"/>
      <c r="T28" s="804"/>
      <c r="U28" s="804"/>
      <c r="V28" s="804"/>
      <c r="W28" s="804"/>
      <c r="X28" s="804"/>
      <c r="Y28" s="804"/>
      <c r="Z28" s="804"/>
      <c r="AA28" s="804"/>
      <c r="AB28" s="804"/>
      <c r="AC28" s="804"/>
      <c r="AD28" s="804"/>
      <c r="AE28" s="804"/>
      <c r="AF28" s="804"/>
      <c r="AG28" s="804"/>
      <c r="AH28" s="804"/>
      <c r="AI28" s="804"/>
      <c r="AJ28" s="804"/>
      <c r="AK28" s="802"/>
      <c r="AL28" s="802"/>
      <c r="AM28" s="802"/>
      <c r="AN28" s="465"/>
      <c r="AO28" s="474" t="str">
        <f>IF(LEN(VLOOKUP(AK26,suvaha!$D$92:$H$158,2,FALSE))&lt;11,"",LEFT(RIGHT(VLOOKUP(AK26,suvaha!$D$92:$H$158,2,FALSE),11),1))</f>
        <v/>
      </c>
      <c r="AP28" s="181"/>
      <c r="AQ28" s="474" t="str">
        <f>IF(LEN(VLOOKUP(AK26,suvaha!$D$92:$H$158,2,FALSE))&lt;10,"",LEFT(RIGHT(VLOOKUP(AK26,suvaha!$D$92:$H$158,2,FALSE),10),1))</f>
        <v/>
      </c>
      <c r="AR28" s="476"/>
      <c r="AS28" s="474" t="str">
        <f>IF(LEN(VLOOKUP(AK26,suvaha!$D$92:$H$158,2,FALSE))&lt;9,"",LEFT(RIGHT(VLOOKUP(AK26,suvaha!$D$92:$H$158,2,FALSE),9),1))</f>
        <v/>
      </c>
      <c r="AT28" s="181"/>
      <c r="AU28" s="474" t="str">
        <f>IF(LEN(VLOOKUP(AK26,suvaha!$D$92:$H$158,2,FALSE))&lt;8,"",LEFT(RIGHT(VLOOKUP(AK26,suvaha!$D$92:$H$158,2,FALSE),8),1))</f>
        <v/>
      </c>
      <c r="AV28" s="476"/>
      <c r="AW28" s="474" t="str">
        <f>IF(LEN(VLOOKUP(AK26,suvaha!$D$92:$H$158,2,FALSE))&lt;7,"",LEFT(RIGHT(VLOOKUP(AK26,suvaha!$D$92:$H$158,2,FALSE),7),1))</f>
        <v/>
      </c>
      <c r="AX28" s="468"/>
      <c r="AY28" s="474" t="str">
        <f>IF(LEN(VLOOKUP(AK26,suvaha!$D$92:$H$158,2,FALSE))&lt;6,"",LEFT(RIGHT(VLOOKUP(AK26,suvaha!$D$92:$H$158,2,FALSE),6),1))</f>
        <v/>
      </c>
      <c r="AZ28" s="181"/>
      <c r="BA28" s="788" t="str">
        <f>IF(LEN(VLOOKUP(AK26,suvaha!$D$92:$H$158,2,FALSE))&lt;5,"",LEFT(RIGHT(VLOOKUP(AK26,suvaha!$D$92:$H$158,2,FALSE),5),1))</f>
        <v/>
      </c>
      <c r="BB28" s="788" t="e">
        <f>IF(LEN(#REF!)&lt;5,"",LEFT(RIGHT(#REF!,5),1))</f>
        <v>#REF!</v>
      </c>
      <c r="BC28" s="476"/>
      <c r="BD28" s="474" t="str">
        <f>IF(LEN(VLOOKUP(AK26,suvaha!$D$92:$H$158,2,FALSE))&lt;4,"",LEFT(RIGHT(VLOOKUP(AK26,suvaha!$D$92:$H$158,2,FALSE),4),1))</f>
        <v/>
      </c>
      <c r="BE28" s="476"/>
      <c r="BF28" s="474" t="str">
        <f>IF(LEN(VLOOKUP(AK26,suvaha!$D$92:$H$158,2,FALSE))&lt;3,"",LEFT(RIGHT(VLOOKUP(AK26,suvaha!$D$92:$H$158,2,FALSE),3),1))</f>
        <v/>
      </c>
      <c r="BG28" s="476"/>
      <c r="BH28" s="474" t="str">
        <f>IF(LEN(VLOOKUP(AK26,suvaha!$D$92:$H$158,2,FALSE))&lt;2,"",LEFT(RIGHT(VLOOKUP(AK26,suvaha!$D$92:$H$158,2,FALSE),2),1))</f>
        <v/>
      </c>
      <c r="BI28" s="476"/>
      <c r="BJ28" s="474" t="str">
        <f>IF(VLOOKUP(AK26,suvaha!$D$92:$H$158,2,FALSE)=0,"",IF(LEN(VLOOKUP(AK26,suvaha!$D$92:$H$158,2,FALSE))&lt;1,"",LEFT(RIGHT(VLOOKUP(AK26,suvaha!$D$92:$H$158,2,FALSE),1),1)))</f>
        <v/>
      </c>
      <c r="BK28" s="738"/>
      <c r="BL28" s="671"/>
      <c r="BM28" s="474" t="str">
        <f>IF(LEN(VLOOKUP(AK26,suvaha!$D$92:$H$158,4,FALSE))&lt;11,"",LEFT(RIGHT(VLOOKUP(AK26,suvaha!$D$92:$H$158,4,FALSE),11),1))</f>
        <v/>
      </c>
      <c r="BN28" s="181"/>
      <c r="BO28" s="474" t="str">
        <f>IF(LEN(VLOOKUP(AK26,suvaha!$D$92:$H$158,4,FALSE))&lt;10,"",LEFT(RIGHT(VLOOKUP(AK26,suvaha!$D$92:$H$158,4,FALSE),10),1))</f>
        <v/>
      </c>
      <c r="BP28" s="476"/>
      <c r="BQ28" s="474" t="str">
        <f>IF(LEN(VLOOKUP(AK26,suvaha!$D$92:$H$158,4,FALSE))&lt;9,"",LEFT(RIGHT(VLOOKUP(AK26,suvaha!$D$92:$H$158,4,FALSE),9),1))</f>
        <v/>
      </c>
      <c r="BR28" s="181"/>
      <c r="BS28" s="474" t="str">
        <f>IF(LEN(VLOOKUP(AK26,suvaha!$D$92:$H$158,4,FALSE))&lt;8,"",LEFT(RIGHT(VLOOKUP(AK26,suvaha!$D$92:$H$158,4,FALSE),8),1))</f>
        <v/>
      </c>
      <c r="BT28" s="476"/>
      <c r="BU28" s="474" t="str">
        <f>IF(LEN(VLOOKUP(AK26,suvaha!$D$92:$H$158,4,FALSE))&lt;7,"",LEFT(RIGHT(VLOOKUP(AK26,suvaha!$D$92:$H$158,4,FALSE),7),1))</f>
        <v/>
      </c>
      <c r="BV28" s="674"/>
      <c r="BW28" s="474" t="str">
        <f>IF(LEN(VLOOKUP(AK26,suvaha!$D$92:$H$158,4,FALSE))&lt;6,"",LEFT(RIGHT(VLOOKUP(AK26,suvaha!$D$92:$H$158,4,FALSE),6),1))</f>
        <v/>
      </c>
      <c r="BX28" s="476"/>
      <c r="BY28" s="474" t="str">
        <f>IF(LEN(VLOOKUP(AK26,suvaha!$D$92:$H$158,4,FALSE))&lt;5,"",LEFT(RIGHT(VLOOKUP(AK26,suvaha!$D$92:$H$158,4,FALSE),5),1))</f>
        <v/>
      </c>
      <c r="BZ28" s="476"/>
      <c r="CA28" s="474" t="str">
        <f>IF(LEN(VLOOKUP(AK26,suvaha!$D$92:$H$158,4,FALSE))&lt;4,"",LEFT(RIGHT(VLOOKUP(AK26,suvaha!$D$92:$H$158,4,FALSE),4),1))</f>
        <v/>
      </c>
      <c r="CB28" s="667"/>
      <c r="CC28" s="474" t="str">
        <f>IF(LEN(VLOOKUP(AK26,suvaha!$D$92:$H$158,4,FALSE))&lt;3,"",LEFT(RIGHT(VLOOKUP(AK26,suvaha!$D$92:$H$158,4,FALSE),3),1))</f>
        <v/>
      </c>
      <c r="CD28" s="476"/>
      <c r="CE28" s="474" t="str">
        <f>IF(LEN(VLOOKUP(AK26,suvaha!$D$92:$H$158,4,FALSE))&lt;2,"",LEFT(RIGHT(VLOOKUP(AK26,suvaha!$D$92:$H$158,4,FALSE),2),1))</f>
        <v/>
      </c>
      <c r="CF28" s="476"/>
      <c r="CG28" s="474" t="str">
        <f>IF(VLOOKUP(AK26,suvaha!$D$92:$H$158,4,FALSE)=0,"",IF(LEN(VLOOKUP(AK26,suvaha!$D$92:$H$158,4,FALSE))&lt;1,"",LEFT(RIGHT(VLOOKUP(AK26,suvaha!$D$92:$H$158,4,FALSE),1),1)))</f>
        <v/>
      </c>
      <c r="CH28" s="217"/>
      <c r="CI28" s="139"/>
      <c r="CJ28" s="139"/>
    </row>
    <row r="29" spans="1:88" s="171" customFormat="1" ht="3" customHeight="1">
      <c r="A29" s="139"/>
      <c r="B29" s="139"/>
      <c r="C29" s="139"/>
      <c r="E29" s="836"/>
      <c r="F29" s="836"/>
      <c r="G29" s="804"/>
      <c r="H29" s="804"/>
      <c r="I29" s="804"/>
      <c r="J29" s="804"/>
      <c r="K29" s="804"/>
      <c r="L29" s="804"/>
      <c r="M29" s="804"/>
      <c r="N29" s="804"/>
      <c r="O29" s="804"/>
      <c r="P29" s="804"/>
      <c r="Q29" s="804"/>
      <c r="R29" s="804"/>
      <c r="S29" s="804"/>
      <c r="T29" s="804"/>
      <c r="U29" s="804"/>
      <c r="V29" s="804"/>
      <c r="W29" s="804"/>
      <c r="X29" s="804"/>
      <c r="Y29" s="804"/>
      <c r="Z29" s="804"/>
      <c r="AA29" s="804"/>
      <c r="AB29" s="804"/>
      <c r="AC29" s="804"/>
      <c r="AD29" s="804"/>
      <c r="AE29" s="804"/>
      <c r="AF29" s="804"/>
      <c r="AG29" s="804"/>
      <c r="AH29" s="804"/>
      <c r="AI29" s="804"/>
      <c r="AJ29" s="804"/>
      <c r="AK29" s="802"/>
      <c r="AL29" s="802"/>
      <c r="AM29" s="802"/>
      <c r="AN29" s="464"/>
      <c r="AO29" s="236"/>
      <c r="AP29" s="236"/>
      <c r="AQ29" s="236"/>
      <c r="AR29" s="236"/>
      <c r="AS29" s="236"/>
      <c r="AT29" s="236"/>
      <c r="AU29" s="236"/>
      <c r="AV29" s="236"/>
      <c r="AW29" s="236"/>
      <c r="AX29" s="236"/>
      <c r="AY29" s="236"/>
      <c r="AZ29" s="236"/>
      <c r="BA29" s="236"/>
      <c r="BB29" s="236"/>
      <c r="BC29" s="236"/>
      <c r="BD29" s="236"/>
      <c r="BE29" s="182"/>
      <c r="BF29" s="182"/>
      <c r="BG29" s="182"/>
      <c r="BH29" s="182"/>
      <c r="BI29" s="182"/>
      <c r="BJ29" s="182"/>
      <c r="BK29" s="182"/>
      <c r="BL29" s="669"/>
      <c r="BM29" s="669"/>
      <c r="BN29" s="669"/>
      <c r="BO29" s="669"/>
      <c r="BP29" s="669"/>
      <c r="BQ29" s="669"/>
      <c r="BR29" s="669"/>
      <c r="BS29" s="669"/>
      <c r="BT29" s="669"/>
      <c r="BU29" s="669"/>
      <c r="BV29" s="669"/>
      <c r="BW29" s="669"/>
      <c r="BX29" s="669"/>
      <c r="BY29" s="669"/>
      <c r="BZ29" s="669"/>
      <c r="CA29" s="669"/>
      <c r="CB29" s="669"/>
      <c r="CC29" s="182"/>
      <c r="CD29" s="182"/>
      <c r="CE29" s="182"/>
      <c r="CF29" s="182"/>
      <c r="CG29" s="182"/>
      <c r="CH29" s="218"/>
      <c r="CI29" s="139"/>
      <c r="CJ29" s="139"/>
    </row>
    <row r="30" spans="1:88" s="174" customFormat="1" ht="3" customHeight="1">
      <c r="A30" s="139"/>
      <c r="B30" s="463"/>
      <c r="C30" s="144"/>
      <c r="D30" s="144"/>
      <c r="E30" s="803" t="s">
        <v>59</v>
      </c>
      <c r="F30" s="803"/>
      <c r="G30" s="804" t="str">
        <f>Index!C146</f>
        <v>Oceňovacie rozdiely z kapitálových účastín (+/- 415)</v>
      </c>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2" t="s">
        <v>194</v>
      </c>
      <c r="AL30" s="802"/>
      <c r="AM30" s="802"/>
      <c r="AN30" s="469"/>
      <c r="AO30" s="472"/>
      <c r="AP30" s="472"/>
      <c r="AQ30" s="472"/>
      <c r="AR30" s="472"/>
      <c r="AS30" s="472"/>
      <c r="AT30" s="472"/>
      <c r="AU30" s="472"/>
      <c r="AV30" s="472"/>
      <c r="AW30" s="472"/>
      <c r="AX30" s="472"/>
      <c r="AY30" s="472"/>
      <c r="AZ30" s="472"/>
      <c r="BA30" s="472"/>
      <c r="BB30" s="472"/>
      <c r="BC30" s="472"/>
      <c r="BD30" s="472"/>
      <c r="BE30" s="175"/>
      <c r="BF30" s="175"/>
      <c r="BG30" s="175"/>
      <c r="BH30" s="175"/>
      <c r="BI30" s="175"/>
      <c r="BJ30" s="175"/>
      <c r="BK30" s="175"/>
      <c r="BL30" s="710"/>
      <c r="BM30" s="710"/>
      <c r="BN30" s="710"/>
      <c r="BO30" s="710"/>
      <c r="BP30" s="710"/>
      <c r="BQ30" s="710"/>
      <c r="BR30" s="710"/>
      <c r="BS30" s="710"/>
      <c r="BT30" s="710"/>
      <c r="BU30" s="710"/>
      <c r="BV30" s="710"/>
      <c r="BW30" s="710"/>
      <c r="BX30" s="710"/>
      <c r="BY30" s="710"/>
      <c r="BZ30" s="710"/>
      <c r="CA30" s="710"/>
      <c r="CB30" s="710"/>
      <c r="CC30" s="175"/>
      <c r="CD30" s="175"/>
      <c r="CE30" s="175"/>
      <c r="CF30" s="175"/>
      <c r="CG30" s="175"/>
      <c r="CH30" s="216"/>
      <c r="CI30" s="220"/>
      <c r="CJ30" s="220"/>
    </row>
    <row r="31" spans="1:88" s="174" customFormat="1" ht="3" customHeight="1">
      <c r="A31" s="139"/>
      <c r="B31" s="139"/>
      <c r="C31" s="139"/>
      <c r="D31" s="463"/>
      <c r="E31" s="803"/>
      <c r="F31" s="803"/>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2"/>
      <c r="AL31" s="802"/>
      <c r="AM31" s="802"/>
      <c r="AN31" s="465"/>
      <c r="AO31" s="466"/>
      <c r="AP31" s="466"/>
      <c r="AQ31" s="466"/>
      <c r="AR31" s="471"/>
      <c r="AS31" s="467"/>
      <c r="AT31" s="467"/>
      <c r="AU31" s="467"/>
      <c r="AV31" s="467"/>
      <c r="AW31" s="467"/>
      <c r="AX31" s="468"/>
      <c r="AY31" s="673"/>
      <c r="AZ31" s="673"/>
      <c r="BA31" s="673"/>
      <c r="BB31" s="673"/>
      <c r="BC31" s="673"/>
      <c r="BD31" s="673"/>
      <c r="BE31" s="476"/>
      <c r="BF31" s="793"/>
      <c r="BG31" s="793"/>
      <c r="BH31" s="793"/>
      <c r="BI31" s="793"/>
      <c r="BJ31" s="793"/>
      <c r="BK31" s="738"/>
      <c r="BL31" s="671"/>
      <c r="BM31" s="672"/>
      <c r="BN31" s="672"/>
      <c r="BO31" s="672"/>
      <c r="BP31" s="471"/>
      <c r="BQ31" s="673"/>
      <c r="BR31" s="673"/>
      <c r="BS31" s="673"/>
      <c r="BT31" s="673"/>
      <c r="BU31" s="673"/>
      <c r="BV31" s="674"/>
      <c r="BW31" s="668"/>
      <c r="BX31" s="668"/>
      <c r="BY31" s="668"/>
      <c r="BZ31" s="668"/>
      <c r="CA31" s="668"/>
      <c r="CB31" s="667"/>
      <c r="CC31" s="668"/>
      <c r="CD31" s="668"/>
      <c r="CE31" s="668"/>
      <c r="CF31" s="668"/>
      <c r="CG31" s="668"/>
      <c r="CH31" s="217"/>
      <c r="CI31" s="220"/>
      <c r="CJ31" s="220"/>
    </row>
    <row r="32" spans="1:88" s="171" customFormat="1" ht="15" customHeight="1">
      <c r="A32" s="139"/>
      <c r="B32" s="139"/>
      <c r="C32" s="139"/>
      <c r="E32" s="803"/>
      <c r="F32" s="803"/>
      <c r="G32" s="801"/>
      <c r="H32" s="801"/>
      <c r="I32" s="801"/>
      <c r="J32" s="801"/>
      <c r="K32" s="801"/>
      <c r="L32" s="801"/>
      <c r="M32" s="801"/>
      <c r="N32" s="801"/>
      <c r="O32" s="801"/>
      <c r="P32" s="801"/>
      <c r="Q32" s="801"/>
      <c r="R32" s="801"/>
      <c r="S32" s="801"/>
      <c r="T32" s="801"/>
      <c r="U32" s="801"/>
      <c r="V32" s="801"/>
      <c r="W32" s="801"/>
      <c r="X32" s="801"/>
      <c r="Y32" s="801"/>
      <c r="Z32" s="801"/>
      <c r="AA32" s="801"/>
      <c r="AB32" s="801"/>
      <c r="AC32" s="801"/>
      <c r="AD32" s="801"/>
      <c r="AE32" s="801"/>
      <c r="AF32" s="801"/>
      <c r="AG32" s="801"/>
      <c r="AH32" s="801"/>
      <c r="AI32" s="801"/>
      <c r="AJ32" s="801"/>
      <c r="AK32" s="802"/>
      <c r="AL32" s="802"/>
      <c r="AM32" s="802"/>
      <c r="AN32" s="465"/>
      <c r="AO32" s="474" t="str">
        <f>IF(LEN(VLOOKUP(AK30,suvaha!$D$92:$H$158,2,FALSE))&lt;11,"",LEFT(RIGHT(VLOOKUP(AK30,suvaha!$D$92:$H$158,2,FALSE),11),1))</f>
        <v/>
      </c>
      <c r="AP32" s="181"/>
      <c r="AQ32" s="474" t="str">
        <f>IF(LEN(VLOOKUP(AK30,suvaha!$D$92:$H$158,2,FALSE))&lt;10,"",LEFT(RIGHT(VLOOKUP(AK30,suvaha!$D$92:$H$158,2,FALSE),10),1))</f>
        <v/>
      </c>
      <c r="AR32" s="476"/>
      <c r="AS32" s="474" t="str">
        <f>IF(LEN(VLOOKUP(AK30,suvaha!$D$92:$H$158,2,FALSE))&lt;9,"",LEFT(RIGHT(VLOOKUP(AK30,suvaha!$D$92:$H$158,2,FALSE),9),1))</f>
        <v/>
      </c>
      <c r="AT32" s="181"/>
      <c r="AU32" s="474" t="str">
        <f>IF(LEN(VLOOKUP(AK30,suvaha!$D$92:$H$158,2,FALSE))&lt;8,"",LEFT(RIGHT(VLOOKUP(AK30,suvaha!$D$92:$H$158,2,FALSE),8),1))</f>
        <v/>
      </c>
      <c r="AV32" s="476"/>
      <c r="AW32" s="474" t="str">
        <f>IF(LEN(VLOOKUP(AK30,suvaha!$D$92:$H$158,2,FALSE))&lt;7,"",LEFT(RIGHT(VLOOKUP(AK30,suvaha!$D$92:$H$158,2,FALSE),7),1))</f>
        <v/>
      </c>
      <c r="AX32" s="468"/>
      <c r="AY32" s="474" t="str">
        <f>IF(LEN(VLOOKUP(AK30,suvaha!$D$92:$H$158,2,FALSE))&lt;6,"",LEFT(RIGHT(VLOOKUP(AK30,suvaha!$D$92:$H$158,2,FALSE),6),1))</f>
        <v/>
      </c>
      <c r="AZ32" s="181"/>
      <c r="BA32" s="788" t="str">
        <f>IF(LEN(VLOOKUP(AK30,suvaha!$D$92:$H$158,2,FALSE))&lt;5,"",LEFT(RIGHT(VLOOKUP(AK30,suvaha!$D$92:$H$158,2,FALSE),5),1))</f>
        <v/>
      </c>
      <c r="BB32" s="788" t="e">
        <f>IF(LEN(#REF!)&lt;5,"",LEFT(RIGHT(#REF!,5),1))</f>
        <v>#REF!</v>
      </c>
      <c r="BC32" s="476"/>
      <c r="BD32" s="474" t="str">
        <f>IF(LEN(VLOOKUP(AK30,suvaha!$D$92:$H$158,2,FALSE))&lt;4,"",LEFT(RIGHT(VLOOKUP(AK30,suvaha!$D$92:$H$158,2,FALSE),4),1))</f>
        <v/>
      </c>
      <c r="BE32" s="476"/>
      <c r="BF32" s="474" t="str">
        <f>IF(LEN(VLOOKUP(AK30,suvaha!$D$92:$H$158,2,FALSE))&lt;3,"",LEFT(RIGHT(VLOOKUP(AK30,suvaha!$D$92:$H$158,2,FALSE),3),1))</f>
        <v/>
      </c>
      <c r="BG32" s="476"/>
      <c r="BH32" s="474" t="str">
        <f>IF(LEN(VLOOKUP(AK30,suvaha!$D$92:$H$158,2,FALSE))&lt;2,"",LEFT(RIGHT(VLOOKUP(AK30,suvaha!$D$92:$H$158,2,FALSE),2),1))</f>
        <v/>
      </c>
      <c r="BI32" s="476"/>
      <c r="BJ32" s="474" t="str">
        <f>IF(VLOOKUP(AK30,suvaha!$D$92:$H$158,2,FALSE)=0,"",IF(LEN(VLOOKUP(AK30,suvaha!$D$92:$H$158,2,FALSE))&lt;1,"",LEFT(RIGHT(VLOOKUP(AK30,suvaha!$D$92:$H$158,2,FALSE),1),1)))</f>
        <v/>
      </c>
      <c r="BK32" s="738"/>
      <c r="BL32" s="671"/>
      <c r="BM32" s="474" t="str">
        <f>IF(LEN(VLOOKUP(AK30,suvaha!$D$92:$H$158,4,FALSE))&lt;11,"",LEFT(RIGHT(VLOOKUP(AK30,suvaha!$D$92:$H$158,4,FALSE),11),1))</f>
        <v/>
      </c>
      <c r="BN32" s="181"/>
      <c r="BO32" s="474" t="str">
        <f>IF(LEN(VLOOKUP(AK30,suvaha!$D$92:$H$158,4,FALSE))&lt;10,"",LEFT(RIGHT(VLOOKUP(AK30,suvaha!$D$92:$H$158,4,FALSE),10),1))</f>
        <v/>
      </c>
      <c r="BP32" s="476"/>
      <c r="BQ32" s="474" t="str">
        <f>IF(LEN(VLOOKUP(AK30,suvaha!$D$92:$H$158,4,FALSE))&lt;9,"",LEFT(RIGHT(VLOOKUP(AK30,suvaha!$D$92:$H$158,4,FALSE),9),1))</f>
        <v/>
      </c>
      <c r="BR32" s="181"/>
      <c r="BS32" s="474" t="str">
        <f>IF(LEN(VLOOKUP(AK30,suvaha!$D$92:$H$158,4,FALSE))&lt;8,"",LEFT(RIGHT(VLOOKUP(AK30,suvaha!$D$92:$H$158,4,FALSE),8),1))</f>
        <v/>
      </c>
      <c r="BT32" s="476"/>
      <c r="BU32" s="474" t="str">
        <f>IF(LEN(VLOOKUP(AK30,suvaha!$D$92:$H$158,4,FALSE))&lt;7,"",LEFT(RIGHT(VLOOKUP(AK30,suvaha!$D$92:$H$158,4,FALSE),7),1))</f>
        <v/>
      </c>
      <c r="BV32" s="674"/>
      <c r="BW32" s="474" t="str">
        <f>IF(LEN(VLOOKUP(AK30,suvaha!$D$92:$H$158,4,FALSE))&lt;6,"",LEFT(RIGHT(VLOOKUP(AK30,suvaha!$D$92:$H$158,4,FALSE),6),1))</f>
        <v/>
      </c>
      <c r="BX32" s="476"/>
      <c r="BY32" s="474" t="str">
        <f>IF(LEN(VLOOKUP(AK30,suvaha!$D$92:$H$158,4,FALSE))&lt;5,"",LEFT(RIGHT(VLOOKUP(AK30,suvaha!$D$92:$H$158,4,FALSE),5),1))</f>
        <v/>
      </c>
      <c r="BZ32" s="476"/>
      <c r="CA32" s="474" t="str">
        <f>IF(LEN(VLOOKUP(AK30,suvaha!$D$92:$H$158,4,FALSE))&lt;4,"",LEFT(RIGHT(VLOOKUP(AK30,suvaha!$D$92:$H$158,4,FALSE),4),1))</f>
        <v/>
      </c>
      <c r="CB32" s="667"/>
      <c r="CC32" s="474" t="str">
        <f>IF(LEN(VLOOKUP(AK30,suvaha!$D$92:$H$158,4,FALSE))&lt;3,"",LEFT(RIGHT(VLOOKUP(AK30,suvaha!$D$92:$H$158,4,FALSE),3),1))</f>
        <v/>
      </c>
      <c r="CD32" s="476"/>
      <c r="CE32" s="474" t="str">
        <f>IF(LEN(VLOOKUP(AK30,suvaha!$D$92:$H$158,4,FALSE))&lt;2,"",LEFT(RIGHT(VLOOKUP(AK30,suvaha!$D$92:$H$158,4,FALSE),2),1))</f>
        <v/>
      </c>
      <c r="CF32" s="476"/>
      <c r="CG32" s="474" t="str">
        <f>IF(VLOOKUP(AK30,suvaha!$D$92:$H$158,4,FALSE)=0,"",IF(LEN(VLOOKUP(AK30,suvaha!$D$92:$H$158,4,FALSE))&lt;1,"",LEFT(RIGHT(VLOOKUP(AK30,suvaha!$D$92:$H$158,4,FALSE),1),1)))</f>
        <v/>
      </c>
      <c r="CH32" s="217"/>
      <c r="CI32" s="139"/>
      <c r="CJ32" s="139"/>
    </row>
    <row r="33" spans="1:88" s="171" customFormat="1" ht="3" customHeight="1">
      <c r="A33" s="139"/>
      <c r="B33" s="139"/>
      <c r="C33" s="139"/>
      <c r="E33" s="803"/>
      <c r="F33" s="803"/>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2"/>
      <c r="AL33" s="802"/>
      <c r="AM33" s="802"/>
      <c r="AN33" s="464"/>
      <c r="AO33" s="236"/>
      <c r="AP33" s="236"/>
      <c r="AQ33" s="236"/>
      <c r="AR33" s="236"/>
      <c r="AS33" s="236"/>
      <c r="AT33" s="236"/>
      <c r="AU33" s="236"/>
      <c r="AV33" s="236"/>
      <c r="AW33" s="236"/>
      <c r="AX33" s="236"/>
      <c r="AY33" s="236"/>
      <c r="AZ33" s="236"/>
      <c r="BA33" s="236"/>
      <c r="BB33" s="236"/>
      <c r="BC33" s="236"/>
      <c r="BD33" s="236"/>
      <c r="BE33" s="182"/>
      <c r="BF33" s="182"/>
      <c r="BG33" s="182"/>
      <c r="BH33" s="182"/>
      <c r="BI33" s="182"/>
      <c r="BJ33" s="182"/>
      <c r="BK33" s="182"/>
      <c r="BL33" s="669"/>
      <c r="BM33" s="669"/>
      <c r="BN33" s="669"/>
      <c r="BO33" s="669"/>
      <c r="BP33" s="669"/>
      <c r="BQ33" s="669"/>
      <c r="BR33" s="669"/>
      <c r="BS33" s="669"/>
      <c r="BT33" s="669"/>
      <c r="BU33" s="669"/>
      <c r="BV33" s="669"/>
      <c r="BW33" s="669"/>
      <c r="BX33" s="669"/>
      <c r="BY33" s="669"/>
      <c r="BZ33" s="669"/>
      <c r="CA33" s="669"/>
      <c r="CB33" s="669"/>
      <c r="CC33" s="182"/>
      <c r="CD33" s="182"/>
      <c r="CE33" s="182"/>
      <c r="CF33" s="182"/>
      <c r="CG33" s="182"/>
      <c r="CH33" s="218"/>
      <c r="CI33" s="139"/>
      <c r="CJ33" s="139"/>
    </row>
    <row r="34" spans="1:88" s="174" customFormat="1" ht="3" customHeight="1">
      <c r="A34" s="139"/>
      <c r="B34" s="463"/>
      <c r="C34" s="144"/>
      <c r="D34" s="144"/>
      <c r="E34" s="803" t="s">
        <v>61</v>
      </c>
      <c r="F34" s="803"/>
      <c r="G34" s="804" t="str">
        <f>Index!C147</f>
        <v>Oceňovacie rozdiely z precenenia pri zlúčení, splynutí a rozdelení (+/- 416)</v>
      </c>
      <c r="H34" s="801"/>
      <c r="I34" s="801"/>
      <c r="J34" s="801"/>
      <c r="K34" s="801"/>
      <c r="L34" s="801"/>
      <c r="M34" s="801"/>
      <c r="N34" s="801"/>
      <c r="O34" s="801"/>
      <c r="P34" s="801"/>
      <c r="Q34" s="801"/>
      <c r="R34" s="801"/>
      <c r="S34" s="801"/>
      <c r="T34" s="801"/>
      <c r="U34" s="801"/>
      <c r="V34" s="801"/>
      <c r="W34" s="801"/>
      <c r="X34" s="801"/>
      <c r="Y34" s="801"/>
      <c r="Z34" s="801"/>
      <c r="AA34" s="801"/>
      <c r="AB34" s="801"/>
      <c r="AC34" s="801"/>
      <c r="AD34" s="801"/>
      <c r="AE34" s="801"/>
      <c r="AF34" s="801"/>
      <c r="AG34" s="801"/>
      <c r="AH34" s="801"/>
      <c r="AI34" s="801"/>
      <c r="AJ34" s="801"/>
      <c r="AK34" s="802" t="s">
        <v>195</v>
      </c>
      <c r="AL34" s="802"/>
      <c r="AM34" s="802"/>
      <c r="AN34" s="469"/>
      <c r="AO34" s="472"/>
      <c r="AP34" s="472"/>
      <c r="AQ34" s="472"/>
      <c r="AR34" s="472"/>
      <c r="AS34" s="472"/>
      <c r="AT34" s="472"/>
      <c r="AU34" s="472"/>
      <c r="AV34" s="472"/>
      <c r="AW34" s="472"/>
      <c r="AX34" s="472"/>
      <c r="AY34" s="472"/>
      <c r="AZ34" s="472"/>
      <c r="BA34" s="472"/>
      <c r="BB34" s="472"/>
      <c r="BC34" s="472"/>
      <c r="BD34" s="472"/>
      <c r="BE34" s="175"/>
      <c r="BF34" s="175"/>
      <c r="BG34" s="175"/>
      <c r="BH34" s="175"/>
      <c r="BI34" s="175"/>
      <c r="BJ34" s="175"/>
      <c r="BK34" s="175"/>
      <c r="BL34" s="710"/>
      <c r="BM34" s="710"/>
      <c r="BN34" s="710"/>
      <c r="BO34" s="710"/>
      <c r="BP34" s="710"/>
      <c r="BQ34" s="710"/>
      <c r="BR34" s="710"/>
      <c r="BS34" s="710"/>
      <c r="BT34" s="710"/>
      <c r="BU34" s="710"/>
      <c r="BV34" s="710"/>
      <c r="BW34" s="710"/>
      <c r="BX34" s="710"/>
      <c r="BY34" s="710"/>
      <c r="BZ34" s="710"/>
      <c r="CA34" s="710"/>
      <c r="CB34" s="710"/>
      <c r="CC34" s="175"/>
      <c r="CD34" s="175"/>
      <c r="CE34" s="175"/>
      <c r="CF34" s="175"/>
      <c r="CG34" s="175"/>
      <c r="CH34" s="216"/>
      <c r="CI34" s="220"/>
      <c r="CJ34" s="220"/>
    </row>
    <row r="35" spans="1:88" s="174" customFormat="1" ht="3" customHeight="1">
      <c r="A35" s="139"/>
      <c r="B35" s="139"/>
      <c r="C35" s="139"/>
      <c r="D35" s="463"/>
      <c r="E35" s="803"/>
      <c r="F35" s="803"/>
      <c r="G35" s="801"/>
      <c r="H35" s="801"/>
      <c r="I35" s="801"/>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1"/>
      <c r="AH35" s="801"/>
      <c r="AI35" s="801"/>
      <c r="AJ35" s="801"/>
      <c r="AK35" s="802"/>
      <c r="AL35" s="802"/>
      <c r="AM35" s="802"/>
      <c r="AN35" s="465"/>
      <c r="AO35" s="466"/>
      <c r="AP35" s="466"/>
      <c r="AQ35" s="466"/>
      <c r="AR35" s="471"/>
      <c r="AS35" s="467"/>
      <c r="AT35" s="467"/>
      <c r="AU35" s="467"/>
      <c r="AV35" s="467"/>
      <c r="AW35" s="467"/>
      <c r="AX35" s="468"/>
      <c r="AY35" s="673"/>
      <c r="AZ35" s="673"/>
      <c r="BA35" s="673"/>
      <c r="BB35" s="673"/>
      <c r="BC35" s="673"/>
      <c r="BD35" s="673"/>
      <c r="BE35" s="476"/>
      <c r="BF35" s="793"/>
      <c r="BG35" s="793"/>
      <c r="BH35" s="793"/>
      <c r="BI35" s="793"/>
      <c r="BJ35" s="793"/>
      <c r="BK35" s="738"/>
      <c r="BL35" s="671"/>
      <c r="BM35" s="672"/>
      <c r="BN35" s="672"/>
      <c r="BO35" s="672"/>
      <c r="BP35" s="471"/>
      <c r="BQ35" s="673"/>
      <c r="BR35" s="673"/>
      <c r="BS35" s="673"/>
      <c r="BT35" s="673"/>
      <c r="BU35" s="673"/>
      <c r="BV35" s="674"/>
      <c r="BW35" s="668"/>
      <c r="BX35" s="668"/>
      <c r="BY35" s="668"/>
      <c r="BZ35" s="668"/>
      <c r="CA35" s="668"/>
      <c r="CB35" s="667"/>
      <c r="CC35" s="668"/>
      <c r="CD35" s="668"/>
      <c r="CE35" s="668"/>
      <c r="CF35" s="668"/>
      <c r="CG35" s="668"/>
      <c r="CH35" s="217"/>
      <c r="CI35" s="220"/>
      <c r="CJ35" s="220"/>
    </row>
    <row r="36" spans="1:88" s="171" customFormat="1" ht="15" customHeight="1">
      <c r="A36" s="139"/>
      <c r="B36" s="139"/>
      <c r="C36" s="139"/>
      <c r="E36" s="803"/>
      <c r="F36" s="803"/>
      <c r="G36" s="801"/>
      <c r="H36" s="801"/>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802"/>
      <c r="AL36" s="802"/>
      <c r="AM36" s="802"/>
      <c r="AN36" s="465"/>
      <c r="AO36" s="474" t="str">
        <f>IF(LEN(VLOOKUP(AK34,suvaha!$D$92:$H$158,2,FALSE))&lt;11,"",LEFT(RIGHT(VLOOKUP(AK34,suvaha!$D$92:$H$158,2,FALSE),11),1))</f>
        <v/>
      </c>
      <c r="AP36" s="181"/>
      <c r="AQ36" s="474" t="str">
        <f>IF(LEN(VLOOKUP(AK34,suvaha!$D$92:$H$158,2,FALSE))&lt;10,"",LEFT(RIGHT(VLOOKUP(AK34,suvaha!$D$92:$H$158,2,FALSE),10),1))</f>
        <v/>
      </c>
      <c r="AR36" s="476"/>
      <c r="AS36" s="474" t="str">
        <f>IF(LEN(VLOOKUP(AK34,suvaha!$D$92:$H$158,2,FALSE))&lt;9,"",LEFT(RIGHT(VLOOKUP(AK34,suvaha!$D$92:$H$158,2,FALSE),9),1))</f>
        <v/>
      </c>
      <c r="AT36" s="181"/>
      <c r="AU36" s="474" t="str">
        <f>IF(LEN(VLOOKUP(AK34,suvaha!$D$92:$H$158,2,FALSE))&lt;8,"",LEFT(RIGHT(VLOOKUP(AK34,suvaha!$D$92:$H$158,2,FALSE),8),1))</f>
        <v/>
      </c>
      <c r="AV36" s="476"/>
      <c r="AW36" s="474" t="str">
        <f>IF(LEN(VLOOKUP(AK34,suvaha!$D$92:$H$158,2,FALSE))&lt;7,"",LEFT(RIGHT(VLOOKUP(AK34,suvaha!$D$92:$H$158,2,FALSE),7),1))</f>
        <v/>
      </c>
      <c r="AX36" s="468"/>
      <c r="AY36" s="474" t="str">
        <f>IF(LEN(VLOOKUP(AK34,suvaha!$D$92:$H$158,2,FALSE))&lt;6,"",LEFT(RIGHT(VLOOKUP(AK34,suvaha!$D$92:$H$158,2,FALSE),6),1))</f>
        <v/>
      </c>
      <c r="AZ36" s="181"/>
      <c r="BA36" s="788" t="str">
        <f>IF(LEN(VLOOKUP(AK34,suvaha!$D$92:$H$158,2,FALSE))&lt;5,"",LEFT(RIGHT(VLOOKUP(AK34,suvaha!$D$92:$H$158,2,FALSE),5),1))</f>
        <v/>
      </c>
      <c r="BB36" s="788" t="e">
        <f>IF(LEN(#REF!)&lt;5,"",LEFT(RIGHT(#REF!,5),1))</f>
        <v>#REF!</v>
      </c>
      <c r="BC36" s="476"/>
      <c r="BD36" s="474" t="str">
        <f>IF(LEN(VLOOKUP(AK34,suvaha!$D$92:$H$158,2,FALSE))&lt;4,"",LEFT(RIGHT(VLOOKUP(AK34,suvaha!$D$92:$H$158,2,FALSE),4),1))</f>
        <v/>
      </c>
      <c r="BE36" s="476"/>
      <c r="BF36" s="474" t="str">
        <f>IF(LEN(VLOOKUP(AK34,suvaha!$D$92:$H$158,2,FALSE))&lt;3,"",LEFT(RIGHT(VLOOKUP(AK34,suvaha!$D$92:$H$158,2,FALSE),3),1))</f>
        <v/>
      </c>
      <c r="BG36" s="476"/>
      <c r="BH36" s="474" t="str">
        <f>IF(LEN(VLOOKUP(AK34,suvaha!$D$92:$H$158,2,FALSE))&lt;2,"",LEFT(RIGHT(VLOOKUP(AK34,suvaha!$D$92:$H$158,2,FALSE),2),1))</f>
        <v/>
      </c>
      <c r="BI36" s="476"/>
      <c r="BJ36" s="474" t="str">
        <f>IF(VLOOKUP(AK34,suvaha!$D$92:$H$158,2,FALSE)=0,"",IF(LEN(VLOOKUP(AK34,suvaha!$D$92:$H$158,2,FALSE))&lt;1,"",LEFT(RIGHT(VLOOKUP(AK34,suvaha!$D$92:$H$158,2,FALSE),1),1)))</f>
        <v/>
      </c>
      <c r="BK36" s="738"/>
      <c r="BL36" s="671"/>
      <c r="BM36" s="474" t="str">
        <f>IF(LEN(VLOOKUP(AK34,suvaha!$D$92:$H$158,4,FALSE))&lt;11,"",LEFT(RIGHT(VLOOKUP(AK34,suvaha!$D$92:$H$158,4,FALSE),11),1))</f>
        <v/>
      </c>
      <c r="BN36" s="181"/>
      <c r="BO36" s="474" t="str">
        <f>IF(LEN(VLOOKUP(AK34,suvaha!$D$92:$H$158,4,FALSE))&lt;10,"",LEFT(RIGHT(VLOOKUP(AK34,suvaha!$D$92:$H$158,4,FALSE),10),1))</f>
        <v/>
      </c>
      <c r="BP36" s="476"/>
      <c r="BQ36" s="474" t="str">
        <f>IF(LEN(VLOOKUP(AK34,suvaha!$D$92:$H$158,4,FALSE))&lt;9,"",LEFT(RIGHT(VLOOKUP(AK34,suvaha!$D$92:$H$158,4,FALSE),9),1))</f>
        <v/>
      </c>
      <c r="BR36" s="181"/>
      <c r="BS36" s="474" t="str">
        <f>IF(LEN(VLOOKUP(AK34,suvaha!$D$92:$H$158,4,FALSE))&lt;8,"",LEFT(RIGHT(VLOOKUP(AK34,suvaha!$D$92:$H$158,4,FALSE),8),1))</f>
        <v/>
      </c>
      <c r="BT36" s="476"/>
      <c r="BU36" s="474" t="str">
        <f>IF(LEN(VLOOKUP(AK34,suvaha!$D$92:$H$158,4,FALSE))&lt;7,"",LEFT(RIGHT(VLOOKUP(AK34,suvaha!$D$92:$H$158,4,FALSE),7),1))</f>
        <v/>
      </c>
      <c r="BV36" s="674"/>
      <c r="BW36" s="474" t="str">
        <f>IF(LEN(VLOOKUP(AK34,suvaha!$D$92:$H$158,4,FALSE))&lt;6,"",LEFT(RIGHT(VLOOKUP(AK34,suvaha!$D$92:$H$158,4,FALSE),6),1))</f>
        <v/>
      </c>
      <c r="BX36" s="476"/>
      <c r="BY36" s="474" t="str">
        <f>IF(LEN(VLOOKUP(AK34,suvaha!$D$92:$H$158,4,FALSE))&lt;5,"",LEFT(RIGHT(VLOOKUP(AK34,suvaha!$D$92:$H$158,4,FALSE),5),1))</f>
        <v/>
      </c>
      <c r="BZ36" s="476"/>
      <c r="CA36" s="474" t="str">
        <f>IF(LEN(VLOOKUP(AK34,suvaha!$D$92:$H$158,4,FALSE))&lt;4,"",LEFT(RIGHT(VLOOKUP(AK34,suvaha!$D$92:$H$158,4,FALSE),4),1))</f>
        <v/>
      </c>
      <c r="CB36" s="667"/>
      <c r="CC36" s="474" t="str">
        <f>IF(LEN(VLOOKUP(AK34,suvaha!$D$92:$H$158,4,FALSE))&lt;3,"",LEFT(RIGHT(VLOOKUP(AK34,suvaha!$D$92:$H$158,4,FALSE),3),1))</f>
        <v/>
      </c>
      <c r="CD36" s="476"/>
      <c r="CE36" s="474" t="str">
        <f>IF(LEN(VLOOKUP(AK34,suvaha!$D$92:$H$158,4,FALSE))&lt;2,"",LEFT(RIGHT(VLOOKUP(AK34,suvaha!$D$92:$H$158,4,FALSE),2),1))</f>
        <v/>
      </c>
      <c r="CF36" s="476"/>
      <c r="CG36" s="474" t="str">
        <f>IF(VLOOKUP(AK34,suvaha!$D$92:$H$158,4,FALSE)=0,"",IF(LEN(VLOOKUP(AK34,suvaha!$D$92:$H$158,4,FALSE))&lt;1,"",LEFT(RIGHT(VLOOKUP(AK34,suvaha!$D$92:$H$158,4,FALSE),1),1)))</f>
        <v/>
      </c>
      <c r="CH36" s="217"/>
      <c r="CI36" s="139"/>
      <c r="CJ36" s="139"/>
    </row>
    <row r="37" spans="1:88" s="171" customFormat="1" ht="3" customHeight="1">
      <c r="A37" s="139"/>
      <c r="B37" s="139"/>
      <c r="C37" s="139"/>
      <c r="E37" s="803"/>
      <c r="F37" s="803"/>
      <c r="G37" s="801"/>
      <c r="H37" s="801"/>
      <c r="I37" s="801"/>
      <c r="J37" s="801"/>
      <c r="K37" s="801"/>
      <c r="L37" s="801"/>
      <c r="M37" s="801"/>
      <c r="N37" s="801"/>
      <c r="O37" s="801"/>
      <c r="P37" s="801"/>
      <c r="Q37" s="801"/>
      <c r="R37" s="801"/>
      <c r="S37" s="801"/>
      <c r="T37" s="801"/>
      <c r="U37" s="801"/>
      <c r="V37" s="801"/>
      <c r="W37" s="801"/>
      <c r="X37" s="801"/>
      <c r="Y37" s="801"/>
      <c r="Z37" s="801"/>
      <c r="AA37" s="801"/>
      <c r="AB37" s="801"/>
      <c r="AC37" s="801"/>
      <c r="AD37" s="801"/>
      <c r="AE37" s="801"/>
      <c r="AF37" s="801"/>
      <c r="AG37" s="801"/>
      <c r="AH37" s="801"/>
      <c r="AI37" s="801"/>
      <c r="AJ37" s="801"/>
      <c r="AK37" s="802"/>
      <c r="AL37" s="802"/>
      <c r="AM37" s="802"/>
      <c r="AN37" s="464"/>
      <c r="AO37" s="236"/>
      <c r="AP37" s="236"/>
      <c r="AQ37" s="236"/>
      <c r="AR37" s="236"/>
      <c r="AS37" s="236"/>
      <c r="AT37" s="236"/>
      <c r="AU37" s="236"/>
      <c r="AV37" s="236"/>
      <c r="AW37" s="236"/>
      <c r="AX37" s="236"/>
      <c r="AY37" s="236"/>
      <c r="AZ37" s="236"/>
      <c r="BA37" s="236"/>
      <c r="BB37" s="236"/>
      <c r="BC37" s="236"/>
      <c r="BD37" s="236"/>
      <c r="BE37" s="182"/>
      <c r="BF37" s="182"/>
      <c r="BG37" s="182"/>
      <c r="BH37" s="182"/>
      <c r="BI37" s="182"/>
      <c r="BJ37" s="182"/>
      <c r="BK37" s="182"/>
      <c r="BL37" s="669"/>
      <c r="BM37" s="669"/>
      <c r="BN37" s="669"/>
      <c r="BO37" s="669"/>
      <c r="BP37" s="669"/>
      <c r="BQ37" s="669"/>
      <c r="BR37" s="669"/>
      <c r="BS37" s="669"/>
      <c r="BT37" s="669"/>
      <c r="BU37" s="669"/>
      <c r="BV37" s="669"/>
      <c r="BW37" s="669"/>
      <c r="BX37" s="669"/>
      <c r="BY37" s="669"/>
      <c r="BZ37" s="669"/>
      <c r="CA37" s="669"/>
      <c r="CB37" s="669"/>
      <c r="CC37" s="182"/>
      <c r="CD37" s="182"/>
      <c r="CE37" s="182"/>
      <c r="CF37" s="182"/>
      <c r="CG37" s="182"/>
      <c r="CH37" s="218"/>
      <c r="CI37" s="139"/>
      <c r="CJ37" s="139"/>
    </row>
    <row r="38" spans="1:88" s="244" customFormat="1" ht="3" customHeight="1">
      <c r="A38" s="237"/>
      <c r="B38" s="238"/>
      <c r="C38" s="239"/>
      <c r="D38" s="239"/>
      <c r="E38" s="805" t="s">
        <v>196</v>
      </c>
      <c r="F38" s="805"/>
      <c r="G38" s="807" t="str">
        <f>Index!C148</f>
        <v>Výsledok hospodárenia minulých rokov r. 98 + r. 99</v>
      </c>
      <c r="H38" s="807"/>
      <c r="I38" s="807"/>
      <c r="J38" s="807"/>
      <c r="K38" s="807"/>
      <c r="L38" s="807"/>
      <c r="M38" s="807"/>
      <c r="N38" s="807"/>
      <c r="O38" s="807"/>
      <c r="P38" s="807"/>
      <c r="Q38" s="807"/>
      <c r="R38" s="807"/>
      <c r="S38" s="807"/>
      <c r="T38" s="807"/>
      <c r="U38" s="807"/>
      <c r="V38" s="807"/>
      <c r="W38" s="807"/>
      <c r="X38" s="807"/>
      <c r="Y38" s="807"/>
      <c r="Z38" s="807"/>
      <c r="AA38" s="807"/>
      <c r="AB38" s="807"/>
      <c r="AC38" s="807"/>
      <c r="AD38" s="807"/>
      <c r="AE38" s="807"/>
      <c r="AF38" s="807"/>
      <c r="AG38" s="807"/>
      <c r="AH38" s="807"/>
      <c r="AI38" s="807"/>
      <c r="AJ38" s="807"/>
      <c r="AK38" s="813" t="s">
        <v>197</v>
      </c>
      <c r="AL38" s="813"/>
      <c r="AM38" s="813"/>
      <c r="AN38" s="477"/>
      <c r="AO38" s="240"/>
      <c r="AP38" s="240"/>
      <c r="AQ38" s="240"/>
      <c r="AR38" s="240"/>
      <c r="AS38" s="240"/>
      <c r="AT38" s="240"/>
      <c r="AU38" s="240"/>
      <c r="AV38" s="240"/>
      <c r="AW38" s="240"/>
      <c r="AX38" s="240"/>
      <c r="AY38" s="240"/>
      <c r="AZ38" s="240"/>
      <c r="BA38" s="240"/>
      <c r="BB38" s="240"/>
      <c r="BC38" s="240"/>
      <c r="BD38" s="240"/>
      <c r="BE38" s="241"/>
      <c r="BF38" s="241"/>
      <c r="BG38" s="241"/>
      <c r="BH38" s="241"/>
      <c r="BI38" s="241"/>
      <c r="BJ38" s="241"/>
      <c r="BK38" s="241"/>
      <c r="BL38" s="826"/>
      <c r="BM38" s="826"/>
      <c r="BN38" s="826"/>
      <c r="BO38" s="826"/>
      <c r="BP38" s="826"/>
      <c r="BQ38" s="826"/>
      <c r="BR38" s="826"/>
      <c r="BS38" s="826"/>
      <c r="BT38" s="826"/>
      <c r="BU38" s="826"/>
      <c r="BV38" s="826"/>
      <c r="BW38" s="826"/>
      <c r="BX38" s="826"/>
      <c r="BY38" s="826"/>
      <c r="BZ38" s="826"/>
      <c r="CA38" s="826"/>
      <c r="CB38" s="826"/>
      <c r="CC38" s="241"/>
      <c r="CD38" s="241"/>
      <c r="CE38" s="241"/>
      <c r="CF38" s="241"/>
      <c r="CG38" s="241"/>
      <c r="CH38" s="242"/>
      <c r="CI38" s="243"/>
      <c r="CJ38" s="243"/>
    </row>
    <row r="39" spans="1:88" s="244" customFormat="1" ht="3" customHeight="1">
      <c r="A39" s="237"/>
      <c r="B39" s="237"/>
      <c r="C39" s="237"/>
      <c r="D39" s="238"/>
      <c r="E39" s="805"/>
      <c r="F39" s="805"/>
      <c r="G39" s="807"/>
      <c r="H39" s="807"/>
      <c r="I39" s="807"/>
      <c r="J39" s="807"/>
      <c r="K39" s="807"/>
      <c r="L39" s="807"/>
      <c r="M39" s="807"/>
      <c r="N39" s="807"/>
      <c r="O39" s="807"/>
      <c r="P39" s="807"/>
      <c r="Q39" s="807"/>
      <c r="R39" s="807"/>
      <c r="S39" s="807"/>
      <c r="T39" s="807"/>
      <c r="U39" s="807"/>
      <c r="V39" s="807"/>
      <c r="W39" s="807"/>
      <c r="X39" s="807"/>
      <c r="Y39" s="807"/>
      <c r="Z39" s="807"/>
      <c r="AA39" s="807"/>
      <c r="AB39" s="807"/>
      <c r="AC39" s="807"/>
      <c r="AD39" s="807"/>
      <c r="AE39" s="807"/>
      <c r="AF39" s="807"/>
      <c r="AG39" s="807"/>
      <c r="AH39" s="807"/>
      <c r="AI39" s="807"/>
      <c r="AJ39" s="807"/>
      <c r="AK39" s="813"/>
      <c r="AL39" s="813"/>
      <c r="AM39" s="813"/>
      <c r="AN39" s="479"/>
      <c r="AO39" s="480"/>
      <c r="AP39" s="480"/>
      <c r="AQ39" s="480"/>
      <c r="AR39" s="478"/>
      <c r="AS39" s="475"/>
      <c r="AT39" s="475"/>
      <c r="AU39" s="475"/>
      <c r="AV39" s="475"/>
      <c r="AW39" s="475"/>
      <c r="AX39" s="476"/>
      <c r="AY39" s="822"/>
      <c r="AZ39" s="822"/>
      <c r="BA39" s="822"/>
      <c r="BB39" s="822"/>
      <c r="BC39" s="822"/>
      <c r="BD39" s="822"/>
      <c r="BE39" s="476"/>
      <c r="BF39" s="793"/>
      <c r="BG39" s="793"/>
      <c r="BH39" s="793"/>
      <c r="BI39" s="793"/>
      <c r="BJ39" s="793"/>
      <c r="BK39" s="827"/>
      <c r="BL39" s="828"/>
      <c r="BM39" s="829"/>
      <c r="BN39" s="829"/>
      <c r="BO39" s="829"/>
      <c r="BP39" s="478"/>
      <c r="BQ39" s="822"/>
      <c r="BR39" s="822"/>
      <c r="BS39" s="822"/>
      <c r="BT39" s="822"/>
      <c r="BU39" s="822"/>
      <c r="BV39" s="823"/>
      <c r="BW39" s="793"/>
      <c r="BX39" s="793"/>
      <c r="BY39" s="793"/>
      <c r="BZ39" s="793"/>
      <c r="CA39" s="793"/>
      <c r="CB39" s="824"/>
      <c r="CC39" s="793"/>
      <c r="CD39" s="793"/>
      <c r="CE39" s="793"/>
      <c r="CF39" s="793"/>
      <c r="CG39" s="793"/>
      <c r="CH39" s="245"/>
      <c r="CI39" s="243"/>
      <c r="CJ39" s="243"/>
    </row>
    <row r="40" spans="1:88" s="246" customFormat="1" ht="15" customHeight="1">
      <c r="A40" s="237"/>
      <c r="B40" s="237"/>
      <c r="C40" s="237"/>
      <c r="E40" s="805"/>
      <c r="F40" s="805"/>
      <c r="G40" s="807"/>
      <c r="H40" s="807"/>
      <c r="I40" s="807"/>
      <c r="J40" s="807"/>
      <c r="K40" s="807"/>
      <c r="L40" s="807"/>
      <c r="M40" s="807"/>
      <c r="N40" s="807"/>
      <c r="O40" s="807"/>
      <c r="P40" s="807"/>
      <c r="Q40" s="807"/>
      <c r="R40" s="807"/>
      <c r="S40" s="807"/>
      <c r="T40" s="807"/>
      <c r="U40" s="807"/>
      <c r="V40" s="807"/>
      <c r="W40" s="807"/>
      <c r="X40" s="807"/>
      <c r="Y40" s="807"/>
      <c r="Z40" s="807"/>
      <c r="AA40" s="807"/>
      <c r="AB40" s="807"/>
      <c r="AC40" s="807"/>
      <c r="AD40" s="807"/>
      <c r="AE40" s="807"/>
      <c r="AF40" s="807"/>
      <c r="AG40" s="807"/>
      <c r="AH40" s="807"/>
      <c r="AI40" s="807"/>
      <c r="AJ40" s="807"/>
      <c r="AK40" s="813"/>
      <c r="AL40" s="813"/>
      <c r="AM40" s="813"/>
      <c r="AN40" s="479"/>
      <c r="AO40" s="474" t="str">
        <f>IF(LEN(VLOOKUP(AK38,suvaha!$D$92:$H$158,2,FALSE))&lt;11,"",LEFT(RIGHT(VLOOKUP(AK38,suvaha!$D$92:$H$158,2,FALSE),11),1))</f>
        <v/>
      </c>
      <c r="AP40" s="181"/>
      <c r="AQ40" s="474" t="str">
        <f>IF(LEN(VLOOKUP(AK38,suvaha!$D$92:$H$158,2,FALSE))&lt;10,"",LEFT(RIGHT(VLOOKUP(AK38,suvaha!$D$92:$H$158,2,FALSE),10),1))</f>
        <v/>
      </c>
      <c r="AR40" s="476"/>
      <c r="AS40" s="474" t="str">
        <f>IF(LEN(VLOOKUP(AK38,suvaha!$D$92:$H$158,2,FALSE))&lt;9,"",LEFT(RIGHT(VLOOKUP(AK38,suvaha!$D$92:$H$158,2,FALSE),9),1))</f>
        <v/>
      </c>
      <c r="AT40" s="181"/>
      <c r="AU40" s="474" t="str">
        <f>IF(LEN(VLOOKUP(AK38,suvaha!$D$92:$H$158,2,FALSE))&lt;8,"",LEFT(RIGHT(VLOOKUP(AK38,suvaha!$D$92:$H$158,2,FALSE),8),1))</f>
        <v/>
      </c>
      <c r="AV40" s="476"/>
      <c r="AW40" s="474" t="str">
        <f>IF(LEN(VLOOKUP(AK38,suvaha!$D$92:$H$158,2,FALSE))&lt;7,"",LEFT(RIGHT(VLOOKUP(AK38,suvaha!$D$92:$H$158,2,FALSE),7),1))</f>
        <v/>
      </c>
      <c r="AX40" s="476"/>
      <c r="AY40" s="474" t="str">
        <f>IF(LEN(VLOOKUP(AK38,suvaha!$D$92:$H$158,2,FALSE))&lt;6,"",LEFT(RIGHT(VLOOKUP(AK38,suvaha!$D$92:$H$158,2,FALSE),6),1))</f>
        <v/>
      </c>
      <c r="AZ40" s="181"/>
      <c r="BA40" s="788" t="str">
        <f>IF(LEN(VLOOKUP(AK38,suvaha!$D$92:$H$158,2,FALSE))&lt;5,"",LEFT(RIGHT(VLOOKUP(AK38,suvaha!$D$92:$H$158,2,FALSE),5),1))</f>
        <v>6</v>
      </c>
      <c r="BB40" s="788" t="e">
        <f>IF(LEN(#REF!)&lt;5,"",LEFT(RIGHT(#REF!,5),1))</f>
        <v>#REF!</v>
      </c>
      <c r="BC40" s="476"/>
      <c r="BD40" s="474" t="str">
        <f>IF(LEN(VLOOKUP(AK38,suvaha!$D$92:$H$158,2,FALSE))&lt;4,"",LEFT(RIGHT(VLOOKUP(AK38,suvaha!$D$92:$H$158,2,FALSE),4),1))</f>
        <v>7</v>
      </c>
      <c r="BE40" s="476"/>
      <c r="BF40" s="474" t="str">
        <f>IF(LEN(VLOOKUP(AK38,suvaha!$D$92:$H$158,2,FALSE))&lt;3,"",LEFT(RIGHT(VLOOKUP(AK38,suvaha!$D$92:$H$158,2,FALSE),3),1))</f>
        <v>4</v>
      </c>
      <c r="BG40" s="476"/>
      <c r="BH40" s="474" t="str">
        <f>IF(LEN(VLOOKUP(AK38,suvaha!$D$92:$H$158,2,FALSE))&lt;2,"",LEFT(RIGHT(VLOOKUP(AK38,suvaha!$D$92:$H$158,2,FALSE),2),1))</f>
        <v>9</v>
      </c>
      <c r="BI40" s="476"/>
      <c r="BJ40" s="474" t="str">
        <f>IF(VLOOKUP(AK38,suvaha!$D$92:$H$158,2,FALSE)=0,"",IF(LEN(VLOOKUP(AK38,suvaha!$D$92:$H$158,2,FALSE))&lt;1,"",LEFT(RIGHT(VLOOKUP(AK38,suvaha!$D$92:$H$158,2,FALSE),1),1)))</f>
        <v>0</v>
      </c>
      <c r="BK40" s="827"/>
      <c r="BL40" s="828"/>
      <c r="BM40" s="474" t="str">
        <f>IF(LEN(VLOOKUP(AK38,suvaha!$D$92:$H$158,4,FALSE))&lt;11,"",LEFT(RIGHT(VLOOKUP(AK38,suvaha!$D$92:$H$158,4,FALSE),11),1))</f>
        <v/>
      </c>
      <c r="BN40" s="181"/>
      <c r="BO40" s="474" t="str">
        <f>IF(LEN(VLOOKUP(AK38,suvaha!$D$92:$H$158,4,FALSE))&lt;10,"",LEFT(RIGHT(VLOOKUP(AK38,suvaha!$D$92:$H$158,4,FALSE),10),1))</f>
        <v/>
      </c>
      <c r="BP40" s="476"/>
      <c r="BQ40" s="474" t="str">
        <f>IF(LEN(VLOOKUP(AK38,suvaha!$D$92:$H$158,4,FALSE))&lt;9,"",LEFT(RIGHT(VLOOKUP(AK38,suvaha!$D$92:$H$158,4,FALSE),9),1))</f>
        <v/>
      </c>
      <c r="BR40" s="181"/>
      <c r="BS40" s="474" t="str">
        <f>IF(LEN(VLOOKUP(AK38,suvaha!$D$92:$H$158,4,FALSE))&lt;8,"",LEFT(RIGHT(VLOOKUP(AK38,suvaha!$D$92:$H$158,4,FALSE),8),1))</f>
        <v/>
      </c>
      <c r="BT40" s="476"/>
      <c r="BU40" s="474" t="str">
        <f>IF(LEN(VLOOKUP(AK38,suvaha!$D$92:$H$158,4,FALSE))&lt;7,"",LEFT(RIGHT(VLOOKUP(AK38,suvaha!$D$92:$H$158,4,FALSE),7),1))</f>
        <v/>
      </c>
      <c r="BV40" s="823"/>
      <c r="BW40" s="474" t="str">
        <f>IF(LEN(VLOOKUP(AK38,suvaha!$D$92:$H$158,4,FALSE))&lt;6,"",LEFT(RIGHT(VLOOKUP(AK38,suvaha!$D$92:$H$158,4,FALSE),6),1))</f>
        <v/>
      </c>
      <c r="BX40" s="476"/>
      <c r="BY40" s="474" t="str">
        <f>IF(LEN(VLOOKUP(AK38,suvaha!$D$92:$H$158,4,FALSE))&lt;5,"",LEFT(RIGHT(VLOOKUP(AK38,suvaha!$D$92:$H$158,4,FALSE),5),1))</f>
        <v>6</v>
      </c>
      <c r="BZ40" s="476"/>
      <c r="CA40" s="474" t="str">
        <f>IF(LEN(VLOOKUP(AK38,suvaha!$D$92:$H$158,4,FALSE))&lt;4,"",LEFT(RIGHT(VLOOKUP(AK38,suvaha!$D$92:$H$158,4,FALSE),4),1))</f>
        <v>7</v>
      </c>
      <c r="CB40" s="824"/>
      <c r="CC40" s="474" t="str">
        <f>IF(LEN(VLOOKUP(AK38,suvaha!$D$92:$H$158,4,FALSE))&lt;3,"",LEFT(RIGHT(VLOOKUP(AK38,suvaha!$D$92:$H$158,4,FALSE),3),1))</f>
        <v>4</v>
      </c>
      <c r="CD40" s="476"/>
      <c r="CE40" s="474" t="str">
        <f>IF(LEN(VLOOKUP(AK38,suvaha!$D$92:$H$158,4,FALSE))&lt;2,"",LEFT(RIGHT(VLOOKUP(AK38,suvaha!$D$92:$H$158,4,FALSE),2),1))</f>
        <v>9</v>
      </c>
      <c r="CF40" s="476"/>
      <c r="CG40" s="474" t="str">
        <f>IF(VLOOKUP(AK38,suvaha!$D$92:$H$158,4,FALSE)=0,"",IF(LEN(VLOOKUP(AK38,suvaha!$D$92:$H$158,4,FALSE))&lt;1,"",LEFT(RIGHT(VLOOKUP(AK38,suvaha!$D$92:$H$158,4,FALSE),1),1)))</f>
        <v>0</v>
      </c>
      <c r="CH40" s="245"/>
      <c r="CI40" s="237"/>
      <c r="CJ40" s="237"/>
    </row>
    <row r="41" spans="1:88" s="246" customFormat="1" ht="3" customHeight="1">
      <c r="A41" s="237"/>
      <c r="B41" s="237"/>
      <c r="C41" s="237"/>
      <c r="E41" s="805"/>
      <c r="F41" s="805"/>
      <c r="G41" s="807"/>
      <c r="H41" s="807"/>
      <c r="I41" s="807"/>
      <c r="J41" s="807"/>
      <c r="K41" s="807"/>
      <c r="L41" s="807"/>
      <c r="M41" s="807"/>
      <c r="N41" s="807"/>
      <c r="O41" s="807"/>
      <c r="P41" s="807"/>
      <c r="Q41" s="807"/>
      <c r="R41" s="807"/>
      <c r="S41" s="807"/>
      <c r="T41" s="807"/>
      <c r="U41" s="807"/>
      <c r="V41" s="807"/>
      <c r="W41" s="807"/>
      <c r="X41" s="807"/>
      <c r="Y41" s="807"/>
      <c r="Z41" s="807"/>
      <c r="AA41" s="807"/>
      <c r="AB41" s="807"/>
      <c r="AC41" s="807"/>
      <c r="AD41" s="807"/>
      <c r="AE41" s="807"/>
      <c r="AF41" s="807"/>
      <c r="AG41" s="807"/>
      <c r="AH41" s="807"/>
      <c r="AI41" s="807"/>
      <c r="AJ41" s="807"/>
      <c r="AK41" s="813"/>
      <c r="AL41" s="813"/>
      <c r="AM41" s="813"/>
      <c r="AN41" s="484"/>
      <c r="AO41" s="247"/>
      <c r="AP41" s="247"/>
      <c r="AQ41" s="247"/>
      <c r="AR41" s="247"/>
      <c r="AS41" s="247"/>
      <c r="AT41" s="247"/>
      <c r="AU41" s="247"/>
      <c r="AV41" s="247"/>
      <c r="AW41" s="247"/>
      <c r="AX41" s="247"/>
      <c r="AY41" s="247"/>
      <c r="AZ41" s="247"/>
      <c r="BA41" s="247"/>
      <c r="BB41" s="247"/>
      <c r="BC41" s="247"/>
      <c r="BD41" s="247"/>
      <c r="BE41" s="248"/>
      <c r="BF41" s="248"/>
      <c r="BG41" s="248"/>
      <c r="BH41" s="248"/>
      <c r="BI41" s="248"/>
      <c r="BJ41" s="248"/>
      <c r="BK41" s="248"/>
      <c r="BL41" s="835"/>
      <c r="BM41" s="835"/>
      <c r="BN41" s="835"/>
      <c r="BO41" s="835"/>
      <c r="BP41" s="835"/>
      <c r="BQ41" s="835"/>
      <c r="BR41" s="835"/>
      <c r="BS41" s="835"/>
      <c r="BT41" s="835"/>
      <c r="BU41" s="835"/>
      <c r="BV41" s="835"/>
      <c r="BW41" s="835"/>
      <c r="BX41" s="835"/>
      <c r="BY41" s="835"/>
      <c r="BZ41" s="835"/>
      <c r="CA41" s="835"/>
      <c r="CB41" s="835"/>
      <c r="CC41" s="248"/>
      <c r="CD41" s="248"/>
      <c r="CE41" s="248"/>
      <c r="CF41" s="248"/>
      <c r="CG41" s="248"/>
      <c r="CH41" s="249"/>
      <c r="CI41" s="237"/>
      <c r="CJ41" s="237"/>
    </row>
    <row r="42" spans="1:88" s="174" customFormat="1" ht="3" customHeight="1">
      <c r="A42" s="139"/>
      <c r="B42" s="463"/>
      <c r="C42" s="144"/>
      <c r="D42" s="144"/>
      <c r="E42" s="858" t="s">
        <v>198</v>
      </c>
      <c r="F42" s="859"/>
      <c r="G42" s="860" t="str">
        <f>Index!C149</f>
        <v>Nerozdelený zisk minulých rokov (428)</v>
      </c>
      <c r="H42" s="860"/>
      <c r="I42" s="860"/>
      <c r="J42" s="860"/>
      <c r="K42" s="860"/>
      <c r="L42" s="860"/>
      <c r="M42" s="860"/>
      <c r="N42" s="860"/>
      <c r="O42" s="860"/>
      <c r="P42" s="860"/>
      <c r="Q42" s="860"/>
      <c r="R42" s="860"/>
      <c r="S42" s="860"/>
      <c r="T42" s="860"/>
      <c r="U42" s="860"/>
      <c r="V42" s="860"/>
      <c r="W42" s="860"/>
      <c r="X42" s="860"/>
      <c r="Y42" s="860"/>
      <c r="Z42" s="860"/>
      <c r="AA42" s="860"/>
      <c r="AB42" s="860"/>
      <c r="AC42" s="860"/>
      <c r="AD42" s="860"/>
      <c r="AE42" s="860"/>
      <c r="AF42" s="860"/>
      <c r="AG42" s="860"/>
      <c r="AH42" s="860"/>
      <c r="AI42" s="860"/>
      <c r="AJ42" s="860"/>
      <c r="AK42" s="861" t="s">
        <v>199</v>
      </c>
      <c r="AL42" s="861"/>
      <c r="AM42" s="861"/>
      <c r="AN42" s="469"/>
      <c r="AO42" s="472"/>
      <c r="AP42" s="472"/>
      <c r="AQ42" s="472"/>
      <c r="AR42" s="472"/>
      <c r="AS42" s="472"/>
      <c r="AT42" s="472"/>
      <c r="AU42" s="472"/>
      <c r="AV42" s="472"/>
      <c r="AW42" s="472"/>
      <c r="AX42" s="472"/>
      <c r="AY42" s="472"/>
      <c r="AZ42" s="472"/>
      <c r="BA42" s="472"/>
      <c r="BB42" s="472"/>
      <c r="BC42" s="472"/>
      <c r="BD42" s="472"/>
      <c r="BE42" s="175"/>
      <c r="BF42" s="175"/>
      <c r="BG42" s="175"/>
      <c r="BH42" s="175"/>
      <c r="BI42" s="175"/>
      <c r="BJ42" s="175"/>
      <c r="BK42" s="175"/>
      <c r="BL42" s="710"/>
      <c r="BM42" s="710"/>
      <c r="BN42" s="710"/>
      <c r="BO42" s="710"/>
      <c r="BP42" s="710"/>
      <c r="BQ42" s="710"/>
      <c r="BR42" s="710"/>
      <c r="BS42" s="710"/>
      <c r="BT42" s="710"/>
      <c r="BU42" s="710"/>
      <c r="BV42" s="710"/>
      <c r="BW42" s="710"/>
      <c r="BX42" s="710"/>
      <c r="BY42" s="710"/>
      <c r="BZ42" s="710"/>
      <c r="CA42" s="710"/>
      <c r="CB42" s="710"/>
      <c r="CC42" s="175"/>
      <c r="CD42" s="175"/>
      <c r="CE42" s="175"/>
      <c r="CF42" s="175"/>
      <c r="CG42" s="175"/>
      <c r="CH42" s="216"/>
      <c r="CI42" s="220"/>
      <c r="CJ42" s="220"/>
    </row>
    <row r="43" spans="1:88" s="174" customFormat="1" ht="3" customHeight="1">
      <c r="A43" s="139"/>
      <c r="B43" s="139"/>
      <c r="C43" s="139"/>
      <c r="D43" s="463"/>
      <c r="E43" s="858"/>
      <c r="F43" s="859"/>
      <c r="G43" s="860"/>
      <c r="H43" s="860"/>
      <c r="I43" s="860"/>
      <c r="J43" s="860"/>
      <c r="K43" s="860"/>
      <c r="L43" s="860"/>
      <c r="M43" s="860"/>
      <c r="N43" s="860"/>
      <c r="O43" s="860"/>
      <c r="P43" s="860"/>
      <c r="Q43" s="860"/>
      <c r="R43" s="860"/>
      <c r="S43" s="860"/>
      <c r="T43" s="860"/>
      <c r="U43" s="860"/>
      <c r="V43" s="860"/>
      <c r="W43" s="860"/>
      <c r="X43" s="860"/>
      <c r="Y43" s="860"/>
      <c r="Z43" s="860"/>
      <c r="AA43" s="860"/>
      <c r="AB43" s="860"/>
      <c r="AC43" s="860"/>
      <c r="AD43" s="860"/>
      <c r="AE43" s="860"/>
      <c r="AF43" s="860"/>
      <c r="AG43" s="860"/>
      <c r="AH43" s="860"/>
      <c r="AI43" s="860"/>
      <c r="AJ43" s="860"/>
      <c r="AK43" s="861"/>
      <c r="AL43" s="861"/>
      <c r="AM43" s="861"/>
      <c r="AN43" s="465"/>
      <c r="AO43" s="466"/>
      <c r="AP43" s="466"/>
      <c r="AQ43" s="466"/>
      <c r="AR43" s="471"/>
      <c r="AS43" s="467"/>
      <c r="AT43" s="467"/>
      <c r="AU43" s="467"/>
      <c r="AV43" s="467"/>
      <c r="AW43" s="467"/>
      <c r="AX43" s="468"/>
      <c r="AY43" s="673"/>
      <c r="AZ43" s="673"/>
      <c r="BA43" s="673"/>
      <c r="BB43" s="673"/>
      <c r="BC43" s="673"/>
      <c r="BD43" s="673"/>
      <c r="BE43" s="476"/>
      <c r="BF43" s="793"/>
      <c r="BG43" s="793"/>
      <c r="BH43" s="793"/>
      <c r="BI43" s="793"/>
      <c r="BJ43" s="793"/>
      <c r="BK43" s="738"/>
      <c r="BL43" s="671"/>
      <c r="BM43" s="672"/>
      <c r="BN43" s="672"/>
      <c r="BO43" s="672"/>
      <c r="BP43" s="471"/>
      <c r="BQ43" s="673"/>
      <c r="BR43" s="673"/>
      <c r="BS43" s="673"/>
      <c r="BT43" s="673"/>
      <c r="BU43" s="673"/>
      <c r="BV43" s="674"/>
      <c r="BW43" s="668"/>
      <c r="BX43" s="668"/>
      <c r="BY43" s="668"/>
      <c r="BZ43" s="668"/>
      <c r="CA43" s="668"/>
      <c r="CB43" s="667"/>
      <c r="CC43" s="668"/>
      <c r="CD43" s="668"/>
      <c r="CE43" s="668"/>
      <c r="CF43" s="668"/>
      <c r="CG43" s="668"/>
      <c r="CH43" s="217"/>
      <c r="CI43" s="220"/>
      <c r="CJ43" s="220"/>
    </row>
    <row r="44" spans="1:88" s="171" customFormat="1" ht="15" customHeight="1">
      <c r="A44" s="139"/>
      <c r="B44" s="139"/>
      <c r="C44" s="139"/>
      <c r="E44" s="858"/>
      <c r="F44" s="859"/>
      <c r="G44" s="860"/>
      <c r="H44" s="860"/>
      <c r="I44" s="860"/>
      <c r="J44" s="860"/>
      <c r="K44" s="860"/>
      <c r="L44" s="860"/>
      <c r="M44" s="860"/>
      <c r="N44" s="860"/>
      <c r="O44" s="860"/>
      <c r="P44" s="860"/>
      <c r="Q44" s="860"/>
      <c r="R44" s="860"/>
      <c r="S44" s="860"/>
      <c r="T44" s="860"/>
      <c r="U44" s="860"/>
      <c r="V44" s="860"/>
      <c r="W44" s="860"/>
      <c r="X44" s="860"/>
      <c r="Y44" s="860"/>
      <c r="Z44" s="860"/>
      <c r="AA44" s="860"/>
      <c r="AB44" s="860"/>
      <c r="AC44" s="860"/>
      <c r="AD44" s="860"/>
      <c r="AE44" s="860"/>
      <c r="AF44" s="860"/>
      <c r="AG44" s="860"/>
      <c r="AH44" s="860"/>
      <c r="AI44" s="860"/>
      <c r="AJ44" s="860"/>
      <c r="AK44" s="861"/>
      <c r="AL44" s="861"/>
      <c r="AM44" s="861"/>
      <c r="AN44" s="465"/>
      <c r="AO44" s="474" t="str">
        <f>IF(LEN(VLOOKUP(AK42,suvaha!$D$92:$H$158,2,FALSE))&lt;11,"",LEFT(RIGHT(VLOOKUP(AK42,suvaha!$D$92:$H$158,2,FALSE),11),1))</f>
        <v/>
      </c>
      <c r="AP44" s="181"/>
      <c r="AQ44" s="474" t="str">
        <f>IF(LEN(VLOOKUP(AK42,suvaha!$D$92:$H$158,2,FALSE))&lt;10,"",LEFT(RIGHT(VLOOKUP(AK42,suvaha!$D$92:$H$158,2,FALSE),10),1))</f>
        <v/>
      </c>
      <c r="AR44" s="476"/>
      <c r="AS44" s="474" t="str">
        <f>IF(LEN(VLOOKUP(AK42,suvaha!$D$92:$H$158,2,FALSE))&lt;9,"",LEFT(RIGHT(VLOOKUP(AK42,suvaha!$D$92:$H$158,2,FALSE),9),1))</f>
        <v/>
      </c>
      <c r="AT44" s="181"/>
      <c r="AU44" s="474" t="str">
        <f>IF(LEN(VLOOKUP(AK42,suvaha!$D$92:$H$158,2,FALSE))&lt;8,"",LEFT(RIGHT(VLOOKUP(AK42,suvaha!$D$92:$H$158,2,FALSE),8),1))</f>
        <v/>
      </c>
      <c r="AV44" s="476"/>
      <c r="AW44" s="474" t="str">
        <f>IF(LEN(VLOOKUP(AK42,suvaha!$D$92:$H$158,2,FALSE))&lt;7,"",LEFT(RIGHT(VLOOKUP(AK42,suvaha!$D$92:$H$158,2,FALSE),7),1))</f>
        <v/>
      </c>
      <c r="AX44" s="468"/>
      <c r="AY44" s="474" t="str">
        <f>IF(LEN(VLOOKUP(AK42,suvaha!$D$92:$H$158,2,FALSE))&lt;6,"",LEFT(RIGHT(VLOOKUP(AK42,suvaha!$D$92:$H$158,2,FALSE),6),1))</f>
        <v/>
      </c>
      <c r="AZ44" s="181"/>
      <c r="BA44" s="788" t="str">
        <f>IF(LEN(VLOOKUP(AK42,suvaha!$D$92:$H$158,2,FALSE))&lt;5,"",LEFT(RIGHT(VLOOKUP(AK42,suvaha!$D$92:$H$158,2,FALSE),5),1))</f>
        <v>6</v>
      </c>
      <c r="BB44" s="788" t="e">
        <f>IF(LEN(#REF!)&lt;5,"",LEFT(RIGHT(#REF!,5),1))</f>
        <v>#REF!</v>
      </c>
      <c r="BC44" s="476"/>
      <c r="BD44" s="474" t="str">
        <f>IF(LEN(VLOOKUP(AK42,suvaha!$D$92:$H$158,2,FALSE))&lt;4,"",LEFT(RIGHT(VLOOKUP(AK42,suvaha!$D$92:$H$158,2,FALSE),4),1))</f>
        <v>7</v>
      </c>
      <c r="BE44" s="476"/>
      <c r="BF44" s="474" t="str">
        <f>IF(LEN(VLOOKUP(AK42,suvaha!$D$92:$H$158,2,FALSE))&lt;3,"",LEFT(RIGHT(VLOOKUP(AK42,suvaha!$D$92:$H$158,2,FALSE),3),1))</f>
        <v>4</v>
      </c>
      <c r="BG44" s="476"/>
      <c r="BH44" s="474" t="str">
        <f>IF(LEN(VLOOKUP(AK42,suvaha!$D$92:$H$158,2,FALSE))&lt;2,"",LEFT(RIGHT(VLOOKUP(AK42,suvaha!$D$92:$H$158,2,FALSE),2),1))</f>
        <v>9</v>
      </c>
      <c r="BI44" s="476"/>
      <c r="BJ44" s="474" t="str">
        <f>IF(VLOOKUP(AK42,suvaha!$D$92:$H$158,2,FALSE)=0,"",IF(LEN(VLOOKUP(AK42,suvaha!$D$92:$H$158,2,FALSE))&lt;1,"",LEFT(RIGHT(VLOOKUP(AK42,suvaha!$D$92:$H$158,2,FALSE),1),1)))</f>
        <v>0</v>
      </c>
      <c r="BK44" s="738"/>
      <c r="BL44" s="671"/>
      <c r="BM44" s="474" t="str">
        <f>IF(LEN(VLOOKUP(AK42,suvaha!$D$92:$H$158,4,FALSE))&lt;11,"",LEFT(RIGHT(VLOOKUP(AK42,suvaha!$D$92:$H$158,4,FALSE),11),1))</f>
        <v/>
      </c>
      <c r="BN44" s="181"/>
      <c r="BO44" s="474" t="str">
        <f>IF(LEN(VLOOKUP(AK42,suvaha!$D$92:$H$158,4,FALSE))&lt;10,"",LEFT(RIGHT(VLOOKUP(AK42,suvaha!$D$92:$H$158,4,FALSE),10),1))</f>
        <v/>
      </c>
      <c r="BP44" s="476"/>
      <c r="BQ44" s="474" t="str">
        <f>IF(LEN(VLOOKUP(AK42,suvaha!$D$92:$H$158,4,FALSE))&lt;9,"",LEFT(RIGHT(VLOOKUP(AK42,suvaha!$D$92:$H$158,4,FALSE),9),1))</f>
        <v/>
      </c>
      <c r="BR44" s="181"/>
      <c r="BS44" s="474" t="str">
        <f>IF(LEN(VLOOKUP(AK42,suvaha!$D$92:$H$158,4,FALSE))&lt;8,"",LEFT(RIGHT(VLOOKUP(AK42,suvaha!$D$92:$H$158,4,FALSE),8),1))</f>
        <v/>
      </c>
      <c r="BT44" s="476"/>
      <c r="BU44" s="474" t="str">
        <f>IF(LEN(VLOOKUP(AK42,suvaha!$D$92:$H$158,4,FALSE))&lt;7,"",LEFT(RIGHT(VLOOKUP(AK42,suvaha!$D$92:$H$158,4,FALSE),7),1))</f>
        <v/>
      </c>
      <c r="BV44" s="674"/>
      <c r="BW44" s="474" t="str">
        <f>IF(LEN(VLOOKUP(AK42,suvaha!$D$92:$H$158,4,FALSE))&lt;6,"",LEFT(RIGHT(VLOOKUP(AK42,suvaha!$D$92:$H$158,4,FALSE),6),1))</f>
        <v/>
      </c>
      <c r="BX44" s="476"/>
      <c r="BY44" s="474" t="str">
        <f>IF(LEN(VLOOKUP(AK42,suvaha!$D$92:$H$158,4,FALSE))&lt;5,"",LEFT(RIGHT(VLOOKUP(AK42,suvaha!$D$92:$H$158,4,FALSE),5),1))</f>
        <v>6</v>
      </c>
      <c r="BZ44" s="476"/>
      <c r="CA44" s="474" t="str">
        <f>IF(LEN(VLOOKUP(AK42,suvaha!$D$92:$H$158,4,FALSE))&lt;4,"",LEFT(RIGHT(VLOOKUP(AK42,suvaha!$D$92:$H$158,4,FALSE),4),1))</f>
        <v>7</v>
      </c>
      <c r="CB44" s="667"/>
      <c r="CC44" s="474" t="str">
        <f>IF(LEN(VLOOKUP(AK42,suvaha!$D$92:$H$158,4,FALSE))&lt;3,"",LEFT(RIGHT(VLOOKUP(AK42,suvaha!$D$92:$H$158,4,FALSE),3),1))</f>
        <v>4</v>
      </c>
      <c r="CD44" s="476"/>
      <c r="CE44" s="474" t="str">
        <f>IF(LEN(VLOOKUP(AK42,suvaha!$D$92:$H$158,4,FALSE))&lt;2,"",LEFT(RIGHT(VLOOKUP(AK42,suvaha!$D$92:$H$158,4,FALSE),2),1))</f>
        <v>9</v>
      </c>
      <c r="CF44" s="476"/>
      <c r="CG44" s="474" t="str">
        <f>IF(VLOOKUP(AK42,suvaha!$D$92:$H$158,4,FALSE)=0,"",IF(LEN(VLOOKUP(AK42,suvaha!$D$92:$H$158,4,FALSE))&lt;1,"",LEFT(RIGHT(VLOOKUP(AK42,suvaha!$D$92:$H$158,4,FALSE),1),1)))</f>
        <v>0</v>
      </c>
      <c r="CH44" s="217"/>
      <c r="CI44" s="139"/>
      <c r="CJ44" s="139"/>
    </row>
    <row r="45" spans="1:88" s="171" customFormat="1" ht="3" customHeight="1">
      <c r="A45" s="139"/>
      <c r="B45" s="139"/>
      <c r="C45" s="139"/>
      <c r="E45" s="858"/>
      <c r="F45" s="859"/>
      <c r="G45" s="860"/>
      <c r="H45" s="860"/>
      <c r="I45" s="860"/>
      <c r="J45" s="860"/>
      <c r="K45" s="860"/>
      <c r="L45" s="860"/>
      <c r="M45" s="860"/>
      <c r="N45" s="860"/>
      <c r="O45" s="860"/>
      <c r="P45" s="860"/>
      <c r="Q45" s="860"/>
      <c r="R45" s="860"/>
      <c r="S45" s="860"/>
      <c r="T45" s="860"/>
      <c r="U45" s="860"/>
      <c r="V45" s="860"/>
      <c r="W45" s="860"/>
      <c r="X45" s="860"/>
      <c r="Y45" s="860"/>
      <c r="Z45" s="860"/>
      <c r="AA45" s="860"/>
      <c r="AB45" s="860"/>
      <c r="AC45" s="860"/>
      <c r="AD45" s="860"/>
      <c r="AE45" s="860"/>
      <c r="AF45" s="860"/>
      <c r="AG45" s="860"/>
      <c r="AH45" s="860"/>
      <c r="AI45" s="860"/>
      <c r="AJ45" s="860"/>
      <c r="AK45" s="861"/>
      <c r="AL45" s="861"/>
      <c r="AM45" s="861"/>
      <c r="AN45" s="464"/>
      <c r="AO45" s="236"/>
      <c r="AP45" s="236"/>
      <c r="AQ45" s="236"/>
      <c r="AR45" s="236"/>
      <c r="AS45" s="236"/>
      <c r="AT45" s="236"/>
      <c r="AU45" s="236"/>
      <c r="AV45" s="236"/>
      <c r="AW45" s="236"/>
      <c r="AX45" s="236"/>
      <c r="AY45" s="236"/>
      <c r="AZ45" s="236"/>
      <c r="BA45" s="236"/>
      <c r="BB45" s="236"/>
      <c r="BC45" s="236"/>
      <c r="BD45" s="236"/>
      <c r="BE45" s="182"/>
      <c r="BF45" s="182"/>
      <c r="BG45" s="182"/>
      <c r="BH45" s="182"/>
      <c r="BI45" s="182"/>
      <c r="BJ45" s="182"/>
      <c r="BK45" s="182"/>
      <c r="BL45" s="669"/>
      <c r="BM45" s="669"/>
      <c r="BN45" s="669"/>
      <c r="BO45" s="669"/>
      <c r="BP45" s="669"/>
      <c r="BQ45" s="669"/>
      <c r="BR45" s="669"/>
      <c r="BS45" s="669"/>
      <c r="BT45" s="669"/>
      <c r="BU45" s="669"/>
      <c r="BV45" s="669"/>
      <c r="BW45" s="669"/>
      <c r="BX45" s="669"/>
      <c r="BY45" s="669"/>
      <c r="BZ45" s="669"/>
      <c r="CA45" s="669"/>
      <c r="CB45" s="669"/>
      <c r="CC45" s="182"/>
      <c r="CD45" s="182"/>
      <c r="CE45" s="182"/>
      <c r="CF45" s="182"/>
      <c r="CG45" s="182"/>
      <c r="CH45" s="218"/>
      <c r="CI45" s="139"/>
      <c r="CJ45" s="139"/>
    </row>
    <row r="46" spans="1:88" s="174" customFormat="1" ht="3" customHeight="1">
      <c r="A46" s="139"/>
      <c r="B46" s="463"/>
      <c r="C46" s="144"/>
      <c r="D46" s="144"/>
      <c r="E46" s="862" t="s">
        <v>59</v>
      </c>
      <c r="F46" s="863"/>
      <c r="G46" s="860" t="str">
        <f>Index!C150</f>
        <v>Neuhradená strata minulých rokov (/-/429)</v>
      </c>
      <c r="H46" s="860"/>
      <c r="I46" s="860"/>
      <c r="J46" s="860"/>
      <c r="K46" s="860"/>
      <c r="L46" s="860"/>
      <c r="M46" s="860"/>
      <c r="N46" s="860"/>
      <c r="O46" s="860"/>
      <c r="P46" s="860"/>
      <c r="Q46" s="860"/>
      <c r="R46" s="860"/>
      <c r="S46" s="860"/>
      <c r="T46" s="860"/>
      <c r="U46" s="860"/>
      <c r="V46" s="860"/>
      <c r="W46" s="860"/>
      <c r="X46" s="860"/>
      <c r="Y46" s="860"/>
      <c r="Z46" s="860"/>
      <c r="AA46" s="860"/>
      <c r="AB46" s="860"/>
      <c r="AC46" s="860"/>
      <c r="AD46" s="860"/>
      <c r="AE46" s="860"/>
      <c r="AF46" s="860"/>
      <c r="AG46" s="860"/>
      <c r="AH46" s="860"/>
      <c r="AI46" s="860"/>
      <c r="AJ46" s="860"/>
      <c r="AK46" s="861" t="s">
        <v>200</v>
      </c>
      <c r="AL46" s="861"/>
      <c r="AM46" s="861"/>
      <c r="AN46" s="469"/>
      <c r="AO46" s="472"/>
      <c r="AP46" s="472"/>
      <c r="AQ46" s="472"/>
      <c r="AR46" s="472"/>
      <c r="AS46" s="472"/>
      <c r="AT46" s="472"/>
      <c r="AU46" s="472"/>
      <c r="AV46" s="472"/>
      <c r="AW46" s="472"/>
      <c r="AX46" s="472"/>
      <c r="AY46" s="472"/>
      <c r="AZ46" s="472"/>
      <c r="BA46" s="472"/>
      <c r="BB46" s="472"/>
      <c r="BC46" s="472"/>
      <c r="BD46" s="472"/>
      <c r="BE46" s="175"/>
      <c r="BF46" s="175"/>
      <c r="BG46" s="175"/>
      <c r="BH46" s="175"/>
      <c r="BI46" s="175"/>
      <c r="BJ46" s="175"/>
      <c r="BK46" s="175"/>
      <c r="BL46" s="710"/>
      <c r="BM46" s="710"/>
      <c r="BN46" s="710"/>
      <c r="BO46" s="710"/>
      <c r="BP46" s="710"/>
      <c r="BQ46" s="710"/>
      <c r="BR46" s="710"/>
      <c r="BS46" s="710"/>
      <c r="BT46" s="710"/>
      <c r="BU46" s="710"/>
      <c r="BV46" s="710"/>
      <c r="BW46" s="710"/>
      <c r="BX46" s="710"/>
      <c r="BY46" s="710"/>
      <c r="BZ46" s="710"/>
      <c r="CA46" s="710"/>
      <c r="CB46" s="710"/>
      <c r="CC46" s="175"/>
      <c r="CD46" s="175"/>
      <c r="CE46" s="175"/>
      <c r="CF46" s="175"/>
      <c r="CG46" s="175"/>
      <c r="CH46" s="216"/>
      <c r="CI46" s="220"/>
      <c r="CJ46" s="220"/>
    </row>
    <row r="47" spans="1:88" s="174" customFormat="1" ht="3" customHeight="1">
      <c r="A47" s="139"/>
      <c r="B47" s="139"/>
      <c r="C47" s="139"/>
      <c r="D47" s="463"/>
      <c r="E47" s="862"/>
      <c r="F47" s="863"/>
      <c r="G47" s="860"/>
      <c r="H47" s="860"/>
      <c r="I47" s="860"/>
      <c r="J47" s="860"/>
      <c r="K47" s="860"/>
      <c r="L47" s="860"/>
      <c r="M47" s="860"/>
      <c r="N47" s="860"/>
      <c r="O47" s="860"/>
      <c r="P47" s="860"/>
      <c r="Q47" s="860"/>
      <c r="R47" s="860"/>
      <c r="S47" s="860"/>
      <c r="T47" s="860"/>
      <c r="U47" s="860"/>
      <c r="V47" s="860"/>
      <c r="W47" s="860"/>
      <c r="X47" s="860"/>
      <c r="Y47" s="860"/>
      <c r="Z47" s="860"/>
      <c r="AA47" s="860"/>
      <c r="AB47" s="860"/>
      <c r="AC47" s="860"/>
      <c r="AD47" s="860"/>
      <c r="AE47" s="860"/>
      <c r="AF47" s="860"/>
      <c r="AG47" s="860"/>
      <c r="AH47" s="860"/>
      <c r="AI47" s="860"/>
      <c r="AJ47" s="860"/>
      <c r="AK47" s="861"/>
      <c r="AL47" s="861"/>
      <c r="AM47" s="861"/>
      <c r="AN47" s="465"/>
      <c r="AO47" s="466"/>
      <c r="AP47" s="466"/>
      <c r="AQ47" s="466"/>
      <c r="AR47" s="471"/>
      <c r="AS47" s="467"/>
      <c r="AT47" s="467"/>
      <c r="AU47" s="467"/>
      <c r="AV47" s="467"/>
      <c r="AW47" s="467"/>
      <c r="AX47" s="468"/>
      <c r="AY47" s="673"/>
      <c r="AZ47" s="673"/>
      <c r="BA47" s="673"/>
      <c r="BB47" s="673"/>
      <c r="BC47" s="673"/>
      <c r="BD47" s="673"/>
      <c r="BE47" s="476"/>
      <c r="BF47" s="793"/>
      <c r="BG47" s="793"/>
      <c r="BH47" s="793"/>
      <c r="BI47" s="793"/>
      <c r="BJ47" s="793"/>
      <c r="BK47" s="738"/>
      <c r="BL47" s="671"/>
      <c r="BM47" s="672"/>
      <c r="BN47" s="672"/>
      <c r="BO47" s="672"/>
      <c r="BP47" s="471"/>
      <c r="BQ47" s="673"/>
      <c r="BR47" s="673"/>
      <c r="BS47" s="673"/>
      <c r="BT47" s="673"/>
      <c r="BU47" s="673"/>
      <c r="BV47" s="674"/>
      <c r="BW47" s="668"/>
      <c r="BX47" s="668"/>
      <c r="BY47" s="668"/>
      <c r="BZ47" s="668"/>
      <c r="CA47" s="668"/>
      <c r="CB47" s="667"/>
      <c r="CC47" s="668"/>
      <c r="CD47" s="668"/>
      <c r="CE47" s="668"/>
      <c r="CF47" s="668"/>
      <c r="CG47" s="668"/>
      <c r="CH47" s="217"/>
      <c r="CI47" s="220"/>
      <c r="CJ47" s="220"/>
    </row>
    <row r="48" spans="1:88" s="171" customFormat="1" ht="15" customHeight="1">
      <c r="A48" s="139"/>
      <c r="B48" s="139"/>
      <c r="C48" s="139"/>
      <c r="E48" s="862"/>
      <c r="F48" s="863"/>
      <c r="G48" s="860"/>
      <c r="H48" s="860"/>
      <c r="I48" s="860"/>
      <c r="J48" s="860"/>
      <c r="K48" s="860"/>
      <c r="L48" s="860"/>
      <c r="M48" s="860"/>
      <c r="N48" s="860"/>
      <c r="O48" s="860"/>
      <c r="P48" s="860"/>
      <c r="Q48" s="860"/>
      <c r="R48" s="860"/>
      <c r="S48" s="860"/>
      <c r="T48" s="860"/>
      <c r="U48" s="860"/>
      <c r="V48" s="860"/>
      <c r="W48" s="860"/>
      <c r="X48" s="860"/>
      <c r="Y48" s="860"/>
      <c r="Z48" s="860"/>
      <c r="AA48" s="860"/>
      <c r="AB48" s="860"/>
      <c r="AC48" s="860"/>
      <c r="AD48" s="860"/>
      <c r="AE48" s="860"/>
      <c r="AF48" s="860"/>
      <c r="AG48" s="860"/>
      <c r="AH48" s="860"/>
      <c r="AI48" s="860"/>
      <c r="AJ48" s="860"/>
      <c r="AK48" s="861"/>
      <c r="AL48" s="861"/>
      <c r="AM48" s="861"/>
      <c r="AN48" s="465"/>
      <c r="AO48" s="474" t="str">
        <f>IF(LEN(VLOOKUP(AK46,suvaha!$D$92:$H$158,2,FALSE))&lt;11,"",LEFT(RIGHT(VLOOKUP(AK46,suvaha!$D$92:$H$158,2,FALSE),11),1))</f>
        <v/>
      </c>
      <c r="AP48" s="181"/>
      <c r="AQ48" s="474" t="str">
        <f>IF(LEN(VLOOKUP(AK46,suvaha!$D$92:$H$158,2,FALSE))&lt;10,"",LEFT(RIGHT(VLOOKUP(AK46,suvaha!$D$92:$H$158,2,FALSE),10),1))</f>
        <v/>
      </c>
      <c r="AR48" s="476"/>
      <c r="AS48" s="474" t="str">
        <f>IF(LEN(VLOOKUP(AK46,suvaha!$D$92:$H$158,2,FALSE))&lt;9,"",LEFT(RIGHT(VLOOKUP(AK46,suvaha!$D$92:$H$158,2,FALSE),9),1))</f>
        <v/>
      </c>
      <c r="AT48" s="181"/>
      <c r="AU48" s="474" t="str">
        <f>IF(LEN(VLOOKUP(AK46,suvaha!$D$92:$H$158,2,FALSE))&lt;8,"",LEFT(RIGHT(VLOOKUP(AK46,suvaha!$D$92:$H$158,2,FALSE),8),1))</f>
        <v/>
      </c>
      <c r="AV48" s="476"/>
      <c r="AW48" s="474" t="str">
        <f>IF(LEN(VLOOKUP(AK46,suvaha!$D$92:$H$158,2,FALSE))&lt;7,"",LEFT(RIGHT(VLOOKUP(AK46,suvaha!$D$92:$H$158,2,FALSE),7),1))</f>
        <v/>
      </c>
      <c r="AX48" s="468"/>
      <c r="AY48" s="474" t="str">
        <f>IF(LEN(VLOOKUP(AK46,suvaha!$D$92:$H$158,2,FALSE))&lt;6,"",LEFT(RIGHT(VLOOKUP(AK46,suvaha!$D$92:$H$158,2,FALSE),6),1))</f>
        <v/>
      </c>
      <c r="AZ48" s="181"/>
      <c r="BA48" s="788" t="str">
        <f>IF(LEN(VLOOKUP(AK46,suvaha!$D$92:$H$158,2,FALSE))&lt;5,"",LEFT(RIGHT(VLOOKUP(AK46,suvaha!$D$92:$H$158,2,FALSE),5),1))</f>
        <v/>
      </c>
      <c r="BB48" s="788" t="e">
        <f>IF(LEN(#REF!)&lt;5,"",LEFT(RIGHT(#REF!,5),1))</f>
        <v>#REF!</v>
      </c>
      <c r="BC48" s="476"/>
      <c r="BD48" s="474" t="str">
        <f>IF(LEN(VLOOKUP(AK46,suvaha!$D$92:$H$158,2,FALSE))&lt;4,"",LEFT(RIGHT(VLOOKUP(AK46,suvaha!$D$92:$H$158,2,FALSE),4),1))</f>
        <v/>
      </c>
      <c r="BE48" s="476"/>
      <c r="BF48" s="474" t="str">
        <f>IF(LEN(VLOOKUP(AK46,suvaha!$D$92:$H$158,2,FALSE))&lt;3,"",LEFT(RIGHT(VLOOKUP(AK46,suvaha!$D$92:$H$158,2,FALSE),3),1))</f>
        <v/>
      </c>
      <c r="BG48" s="476"/>
      <c r="BH48" s="474" t="str">
        <f>IF(LEN(VLOOKUP(AK46,suvaha!$D$92:$H$158,2,FALSE))&lt;2,"",LEFT(RIGHT(VLOOKUP(AK46,suvaha!$D$92:$H$158,2,FALSE),2),1))</f>
        <v/>
      </c>
      <c r="BI48" s="476"/>
      <c r="BJ48" s="474" t="str">
        <f>IF(VLOOKUP(AK46,suvaha!$D$92:$H$158,2,FALSE)=0,"",IF(LEN(VLOOKUP(AK46,suvaha!$D$92:$H$158,2,FALSE))&lt;1,"",LEFT(RIGHT(VLOOKUP(AK46,suvaha!$D$92:$H$158,2,FALSE),1),1)))</f>
        <v/>
      </c>
      <c r="BK48" s="738"/>
      <c r="BL48" s="671"/>
      <c r="BM48" s="474" t="str">
        <f>IF(LEN(VLOOKUP(AK46,suvaha!$D$92:$H$158,4,FALSE))&lt;11,"",LEFT(RIGHT(VLOOKUP(AK46,suvaha!$D$92:$H$158,4,FALSE),11),1))</f>
        <v/>
      </c>
      <c r="BN48" s="181"/>
      <c r="BO48" s="474" t="str">
        <f>IF(LEN(VLOOKUP(AK46,suvaha!$D$92:$H$158,4,FALSE))&lt;10,"",LEFT(RIGHT(VLOOKUP(AK46,suvaha!$D$92:$H$158,4,FALSE),10),1))</f>
        <v/>
      </c>
      <c r="BP48" s="476"/>
      <c r="BQ48" s="474" t="str">
        <f>IF(LEN(VLOOKUP(AK46,suvaha!$D$92:$H$158,4,FALSE))&lt;9,"",LEFT(RIGHT(VLOOKUP(AK46,suvaha!$D$92:$H$158,4,FALSE),9),1))</f>
        <v/>
      </c>
      <c r="BR48" s="181"/>
      <c r="BS48" s="474" t="str">
        <f>IF(LEN(VLOOKUP(AK46,suvaha!$D$92:$H$158,4,FALSE))&lt;8,"",LEFT(RIGHT(VLOOKUP(AK46,suvaha!$D$92:$H$158,4,FALSE),8),1))</f>
        <v/>
      </c>
      <c r="BT48" s="476"/>
      <c r="BU48" s="474" t="str">
        <f>IF(LEN(VLOOKUP(AK46,suvaha!$D$92:$H$158,4,FALSE))&lt;7,"",LEFT(RIGHT(VLOOKUP(AK46,suvaha!$D$92:$H$158,4,FALSE),7),1))</f>
        <v/>
      </c>
      <c r="BV48" s="674"/>
      <c r="BW48" s="474" t="str">
        <f>IF(LEN(VLOOKUP(AK46,suvaha!$D$92:$H$158,4,FALSE))&lt;6,"",LEFT(RIGHT(VLOOKUP(AK46,suvaha!$D$92:$H$158,4,FALSE),6),1))</f>
        <v/>
      </c>
      <c r="BX48" s="476"/>
      <c r="BY48" s="474" t="str">
        <f>IF(LEN(VLOOKUP(AK46,suvaha!$D$92:$H$158,4,FALSE))&lt;5,"",LEFT(RIGHT(VLOOKUP(AK46,suvaha!$D$92:$H$158,4,FALSE),5),1))</f>
        <v/>
      </c>
      <c r="BZ48" s="476"/>
      <c r="CA48" s="474" t="str">
        <f>IF(LEN(VLOOKUP(AK46,suvaha!$D$92:$H$158,4,FALSE))&lt;4,"",LEFT(RIGHT(VLOOKUP(AK46,suvaha!$D$92:$H$158,4,FALSE),4),1))</f>
        <v/>
      </c>
      <c r="CB48" s="667"/>
      <c r="CC48" s="474" t="str">
        <f>IF(LEN(VLOOKUP(AK46,suvaha!$D$92:$H$158,4,FALSE))&lt;3,"",LEFT(RIGHT(VLOOKUP(AK46,suvaha!$D$92:$H$158,4,FALSE),3),1))</f>
        <v/>
      </c>
      <c r="CD48" s="476"/>
      <c r="CE48" s="474" t="str">
        <f>IF(LEN(VLOOKUP(AK46,suvaha!$D$92:$H$158,4,FALSE))&lt;2,"",LEFT(RIGHT(VLOOKUP(AK46,suvaha!$D$92:$H$158,4,FALSE),2),1))</f>
        <v/>
      </c>
      <c r="CF48" s="476"/>
      <c r="CG48" s="474" t="str">
        <f>IF(VLOOKUP(AK46,suvaha!$D$92:$H$158,4,FALSE)=0,"",IF(LEN(VLOOKUP(AK46,suvaha!$D$92:$H$158,4,FALSE))&lt;1,"",LEFT(RIGHT(VLOOKUP(AK46,suvaha!$D$92:$H$158,4,FALSE),1),1)))</f>
        <v/>
      </c>
      <c r="CH48" s="217"/>
      <c r="CI48" s="139"/>
      <c r="CJ48" s="139"/>
    </row>
    <row r="49" spans="1:88" s="171" customFormat="1" ht="3" customHeight="1">
      <c r="A49" s="139"/>
      <c r="B49" s="139"/>
      <c r="C49" s="139"/>
      <c r="E49" s="862"/>
      <c r="F49" s="863"/>
      <c r="G49" s="860"/>
      <c r="H49" s="860"/>
      <c r="I49" s="860"/>
      <c r="J49" s="860"/>
      <c r="K49" s="860"/>
      <c r="L49" s="860"/>
      <c r="M49" s="860"/>
      <c r="N49" s="860"/>
      <c r="O49" s="860"/>
      <c r="P49" s="860"/>
      <c r="Q49" s="860"/>
      <c r="R49" s="860"/>
      <c r="S49" s="860"/>
      <c r="T49" s="860"/>
      <c r="U49" s="860"/>
      <c r="V49" s="860"/>
      <c r="W49" s="860"/>
      <c r="X49" s="860"/>
      <c r="Y49" s="860"/>
      <c r="Z49" s="860"/>
      <c r="AA49" s="860"/>
      <c r="AB49" s="860"/>
      <c r="AC49" s="860"/>
      <c r="AD49" s="860"/>
      <c r="AE49" s="860"/>
      <c r="AF49" s="860"/>
      <c r="AG49" s="860"/>
      <c r="AH49" s="860"/>
      <c r="AI49" s="860"/>
      <c r="AJ49" s="860"/>
      <c r="AK49" s="861"/>
      <c r="AL49" s="861"/>
      <c r="AM49" s="861"/>
      <c r="AN49" s="464"/>
      <c r="AO49" s="236"/>
      <c r="AP49" s="236"/>
      <c r="AQ49" s="236"/>
      <c r="AR49" s="236"/>
      <c r="AS49" s="236"/>
      <c r="AT49" s="236"/>
      <c r="AU49" s="236"/>
      <c r="AV49" s="236"/>
      <c r="AW49" s="236"/>
      <c r="AX49" s="236"/>
      <c r="AY49" s="236"/>
      <c r="AZ49" s="236"/>
      <c r="BA49" s="236"/>
      <c r="BB49" s="236"/>
      <c r="BC49" s="236"/>
      <c r="BD49" s="236"/>
      <c r="BE49" s="182"/>
      <c r="BF49" s="182"/>
      <c r="BG49" s="182"/>
      <c r="BH49" s="182"/>
      <c r="BI49" s="182"/>
      <c r="BJ49" s="182"/>
      <c r="BK49" s="182"/>
      <c r="BL49" s="669"/>
      <c r="BM49" s="669"/>
      <c r="BN49" s="669"/>
      <c r="BO49" s="669"/>
      <c r="BP49" s="669"/>
      <c r="BQ49" s="669"/>
      <c r="BR49" s="669"/>
      <c r="BS49" s="669"/>
      <c r="BT49" s="669"/>
      <c r="BU49" s="669"/>
      <c r="BV49" s="669"/>
      <c r="BW49" s="669"/>
      <c r="BX49" s="669"/>
      <c r="BY49" s="669"/>
      <c r="BZ49" s="669"/>
      <c r="CA49" s="669"/>
      <c r="CB49" s="669"/>
      <c r="CC49" s="182"/>
      <c r="CD49" s="182"/>
      <c r="CE49" s="182"/>
      <c r="CF49" s="182"/>
      <c r="CG49" s="182"/>
      <c r="CH49" s="218"/>
      <c r="CI49" s="139"/>
      <c r="CJ49" s="139"/>
    </row>
    <row r="50" spans="1:88" s="244" customFormat="1" ht="3" customHeight="1">
      <c r="A50" s="237"/>
      <c r="B50" s="238"/>
      <c r="C50" s="239"/>
      <c r="D50" s="239"/>
      <c r="E50" s="811" t="s">
        <v>201</v>
      </c>
      <c r="F50" s="812"/>
      <c r="G50" s="864" t="str">
        <f>Index!C151</f>
        <v>Výsledok hospodárenia za účtovné obdobie po zdanení /+-/ r. 01 - (r. 81 + r. 85 + r. 86 + r. 87 + r. 90 + r. 93 + r. 97 + r. 101 + r. 141)</v>
      </c>
      <c r="H50" s="864"/>
      <c r="I50" s="864"/>
      <c r="J50" s="864"/>
      <c r="K50" s="864"/>
      <c r="L50" s="864"/>
      <c r="M50" s="864"/>
      <c r="N50" s="864"/>
      <c r="O50" s="864"/>
      <c r="P50" s="864"/>
      <c r="Q50" s="864"/>
      <c r="R50" s="864"/>
      <c r="S50" s="864"/>
      <c r="T50" s="864"/>
      <c r="U50" s="864"/>
      <c r="V50" s="864"/>
      <c r="W50" s="864"/>
      <c r="X50" s="864"/>
      <c r="Y50" s="864"/>
      <c r="Z50" s="864"/>
      <c r="AA50" s="864"/>
      <c r="AB50" s="864"/>
      <c r="AC50" s="864"/>
      <c r="AD50" s="864"/>
      <c r="AE50" s="864"/>
      <c r="AF50" s="864"/>
      <c r="AG50" s="864"/>
      <c r="AH50" s="864"/>
      <c r="AI50" s="864"/>
      <c r="AJ50" s="864"/>
      <c r="AK50" s="813" t="s">
        <v>202</v>
      </c>
      <c r="AL50" s="813"/>
      <c r="AM50" s="813"/>
      <c r="AN50" s="477"/>
      <c r="AO50" s="240"/>
      <c r="AP50" s="240"/>
      <c r="AQ50" s="240"/>
      <c r="AR50" s="240"/>
      <c r="AS50" s="240"/>
      <c r="AT50" s="240"/>
      <c r="AU50" s="240"/>
      <c r="AV50" s="240"/>
      <c r="AW50" s="240"/>
      <c r="AX50" s="240"/>
      <c r="AY50" s="240"/>
      <c r="AZ50" s="240"/>
      <c r="BA50" s="240"/>
      <c r="BB50" s="240"/>
      <c r="BC50" s="240"/>
      <c r="BD50" s="240"/>
      <c r="BE50" s="241"/>
      <c r="BF50" s="241"/>
      <c r="BG50" s="241"/>
      <c r="BH50" s="241"/>
      <c r="BI50" s="241"/>
      <c r="BJ50" s="241"/>
      <c r="BK50" s="241"/>
      <c r="BL50" s="826"/>
      <c r="BM50" s="826"/>
      <c r="BN50" s="826"/>
      <c r="BO50" s="826"/>
      <c r="BP50" s="826"/>
      <c r="BQ50" s="826"/>
      <c r="BR50" s="826"/>
      <c r="BS50" s="826"/>
      <c r="BT50" s="826"/>
      <c r="BU50" s="826"/>
      <c r="BV50" s="826"/>
      <c r="BW50" s="826"/>
      <c r="BX50" s="826"/>
      <c r="BY50" s="826"/>
      <c r="BZ50" s="826"/>
      <c r="CA50" s="826"/>
      <c r="CB50" s="826"/>
      <c r="CC50" s="241"/>
      <c r="CD50" s="241"/>
      <c r="CE50" s="241"/>
      <c r="CF50" s="241"/>
      <c r="CG50" s="241"/>
      <c r="CH50" s="242"/>
      <c r="CI50" s="243"/>
      <c r="CJ50" s="243"/>
    </row>
    <row r="51" spans="1:88" s="244" customFormat="1" ht="3" customHeight="1">
      <c r="A51" s="237"/>
      <c r="B51" s="237"/>
      <c r="C51" s="237"/>
      <c r="D51" s="238"/>
      <c r="E51" s="811"/>
      <c r="F51" s="812"/>
      <c r="G51" s="864"/>
      <c r="H51" s="864"/>
      <c r="I51" s="864"/>
      <c r="J51" s="864"/>
      <c r="K51" s="864"/>
      <c r="L51" s="864"/>
      <c r="M51" s="864"/>
      <c r="N51" s="864"/>
      <c r="O51" s="864"/>
      <c r="P51" s="864"/>
      <c r="Q51" s="864"/>
      <c r="R51" s="864"/>
      <c r="S51" s="864"/>
      <c r="T51" s="864"/>
      <c r="U51" s="864"/>
      <c r="V51" s="864"/>
      <c r="W51" s="864"/>
      <c r="X51" s="864"/>
      <c r="Y51" s="864"/>
      <c r="Z51" s="864"/>
      <c r="AA51" s="864"/>
      <c r="AB51" s="864"/>
      <c r="AC51" s="864"/>
      <c r="AD51" s="864"/>
      <c r="AE51" s="864"/>
      <c r="AF51" s="864"/>
      <c r="AG51" s="864"/>
      <c r="AH51" s="864"/>
      <c r="AI51" s="864"/>
      <c r="AJ51" s="864"/>
      <c r="AK51" s="813"/>
      <c r="AL51" s="813"/>
      <c r="AM51" s="813"/>
      <c r="AN51" s="479"/>
      <c r="AO51" s="480"/>
      <c r="AP51" s="480"/>
      <c r="AQ51" s="480"/>
      <c r="AR51" s="478"/>
      <c r="AS51" s="475"/>
      <c r="AT51" s="475"/>
      <c r="AU51" s="475"/>
      <c r="AV51" s="475"/>
      <c r="AW51" s="475"/>
      <c r="AX51" s="476"/>
      <c r="AY51" s="822"/>
      <c r="AZ51" s="822"/>
      <c r="BA51" s="822"/>
      <c r="BB51" s="822"/>
      <c r="BC51" s="822"/>
      <c r="BD51" s="822"/>
      <c r="BE51" s="476"/>
      <c r="BF51" s="793"/>
      <c r="BG51" s="793"/>
      <c r="BH51" s="793"/>
      <c r="BI51" s="793"/>
      <c r="BJ51" s="793"/>
      <c r="BK51" s="827"/>
      <c r="BL51" s="828"/>
      <c r="BM51" s="829"/>
      <c r="BN51" s="829"/>
      <c r="BO51" s="829"/>
      <c r="BP51" s="478"/>
      <c r="BQ51" s="822"/>
      <c r="BR51" s="822"/>
      <c r="BS51" s="822"/>
      <c r="BT51" s="822"/>
      <c r="BU51" s="822"/>
      <c r="BV51" s="823"/>
      <c r="BW51" s="793"/>
      <c r="BX51" s="793"/>
      <c r="BY51" s="793"/>
      <c r="BZ51" s="793"/>
      <c r="CA51" s="793"/>
      <c r="CB51" s="824"/>
      <c r="CC51" s="793"/>
      <c r="CD51" s="793"/>
      <c r="CE51" s="793"/>
      <c r="CF51" s="793"/>
      <c r="CG51" s="793"/>
      <c r="CH51" s="245"/>
      <c r="CI51" s="243"/>
      <c r="CJ51" s="243"/>
    </row>
    <row r="52" spans="1:88" s="246" customFormat="1" ht="15" customHeight="1">
      <c r="A52" s="237"/>
      <c r="B52" s="237"/>
      <c r="C52" s="237"/>
      <c r="E52" s="811"/>
      <c r="F52" s="812"/>
      <c r="G52" s="864"/>
      <c r="H52" s="864"/>
      <c r="I52" s="864"/>
      <c r="J52" s="864"/>
      <c r="K52" s="864"/>
      <c r="L52" s="864"/>
      <c r="M52" s="864"/>
      <c r="N52" s="864"/>
      <c r="O52" s="864"/>
      <c r="P52" s="864"/>
      <c r="Q52" s="864"/>
      <c r="R52" s="864"/>
      <c r="S52" s="864"/>
      <c r="T52" s="864"/>
      <c r="U52" s="864"/>
      <c r="V52" s="864"/>
      <c r="W52" s="864"/>
      <c r="X52" s="864"/>
      <c r="Y52" s="864"/>
      <c r="Z52" s="864"/>
      <c r="AA52" s="864"/>
      <c r="AB52" s="864"/>
      <c r="AC52" s="864"/>
      <c r="AD52" s="864"/>
      <c r="AE52" s="864"/>
      <c r="AF52" s="864"/>
      <c r="AG52" s="864"/>
      <c r="AH52" s="864"/>
      <c r="AI52" s="864"/>
      <c r="AJ52" s="864"/>
      <c r="AK52" s="813"/>
      <c r="AL52" s="813"/>
      <c r="AM52" s="813"/>
      <c r="AN52" s="479"/>
      <c r="AO52" s="474" t="str">
        <f>IF(LEN(VLOOKUP(AK50,suvaha!$D$92:$H$158,2,FALSE))&lt;11,"",LEFT(RIGHT(VLOOKUP(AK50,suvaha!$D$92:$H$158,2,FALSE),11),1))</f>
        <v/>
      </c>
      <c r="AP52" s="181"/>
      <c r="AQ52" s="474" t="str">
        <f>IF(LEN(VLOOKUP(AK50,suvaha!$D$92:$H$158,2,FALSE))&lt;10,"",LEFT(RIGHT(VLOOKUP(AK50,suvaha!$D$92:$H$158,2,FALSE),10),1))</f>
        <v/>
      </c>
      <c r="AR52" s="476"/>
      <c r="AS52" s="474" t="str">
        <f>IF(LEN(VLOOKUP(AK50,suvaha!$D$92:$H$158,2,FALSE))&lt;9,"",LEFT(RIGHT(VLOOKUP(AK50,suvaha!$D$92:$H$158,2,FALSE),9),1))</f>
        <v/>
      </c>
      <c r="AT52" s="181"/>
      <c r="AU52" s="474" t="str">
        <f>IF(LEN(VLOOKUP(AK50,suvaha!$D$92:$H$158,2,FALSE))&lt;8,"",LEFT(RIGHT(VLOOKUP(AK50,suvaha!$D$92:$H$158,2,FALSE),8),1))</f>
        <v/>
      </c>
      <c r="AV52" s="476"/>
      <c r="AW52" s="474" t="str">
        <f>IF(LEN(VLOOKUP(AK50,suvaha!$D$92:$H$158,2,FALSE))&lt;7,"",LEFT(RIGHT(VLOOKUP(AK50,suvaha!$D$92:$H$158,2,FALSE),7),1))</f>
        <v/>
      </c>
      <c r="AX52" s="476"/>
      <c r="AY52" s="474" t="str">
        <f>IF(LEN(VLOOKUP(AK50,suvaha!$D$92:$H$158,2,FALSE))&lt;6,"",LEFT(RIGHT(VLOOKUP(AK50,suvaha!$D$92:$H$158,2,FALSE),6),1))</f>
        <v>5</v>
      </c>
      <c r="AZ52" s="181"/>
      <c r="BA52" s="788" t="str">
        <f>IF(LEN(VLOOKUP(AK50,suvaha!$D$92:$H$158,2,FALSE))&lt;5,"",LEFT(RIGHT(VLOOKUP(AK50,suvaha!$D$92:$H$158,2,FALSE),5),1))</f>
        <v>7</v>
      </c>
      <c r="BB52" s="788" t="e">
        <f>IF(LEN(#REF!)&lt;5,"",LEFT(RIGHT(#REF!,5),1))</f>
        <v>#REF!</v>
      </c>
      <c r="BC52" s="476"/>
      <c r="BD52" s="474" t="str">
        <f>IF(LEN(VLOOKUP(AK50,suvaha!$D$92:$H$158,2,FALSE))&lt;4,"",LEFT(RIGHT(VLOOKUP(AK50,suvaha!$D$92:$H$158,2,FALSE),4),1))</f>
        <v>2</v>
      </c>
      <c r="BE52" s="476"/>
      <c r="BF52" s="474" t="str">
        <f>IF(LEN(VLOOKUP(AK50,suvaha!$D$92:$H$158,2,FALSE))&lt;3,"",LEFT(RIGHT(VLOOKUP(AK50,suvaha!$D$92:$H$158,2,FALSE),3),1))</f>
        <v>3</v>
      </c>
      <c r="BG52" s="476"/>
      <c r="BH52" s="474" t="str">
        <f>IF(LEN(VLOOKUP(AK50,suvaha!$D$92:$H$158,2,FALSE))&lt;2,"",LEFT(RIGHT(VLOOKUP(AK50,suvaha!$D$92:$H$158,2,FALSE),2),1))</f>
        <v>3</v>
      </c>
      <c r="BI52" s="476"/>
      <c r="BJ52" s="474" t="str">
        <f>IF(VLOOKUP(AK50,suvaha!$D$92:$H$158,2,FALSE)=0,"",IF(LEN(VLOOKUP(AK50,suvaha!$D$92:$H$158,2,FALSE))&lt;1,"",LEFT(RIGHT(VLOOKUP(AK50,suvaha!$D$92:$H$158,2,FALSE),1),1)))</f>
        <v>3</v>
      </c>
      <c r="BK52" s="827"/>
      <c r="BL52" s="828"/>
      <c r="BM52" s="474" t="str">
        <f>IF(LEN(VLOOKUP(AK50,suvaha!$D$92:$H$158,4,FALSE))&lt;11,"",LEFT(RIGHT(VLOOKUP(AK50,suvaha!$D$92:$H$158,4,FALSE),11),1))</f>
        <v/>
      </c>
      <c r="BN52" s="181"/>
      <c r="BO52" s="474" t="str">
        <f>IF(LEN(VLOOKUP(AK50,suvaha!$D$92:$H$158,4,FALSE))&lt;10,"",LEFT(RIGHT(VLOOKUP(AK50,suvaha!$D$92:$H$158,4,FALSE),10),1))</f>
        <v/>
      </c>
      <c r="BP52" s="476"/>
      <c r="BQ52" s="474" t="str">
        <f>IF(LEN(VLOOKUP(AK50,suvaha!$D$92:$H$158,4,FALSE))&lt;9,"",LEFT(RIGHT(VLOOKUP(AK50,suvaha!$D$92:$H$158,4,FALSE),9),1))</f>
        <v/>
      </c>
      <c r="BR52" s="181"/>
      <c r="BS52" s="474" t="str">
        <f>IF(LEN(VLOOKUP(AK50,suvaha!$D$92:$H$158,4,FALSE))&lt;8,"",LEFT(RIGHT(VLOOKUP(AK50,suvaha!$D$92:$H$158,4,FALSE),8),1))</f>
        <v/>
      </c>
      <c r="BT52" s="476"/>
      <c r="BU52" s="474" t="str">
        <f>IF(LEN(VLOOKUP(AK50,suvaha!$D$92:$H$158,4,FALSE))&lt;7,"",LEFT(RIGHT(VLOOKUP(AK50,suvaha!$D$92:$H$158,4,FALSE),7),1))</f>
        <v/>
      </c>
      <c r="BV52" s="823"/>
      <c r="BW52" s="474" t="str">
        <f>IF(LEN(VLOOKUP(AK50,suvaha!$D$92:$H$158,4,FALSE))&lt;6,"",LEFT(RIGHT(VLOOKUP(AK50,suvaha!$D$92:$H$158,4,FALSE),6),1))</f>
        <v>4</v>
      </c>
      <c r="BX52" s="476"/>
      <c r="BY52" s="474" t="str">
        <f>IF(LEN(VLOOKUP(AK50,suvaha!$D$92:$H$158,4,FALSE))&lt;5,"",LEFT(RIGHT(VLOOKUP(AK50,suvaha!$D$92:$H$158,4,FALSE),5),1))</f>
        <v>5</v>
      </c>
      <c r="BZ52" s="476"/>
      <c r="CA52" s="474" t="str">
        <f>IF(LEN(VLOOKUP(AK50,suvaha!$D$92:$H$158,4,FALSE))&lt;4,"",LEFT(RIGHT(VLOOKUP(AK50,suvaha!$D$92:$H$158,4,FALSE),4),1))</f>
        <v>0</v>
      </c>
      <c r="CB52" s="824"/>
      <c r="CC52" s="474" t="str">
        <f>IF(LEN(VLOOKUP(AK50,suvaha!$D$92:$H$158,4,FALSE))&lt;3,"",LEFT(RIGHT(VLOOKUP(AK50,suvaha!$D$92:$H$158,4,FALSE),3),1))</f>
        <v>0</v>
      </c>
      <c r="CD52" s="476"/>
      <c r="CE52" s="474" t="str">
        <f>IF(LEN(VLOOKUP(AK50,suvaha!$D$92:$H$158,4,FALSE))&lt;2,"",LEFT(RIGHT(VLOOKUP(AK50,suvaha!$D$92:$H$158,4,FALSE),2),1))</f>
        <v>4</v>
      </c>
      <c r="CF52" s="476"/>
      <c r="CG52" s="474" t="str">
        <f>IF(VLOOKUP(AK50,suvaha!$D$92:$H$158,4,FALSE)=0,"",IF(LEN(VLOOKUP(AK50,suvaha!$D$92:$H$158,4,FALSE))&lt;1,"",LEFT(RIGHT(VLOOKUP(AK50,suvaha!$D$92:$H$158,4,FALSE),1),1)))</f>
        <v>6</v>
      </c>
      <c r="CH52" s="245"/>
      <c r="CI52" s="237"/>
      <c r="CJ52" s="237"/>
    </row>
    <row r="53" spans="1:88" s="246" customFormat="1" ht="3" customHeight="1">
      <c r="A53" s="237"/>
      <c r="B53" s="237"/>
      <c r="C53" s="237"/>
      <c r="E53" s="811"/>
      <c r="F53" s="812"/>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13"/>
      <c r="AL53" s="813"/>
      <c r="AM53" s="813"/>
      <c r="AN53" s="484"/>
      <c r="AO53" s="247"/>
      <c r="AP53" s="247"/>
      <c r="AQ53" s="247"/>
      <c r="AR53" s="247"/>
      <c r="AS53" s="247"/>
      <c r="AT53" s="247"/>
      <c r="AU53" s="247"/>
      <c r="AV53" s="247"/>
      <c r="AW53" s="247"/>
      <c r="AX53" s="247"/>
      <c r="AY53" s="247"/>
      <c r="AZ53" s="247"/>
      <c r="BA53" s="247"/>
      <c r="BB53" s="247"/>
      <c r="BC53" s="247"/>
      <c r="BD53" s="247"/>
      <c r="BE53" s="248"/>
      <c r="BF53" s="248"/>
      <c r="BG53" s="248"/>
      <c r="BH53" s="248"/>
      <c r="BI53" s="248"/>
      <c r="BJ53" s="248"/>
      <c r="BK53" s="248"/>
      <c r="BL53" s="835"/>
      <c r="BM53" s="835"/>
      <c r="BN53" s="835"/>
      <c r="BO53" s="835"/>
      <c r="BP53" s="835"/>
      <c r="BQ53" s="835"/>
      <c r="BR53" s="835"/>
      <c r="BS53" s="835"/>
      <c r="BT53" s="835"/>
      <c r="BU53" s="835"/>
      <c r="BV53" s="835"/>
      <c r="BW53" s="835"/>
      <c r="BX53" s="835"/>
      <c r="BY53" s="835"/>
      <c r="BZ53" s="835"/>
      <c r="CA53" s="835"/>
      <c r="CB53" s="835"/>
      <c r="CC53" s="248"/>
      <c r="CD53" s="248"/>
      <c r="CE53" s="248"/>
      <c r="CF53" s="248"/>
      <c r="CG53" s="248"/>
      <c r="CH53" s="249"/>
      <c r="CI53" s="237"/>
      <c r="CJ53" s="237"/>
    </row>
    <row r="54" spans="1:88" s="244" customFormat="1" ht="3" customHeight="1">
      <c r="A54" s="237"/>
      <c r="B54" s="238"/>
      <c r="C54" s="239"/>
      <c r="D54" s="239"/>
      <c r="E54" s="811" t="s">
        <v>104</v>
      </c>
      <c r="F54" s="812"/>
      <c r="G54" s="864" t="str">
        <f>Index!C152</f>
        <v>Záväzky (r. 102 + r. 118 + r. 121 + r. 122 + r. 136 + r. 139 + r. 140)</v>
      </c>
      <c r="H54" s="864"/>
      <c r="I54" s="864"/>
      <c r="J54" s="864"/>
      <c r="K54" s="864"/>
      <c r="L54" s="864"/>
      <c r="M54" s="864"/>
      <c r="N54" s="864"/>
      <c r="O54" s="864"/>
      <c r="P54" s="864"/>
      <c r="Q54" s="864"/>
      <c r="R54" s="864"/>
      <c r="S54" s="864"/>
      <c r="T54" s="864"/>
      <c r="U54" s="864"/>
      <c r="V54" s="864"/>
      <c r="W54" s="864"/>
      <c r="X54" s="864"/>
      <c r="Y54" s="864"/>
      <c r="Z54" s="864"/>
      <c r="AA54" s="864"/>
      <c r="AB54" s="864"/>
      <c r="AC54" s="864"/>
      <c r="AD54" s="864"/>
      <c r="AE54" s="864"/>
      <c r="AF54" s="864"/>
      <c r="AG54" s="864"/>
      <c r="AH54" s="864"/>
      <c r="AI54" s="864"/>
      <c r="AJ54" s="864"/>
      <c r="AK54" s="813" t="s">
        <v>203</v>
      </c>
      <c r="AL54" s="813"/>
      <c r="AM54" s="813"/>
      <c r="AN54" s="477"/>
      <c r="AO54" s="240"/>
      <c r="AP54" s="240"/>
      <c r="AQ54" s="240"/>
      <c r="AR54" s="240"/>
      <c r="AS54" s="240"/>
      <c r="AT54" s="240"/>
      <c r="AU54" s="240"/>
      <c r="AV54" s="240"/>
      <c r="AW54" s="240"/>
      <c r="AX54" s="240"/>
      <c r="AY54" s="240"/>
      <c r="AZ54" s="240"/>
      <c r="BA54" s="240"/>
      <c r="BB54" s="240"/>
      <c r="BC54" s="240"/>
      <c r="BD54" s="240"/>
      <c r="BE54" s="241"/>
      <c r="BF54" s="241"/>
      <c r="BG54" s="241"/>
      <c r="BH54" s="241"/>
      <c r="BI54" s="241"/>
      <c r="BJ54" s="241"/>
      <c r="BK54" s="241"/>
      <c r="BL54" s="826"/>
      <c r="BM54" s="826"/>
      <c r="BN54" s="826"/>
      <c r="BO54" s="826"/>
      <c r="BP54" s="826"/>
      <c r="BQ54" s="826"/>
      <c r="BR54" s="826"/>
      <c r="BS54" s="826"/>
      <c r="BT54" s="826"/>
      <c r="BU54" s="826"/>
      <c r="BV54" s="826"/>
      <c r="BW54" s="826"/>
      <c r="BX54" s="826"/>
      <c r="BY54" s="826"/>
      <c r="BZ54" s="826"/>
      <c r="CA54" s="826"/>
      <c r="CB54" s="826"/>
      <c r="CC54" s="241"/>
      <c r="CD54" s="241"/>
      <c r="CE54" s="241"/>
      <c r="CF54" s="241"/>
      <c r="CG54" s="241"/>
      <c r="CH54" s="242"/>
      <c r="CI54" s="243"/>
      <c r="CJ54" s="243"/>
    </row>
    <row r="55" spans="1:88" s="244" customFormat="1" ht="3" customHeight="1">
      <c r="A55" s="237"/>
      <c r="B55" s="237"/>
      <c r="C55" s="237"/>
      <c r="D55" s="238"/>
      <c r="E55" s="811"/>
      <c r="F55" s="812"/>
      <c r="G55" s="864"/>
      <c r="H55" s="864"/>
      <c r="I55" s="864"/>
      <c r="J55" s="864"/>
      <c r="K55" s="864"/>
      <c r="L55" s="864"/>
      <c r="M55" s="864"/>
      <c r="N55" s="864"/>
      <c r="O55" s="864"/>
      <c r="P55" s="864"/>
      <c r="Q55" s="864"/>
      <c r="R55" s="864"/>
      <c r="S55" s="864"/>
      <c r="T55" s="864"/>
      <c r="U55" s="864"/>
      <c r="V55" s="864"/>
      <c r="W55" s="864"/>
      <c r="X55" s="864"/>
      <c r="Y55" s="864"/>
      <c r="Z55" s="864"/>
      <c r="AA55" s="864"/>
      <c r="AB55" s="864"/>
      <c r="AC55" s="864"/>
      <c r="AD55" s="864"/>
      <c r="AE55" s="864"/>
      <c r="AF55" s="864"/>
      <c r="AG55" s="864"/>
      <c r="AH55" s="864"/>
      <c r="AI55" s="864"/>
      <c r="AJ55" s="864"/>
      <c r="AK55" s="813"/>
      <c r="AL55" s="813"/>
      <c r="AM55" s="813"/>
      <c r="AN55" s="479"/>
      <c r="AO55" s="480"/>
      <c r="AP55" s="480"/>
      <c r="AQ55" s="480"/>
      <c r="AR55" s="478"/>
      <c r="AS55" s="475"/>
      <c r="AT55" s="475"/>
      <c r="AU55" s="475"/>
      <c r="AV55" s="475"/>
      <c r="AW55" s="475"/>
      <c r="AX55" s="476"/>
      <c r="AY55" s="822"/>
      <c r="AZ55" s="822"/>
      <c r="BA55" s="822"/>
      <c r="BB55" s="822"/>
      <c r="BC55" s="822"/>
      <c r="BD55" s="822"/>
      <c r="BE55" s="476"/>
      <c r="BF55" s="793"/>
      <c r="BG55" s="793"/>
      <c r="BH55" s="793"/>
      <c r="BI55" s="793"/>
      <c r="BJ55" s="793"/>
      <c r="BK55" s="827"/>
      <c r="BL55" s="828"/>
      <c r="BM55" s="829"/>
      <c r="BN55" s="829"/>
      <c r="BO55" s="829"/>
      <c r="BP55" s="478"/>
      <c r="BQ55" s="822"/>
      <c r="BR55" s="822"/>
      <c r="BS55" s="822"/>
      <c r="BT55" s="822"/>
      <c r="BU55" s="822"/>
      <c r="BV55" s="823"/>
      <c r="BW55" s="793"/>
      <c r="BX55" s="793"/>
      <c r="BY55" s="793"/>
      <c r="BZ55" s="793"/>
      <c r="CA55" s="793"/>
      <c r="CB55" s="824"/>
      <c r="CC55" s="793"/>
      <c r="CD55" s="793"/>
      <c r="CE55" s="793"/>
      <c r="CF55" s="793"/>
      <c r="CG55" s="793"/>
      <c r="CH55" s="245"/>
      <c r="CI55" s="243"/>
      <c r="CJ55" s="243"/>
    </row>
    <row r="56" spans="1:88" s="246" customFormat="1" ht="15" customHeight="1">
      <c r="A56" s="237"/>
      <c r="B56" s="237"/>
      <c r="C56" s="237"/>
      <c r="E56" s="811"/>
      <c r="F56" s="812"/>
      <c r="G56" s="864"/>
      <c r="H56" s="864"/>
      <c r="I56" s="864"/>
      <c r="J56" s="864"/>
      <c r="K56" s="864"/>
      <c r="L56" s="864"/>
      <c r="M56" s="864"/>
      <c r="N56" s="864"/>
      <c r="O56" s="864"/>
      <c r="P56" s="864"/>
      <c r="Q56" s="864"/>
      <c r="R56" s="864"/>
      <c r="S56" s="864"/>
      <c r="T56" s="864"/>
      <c r="U56" s="864"/>
      <c r="V56" s="864"/>
      <c r="W56" s="864"/>
      <c r="X56" s="864"/>
      <c r="Y56" s="864"/>
      <c r="Z56" s="864"/>
      <c r="AA56" s="864"/>
      <c r="AB56" s="864"/>
      <c r="AC56" s="864"/>
      <c r="AD56" s="864"/>
      <c r="AE56" s="864"/>
      <c r="AF56" s="864"/>
      <c r="AG56" s="864"/>
      <c r="AH56" s="864"/>
      <c r="AI56" s="864"/>
      <c r="AJ56" s="864"/>
      <c r="AK56" s="813"/>
      <c r="AL56" s="813"/>
      <c r="AM56" s="813"/>
      <c r="AN56" s="479"/>
      <c r="AO56" s="474" t="str">
        <f>IF(LEN(VLOOKUP(AK54,suvaha!$D$92:$H$158,2,FALSE))&lt;11,"",LEFT(RIGHT(VLOOKUP(AK54,suvaha!$D$92:$H$158,2,FALSE),11),1))</f>
        <v/>
      </c>
      <c r="AP56" s="181"/>
      <c r="AQ56" s="474" t="str">
        <f>IF(LEN(VLOOKUP(AK54,suvaha!$D$92:$H$158,2,FALSE))&lt;10,"",LEFT(RIGHT(VLOOKUP(AK54,suvaha!$D$92:$H$158,2,FALSE),10),1))</f>
        <v/>
      </c>
      <c r="AR56" s="476"/>
      <c r="AS56" s="474" t="str">
        <f>IF(LEN(VLOOKUP(AK54,suvaha!$D$92:$H$158,2,FALSE))&lt;9,"",LEFT(RIGHT(VLOOKUP(AK54,suvaha!$D$92:$H$158,2,FALSE),9),1))</f>
        <v/>
      </c>
      <c r="AT56" s="181"/>
      <c r="AU56" s="474" t="str">
        <f>IF(LEN(VLOOKUP(AK54,suvaha!$D$92:$H$158,2,FALSE))&lt;8,"",LEFT(RIGHT(VLOOKUP(AK54,suvaha!$D$92:$H$158,2,FALSE),8),1))</f>
        <v/>
      </c>
      <c r="AV56" s="476"/>
      <c r="AW56" s="474" t="str">
        <f>IF(LEN(VLOOKUP(AK54,suvaha!$D$92:$H$158,2,FALSE))&lt;7,"",LEFT(RIGHT(VLOOKUP(AK54,suvaha!$D$92:$H$158,2,FALSE),7),1))</f>
        <v/>
      </c>
      <c r="AX56" s="476"/>
      <c r="AY56" s="474" t="str">
        <f>IF(LEN(VLOOKUP(AK54,suvaha!$D$92:$H$158,2,FALSE))&lt;6,"",LEFT(RIGHT(VLOOKUP(AK54,suvaha!$D$92:$H$158,2,FALSE),6),1))</f>
        <v>2</v>
      </c>
      <c r="AZ56" s="181"/>
      <c r="BA56" s="788" t="str">
        <f>IF(LEN(VLOOKUP(AK54,suvaha!$D$92:$H$158,2,FALSE))&lt;5,"",LEFT(RIGHT(VLOOKUP(AK54,suvaha!$D$92:$H$158,2,FALSE),5),1))</f>
        <v>0</v>
      </c>
      <c r="BB56" s="788" t="e">
        <f>IF(LEN(#REF!)&lt;5,"",LEFT(RIGHT(#REF!,5),1))</f>
        <v>#REF!</v>
      </c>
      <c r="BC56" s="476"/>
      <c r="BD56" s="474" t="str">
        <f>IF(LEN(VLOOKUP(AK54,suvaha!$D$92:$H$158,2,FALSE))&lt;4,"",LEFT(RIGHT(VLOOKUP(AK54,suvaha!$D$92:$H$158,2,FALSE),4),1))</f>
        <v>3</v>
      </c>
      <c r="BE56" s="476"/>
      <c r="BF56" s="474" t="str">
        <f>IF(LEN(VLOOKUP(AK54,suvaha!$D$92:$H$158,2,FALSE))&lt;3,"",LEFT(RIGHT(VLOOKUP(AK54,suvaha!$D$92:$H$158,2,FALSE),3),1))</f>
        <v>8</v>
      </c>
      <c r="BG56" s="476"/>
      <c r="BH56" s="474" t="str">
        <f>IF(LEN(VLOOKUP(AK54,suvaha!$D$92:$H$158,2,FALSE))&lt;2,"",LEFT(RIGHT(VLOOKUP(AK54,suvaha!$D$92:$H$158,2,FALSE),2),1))</f>
        <v>2</v>
      </c>
      <c r="BI56" s="476"/>
      <c r="BJ56" s="474" t="str">
        <f>IF(VLOOKUP(AK54,suvaha!$D$92:$H$158,2,FALSE)=0,"",IF(LEN(VLOOKUP(AK54,suvaha!$D$92:$H$158,2,FALSE))&lt;1,"",LEFT(RIGHT(VLOOKUP(AK54,suvaha!$D$92:$H$158,2,FALSE),1),1)))</f>
        <v>7</v>
      </c>
      <c r="BK56" s="827"/>
      <c r="BL56" s="828"/>
      <c r="BM56" s="474" t="str">
        <f>IF(LEN(VLOOKUP(AK54,suvaha!$D$92:$H$158,4,FALSE))&lt;11,"",LEFT(RIGHT(VLOOKUP(AK54,suvaha!$D$92:$H$158,4,FALSE),11),1))</f>
        <v/>
      </c>
      <c r="BN56" s="181"/>
      <c r="BO56" s="474" t="str">
        <f>IF(LEN(VLOOKUP(AK54,suvaha!$D$92:$H$158,4,FALSE))&lt;10,"",LEFT(RIGHT(VLOOKUP(AK54,suvaha!$D$92:$H$158,4,FALSE),10),1))</f>
        <v/>
      </c>
      <c r="BP56" s="476"/>
      <c r="BQ56" s="474" t="str">
        <f>IF(LEN(VLOOKUP(AK54,suvaha!$D$92:$H$158,4,FALSE))&lt;9,"",LEFT(RIGHT(VLOOKUP(AK54,suvaha!$D$92:$H$158,4,FALSE),9),1))</f>
        <v/>
      </c>
      <c r="BR56" s="181"/>
      <c r="BS56" s="474" t="str">
        <f>IF(LEN(VLOOKUP(AK54,suvaha!$D$92:$H$158,4,FALSE))&lt;8,"",LEFT(RIGHT(VLOOKUP(AK54,suvaha!$D$92:$H$158,4,FALSE),8),1))</f>
        <v/>
      </c>
      <c r="BT56" s="476"/>
      <c r="BU56" s="474" t="str">
        <f>IF(LEN(VLOOKUP(AK54,suvaha!$D$92:$H$158,4,FALSE))&lt;7,"",LEFT(RIGHT(VLOOKUP(AK54,suvaha!$D$92:$H$158,4,FALSE),7),1))</f>
        <v/>
      </c>
      <c r="BV56" s="823"/>
      <c r="BW56" s="474" t="str">
        <f>IF(LEN(VLOOKUP(AK54,suvaha!$D$92:$H$158,4,FALSE))&lt;6,"",LEFT(RIGHT(VLOOKUP(AK54,suvaha!$D$92:$H$158,4,FALSE),6),1))</f>
        <v>1</v>
      </c>
      <c r="BX56" s="476"/>
      <c r="BY56" s="474" t="str">
        <f>IF(LEN(VLOOKUP(AK54,suvaha!$D$92:$H$158,4,FALSE))&lt;5,"",LEFT(RIGHT(VLOOKUP(AK54,suvaha!$D$92:$H$158,4,FALSE),5),1))</f>
        <v>3</v>
      </c>
      <c r="BZ56" s="476"/>
      <c r="CA56" s="474" t="str">
        <f>IF(LEN(VLOOKUP(AK54,suvaha!$D$92:$H$158,4,FALSE))&lt;4,"",LEFT(RIGHT(VLOOKUP(AK54,suvaha!$D$92:$H$158,4,FALSE),4),1))</f>
        <v>9</v>
      </c>
      <c r="CB56" s="824"/>
      <c r="CC56" s="474" t="str">
        <f>IF(LEN(VLOOKUP(AK54,suvaha!$D$92:$H$158,4,FALSE))&lt;3,"",LEFT(RIGHT(VLOOKUP(AK54,suvaha!$D$92:$H$158,4,FALSE),3),1))</f>
        <v>6</v>
      </c>
      <c r="CD56" s="476"/>
      <c r="CE56" s="474" t="str">
        <f>IF(LEN(VLOOKUP(AK54,suvaha!$D$92:$H$158,4,FALSE))&lt;2,"",LEFT(RIGHT(VLOOKUP(AK54,suvaha!$D$92:$H$158,4,FALSE),2),1))</f>
        <v>1</v>
      </c>
      <c r="CF56" s="476"/>
      <c r="CG56" s="474" t="str">
        <f>IF(VLOOKUP(AK54,suvaha!$D$92:$H$158,4,FALSE)=0,"",IF(LEN(VLOOKUP(AK54,suvaha!$D$92:$H$158,4,FALSE))&lt;1,"",LEFT(RIGHT(VLOOKUP(AK54,suvaha!$D$92:$H$158,4,FALSE),1),1)))</f>
        <v>0</v>
      </c>
      <c r="CH56" s="245"/>
      <c r="CI56" s="237"/>
      <c r="CJ56" s="237"/>
    </row>
    <row r="57" spans="1:88" s="246" customFormat="1" ht="3" customHeight="1">
      <c r="A57" s="237"/>
      <c r="B57" s="237"/>
      <c r="C57" s="237"/>
      <c r="E57" s="811"/>
      <c r="F57" s="812"/>
      <c r="G57" s="864"/>
      <c r="H57" s="864"/>
      <c r="I57" s="864"/>
      <c r="J57" s="864"/>
      <c r="K57" s="864"/>
      <c r="L57" s="864"/>
      <c r="M57" s="864"/>
      <c r="N57" s="864"/>
      <c r="O57" s="864"/>
      <c r="P57" s="864"/>
      <c r="Q57" s="864"/>
      <c r="R57" s="864"/>
      <c r="S57" s="864"/>
      <c r="T57" s="864"/>
      <c r="U57" s="864"/>
      <c r="V57" s="864"/>
      <c r="W57" s="864"/>
      <c r="X57" s="864"/>
      <c r="Y57" s="864"/>
      <c r="Z57" s="864"/>
      <c r="AA57" s="864"/>
      <c r="AB57" s="864"/>
      <c r="AC57" s="864"/>
      <c r="AD57" s="864"/>
      <c r="AE57" s="864"/>
      <c r="AF57" s="864"/>
      <c r="AG57" s="864"/>
      <c r="AH57" s="864"/>
      <c r="AI57" s="864"/>
      <c r="AJ57" s="864"/>
      <c r="AK57" s="813"/>
      <c r="AL57" s="813"/>
      <c r="AM57" s="813"/>
      <c r="AN57" s="484"/>
      <c r="AO57" s="247"/>
      <c r="AP57" s="247"/>
      <c r="AQ57" s="247"/>
      <c r="AR57" s="247"/>
      <c r="AS57" s="247"/>
      <c r="AT57" s="247"/>
      <c r="AU57" s="247"/>
      <c r="AV57" s="247"/>
      <c r="AW57" s="247"/>
      <c r="AX57" s="247"/>
      <c r="AY57" s="247"/>
      <c r="AZ57" s="247"/>
      <c r="BA57" s="247"/>
      <c r="BB57" s="247"/>
      <c r="BC57" s="247"/>
      <c r="BD57" s="247"/>
      <c r="BE57" s="248"/>
      <c r="BF57" s="248"/>
      <c r="BG57" s="248"/>
      <c r="BH57" s="248"/>
      <c r="BI57" s="248"/>
      <c r="BJ57" s="248"/>
      <c r="BK57" s="248"/>
      <c r="BL57" s="835"/>
      <c r="BM57" s="835"/>
      <c r="BN57" s="835"/>
      <c r="BO57" s="835"/>
      <c r="BP57" s="835"/>
      <c r="BQ57" s="835"/>
      <c r="BR57" s="835"/>
      <c r="BS57" s="835"/>
      <c r="BT57" s="835"/>
      <c r="BU57" s="835"/>
      <c r="BV57" s="835"/>
      <c r="BW57" s="835"/>
      <c r="BX57" s="835"/>
      <c r="BY57" s="835"/>
      <c r="BZ57" s="835"/>
      <c r="CA57" s="835"/>
      <c r="CB57" s="835"/>
      <c r="CC57" s="248"/>
      <c r="CD57" s="248"/>
      <c r="CE57" s="248"/>
      <c r="CF57" s="248"/>
      <c r="CG57" s="248"/>
      <c r="CH57" s="249"/>
      <c r="CI57" s="237"/>
      <c r="CJ57" s="237"/>
    </row>
    <row r="58" spans="1:88" s="244" customFormat="1" ht="3" customHeight="1">
      <c r="A58" s="237"/>
      <c r="B58" s="238"/>
      <c r="C58" s="239"/>
      <c r="D58" s="239"/>
      <c r="E58" s="811" t="s">
        <v>106</v>
      </c>
      <c r="F58" s="812"/>
      <c r="G58" s="864" t="str">
        <f>Index!C153</f>
        <v>Dlhodobé záväzky súčet (r. 103 + r. 107 až r. 117)</v>
      </c>
      <c r="H58" s="864"/>
      <c r="I58" s="864"/>
      <c r="J58" s="864"/>
      <c r="K58" s="864"/>
      <c r="L58" s="864"/>
      <c r="M58" s="864"/>
      <c r="N58" s="864"/>
      <c r="O58" s="864"/>
      <c r="P58" s="864"/>
      <c r="Q58" s="864"/>
      <c r="R58" s="864"/>
      <c r="S58" s="864"/>
      <c r="T58" s="864"/>
      <c r="U58" s="864"/>
      <c r="V58" s="864"/>
      <c r="W58" s="864"/>
      <c r="X58" s="864"/>
      <c r="Y58" s="864"/>
      <c r="Z58" s="864"/>
      <c r="AA58" s="864"/>
      <c r="AB58" s="864"/>
      <c r="AC58" s="864"/>
      <c r="AD58" s="864"/>
      <c r="AE58" s="864"/>
      <c r="AF58" s="864"/>
      <c r="AG58" s="864"/>
      <c r="AH58" s="864"/>
      <c r="AI58" s="864"/>
      <c r="AJ58" s="864"/>
      <c r="AK58" s="813" t="s">
        <v>204</v>
      </c>
      <c r="AL58" s="813"/>
      <c r="AM58" s="813"/>
      <c r="AN58" s="477"/>
      <c r="AO58" s="240"/>
      <c r="AP58" s="240"/>
      <c r="AQ58" s="240"/>
      <c r="AR58" s="240"/>
      <c r="AS58" s="240"/>
      <c r="AT58" s="240"/>
      <c r="AU58" s="240"/>
      <c r="AV58" s="240"/>
      <c r="AW58" s="240"/>
      <c r="AX58" s="240"/>
      <c r="AY58" s="240"/>
      <c r="AZ58" s="240"/>
      <c r="BA58" s="240"/>
      <c r="BB58" s="240"/>
      <c r="BC58" s="240"/>
      <c r="BD58" s="240"/>
      <c r="BE58" s="241"/>
      <c r="BF58" s="241"/>
      <c r="BG58" s="241"/>
      <c r="BH58" s="241"/>
      <c r="BI58" s="241"/>
      <c r="BJ58" s="241"/>
      <c r="BK58" s="241"/>
      <c r="BL58" s="826"/>
      <c r="BM58" s="826"/>
      <c r="BN58" s="826"/>
      <c r="BO58" s="826"/>
      <c r="BP58" s="826"/>
      <c r="BQ58" s="826"/>
      <c r="BR58" s="826"/>
      <c r="BS58" s="826"/>
      <c r="BT58" s="826"/>
      <c r="BU58" s="826"/>
      <c r="BV58" s="826"/>
      <c r="BW58" s="826"/>
      <c r="BX58" s="826"/>
      <c r="BY58" s="826"/>
      <c r="BZ58" s="826"/>
      <c r="CA58" s="826"/>
      <c r="CB58" s="826"/>
      <c r="CC58" s="241"/>
      <c r="CD58" s="241"/>
      <c r="CE58" s="241"/>
      <c r="CF58" s="241"/>
      <c r="CG58" s="241"/>
      <c r="CH58" s="242"/>
      <c r="CI58" s="243"/>
      <c r="CJ58" s="243"/>
    </row>
    <row r="59" spans="1:88" s="244" customFormat="1" ht="3" customHeight="1">
      <c r="A59" s="237"/>
      <c r="B59" s="237"/>
      <c r="C59" s="237"/>
      <c r="D59" s="238"/>
      <c r="E59" s="811"/>
      <c r="F59" s="812"/>
      <c r="G59" s="864"/>
      <c r="H59" s="864"/>
      <c r="I59" s="864"/>
      <c r="J59" s="864"/>
      <c r="K59" s="864"/>
      <c r="L59" s="864"/>
      <c r="M59" s="864"/>
      <c r="N59" s="864"/>
      <c r="O59" s="864"/>
      <c r="P59" s="864"/>
      <c r="Q59" s="864"/>
      <c r="R59" s="864"/>
      <c r="S59" s="864"/>
      <c r="T59" s="864"/>
      <c r="U59" s="864"/>
      <c r="V59" s="864"/>
      <c r="W59" s="864"/>
      <c r="X59" s="864"/>
      <c r="Y59" s="864"/>
      <c r="Z59" s="864"/>
      <c r="AA59" s="864"/>
      <c r="AB59" s="864"/>
      <c r="AC59" s="864"/>
      <c r="AD59" s="864"/>
      <c r="AE59" s="864"/>
      <c r="AF59" s="864"/>
      <c r="AG59" s="864"/>
      <c r="AH59" s="864"/>
      <c r="AI59" s="864"/>
      <c r="AJ59" s="864"/>
      <c r="AK59" s="813"/>
      <c r="AL59" s="813"/>
      <c r="AM59" s="813"/>
      <c r="AN59" s="479"/>
      <c r="AO59" s="480"/>
      <c r="AP59" s="480"/>
      <c r="AQ59" s="480"/>
      <c r="AR59" s="478"/>
      <c r="AS59" s="475"/>
      <c r="AT59" s="475"/>
      <c r="AU59" s="475"/>
      <c r="AV59" s="475"/>
      <c r="AW59" s="475"/>
      <c r="AX59" s="476"/>
      <c r="AY59" s="822"/>
      <c r="AZ59" s="822"/>
      <c r="BA59" s="822"/>
      <c r="BB59" s="822"/>
      <c r="BC59" s="822"/>
      <c r="BD59" s="822"/>
      <c r="BE59" s="476"/>
      <c r="BF59" s="793"/>
      <c r="BG59" s="793"/>
      <c r="BH59" s="793"/>
      <c r="BI59" s="793"/>
      <c r="BJ59" s="793"/>
      <c r="BK59" s="827"/>
      <c r="BL59" s="828"/>
      <c r="BM59" s="829"/>
      <c r="BN59" s="829"/>
      <c r="BO59" s="829"/>
      <c r="BP59" s="478"/>
      <c r="BQ59" s="822"/>
      <c r="BR59" s="822"/>
      <c r="BS59" s="822"/>
      <c r="BT59" s="822"/>
      <c r="BU59" s="822"/>
      <c r="BV59" s="823"/>
      <c r="BW59" s="793"/>
      <c r="BX59" s="793"/>
      <c r="BY59" s="793"/>
      <c r="BZ59" s="793"/>
      <c r="CA59" s="793"/>
      <c r="CB59" s="824"/>
      <c r="CC59" s="793"/>
      <c r="CD59" s="793"/>
      <c r="CE59" s="793"/>
      <c r="CF59" s="793"/>
      <c r="CG59" s="793"/>
      <c r="CH59" s="245"/>
      <c r="CI59" s="243"/>
      <c r="CJ59" s="243"/>
    </row>
    <row r="60" spans="1:88" s="246" customFormat="1" ht="15" customHeight="1">
      <c r="A60" s="237"/>
      <c r="B60" s="237"/>
      <c r="C60" s="237"/>
      <c r="E60" s="811"/>
      <c r="F60" s="812"/>
      <c r="G60" s="864"/>
      <c r="H60" s="864"/>
      <c r="I60" s="864"/>
      <c r="J60" s="864"/>
      <c r="K60" s="864"/>
      <c r="L60" s="864"/>
      <c r="M60" s="864"/>
      <c r="N60" s="864"/>
      <c r="O60" s="864"/>
      <c r="P60" s="864"/>
      <c r="Q60" s="864"/>
      <c r="R60" s="864"/>
      <c r="S60" s="864"/>
      <c r="T60" s="864"/>
      <c r="U60" s="864"/>
      <c r="V60" s="864"/>
      <c r="W60" s="864"/>
      <c r="X60" s="864"/>
      <c r="Y60" s="864"/>
      <c r="Z60" s="864"/>
      <c r="AA60" s="864"/>
      <c r="AB60" s="864"/>
      <c r="AC60" s="864"/>
      <c r="AD60" s="864"/>
      <c r="AE60" s="864"/>
      <c r="AF60" s="864"/>
      <c r="AG60" s="864"/>
      <c r="AH60" s="864"/>
      <c r="AI60" s="864"/>
      <c r="AJ60" s="864"/>
      <c r="AK60" s="813"/>
      <c r="AL60" s="813"/>
      <c r="AM60" s="813"/>
      <c r="AN60" s="479"/>
      <c r="AO60" s="474" t="str">
        <f>IF(LEN(VLOOKUP(AK58,suvaha!$D$92:$H$158,2,FALSE))&lt;11,"",LEFT(RIGHT(VLOOKUP(AK58,suvaha!$D$92:$H$158,2,FALSE),11),1))</f>
        <v/>
      </c>
      <c r="AP60" s="181"/>
      <c r="AQ60" s="474" t="str">
        <f>IF(LEN(VLOOKUP(AK58,suvaha!$D$92:$H$158,2,FALSE))&lt;10,"",LEFT(RIGHT(VLOOKUP(AK58,suvaha!$D$92:$H$158,2,FALSE),10),1))</f>
        <v/>
      </c>
      <c r="AR60" s="476"/>
      <c r="AS60" s="474" t="str">
        <f>IF(LEN(VLOOKUP(AK58,suvaha!$D$92:$H$158,2,FALSE))&lt;9,"",LEFT(RIGHT(VLOOKUP(AK58,suvaha!$D$92:$H$158,2,FALSE),9),1))</f>
        <v/>
      </c>
      <c r="AT60" s="181"/>
      <c r="AU60" s="474" t="str">
        <f>IF(LEN(VLOOKUP(AK58,suvaha!$D$92:$H$158,2,FALSE))&lt;8,"",LEFT(RIGHT(VLOOKUP(AK58,suvaha!$D$92:$H$158,2,FALSE),8),1))</f>
        <v/>
      </c>
      <c r="AV60" s="476"/>
      <c r="AW60" s="474" t="str">
        <f>IF(LEN(VLOOKUP(AK58,suvaha!$D$92:$H$158,2,FALSE))&lt;7,"",LEFT(RIGHT(VLOOKUP(AK58,suvaha!$D$92:$H$158,2,FALSE),7),1))</f>
        <v/>
      </c>
      <c r="AX60" s="476"/>
      <c r="AY60" s="474" t="str">
        <f>IF(LEN(VLOOKUP(AK58,suvaha!$D$92:$H$158,2,FALSE))&lt;6,"",LEFT(RIGHT(VLOOKUP(AK58,suvaha!$D$92:$H$158,2,FALSE),6),1))</f>
        <v/>
      </c>
      <c r="AZ60" s="181"/>
      <c r="BA60" s="788" t="str">
        <f>IF(LEN(VLOOKUP(AK58,suvaha!$D$92:$H$158,2,FALSE))&lt;5,"",LEFT(RIGHT(VLOOKUP(AK58,suvaha!$D$92:$H$158,2,FALSE),5),1))</f>
        <v/>
      </c>
      <c r="BB60" s="788" t="e">
        <f>IF(LEN(#REF!)&lt;5,"",LEFT(RIGHT(#REF!,5),1))</f>
        <v>#REF!</v>
      </c>
      <c r="BC60" s="476"/>
      <c r="BD60" s="474" t="str">
        <f>IF(LEN(VLOOKUP(AK58,suvaha!$D$92:$H$158,2,FALSE))&lt;4,"",LEFT(RIGHT(VLOOKUP(AK58,suvaha!$D$92:$H$158,2,FALSE),4),1))</f>
        <v>4</v>
      </c>
      <c r="BE60" s="476"/>
      <c r="BF60" s="474" t="str">
        <f>IF(LEN(VLOOKUP(AK58,suvaha!$D$92:$H$158,2,FALSE))&lt;3,"",LEFT(RIGHT(VLOOKUP(AK58,suvaha!$D$92:$H$158,2,FALSE),3),1))</f>
        <v>2</v>
      </c>
      <c r="BG60" s="476"/>
      <c r="BH60" s="474" t="str">
        <f>IF(LEN(VLOOKUP(AK58,suvaha!$D$92:$H$158,2,FALSE))&lt;2,"",LEFT(RIGHT(VLOOKUP(AK58,suvaha!$D$92:$H$158,2,FALSE),2),1))</f>
        <v>6</v>
      </c>
      <c r="BI60" s="476"/>
      <c r="BJ60" s="474" t="str">
        <f>IF(VLOOKUP(AK58,suvaha!$D$92:$H$158,2,FALSE)=0,"",IF(LEN(VLOOKUP(AK58,suvaha!$D$92:$H$158,2,FALSE))&lt;1,"",LEFT(RIGHT(VLOOKUP(AK58,suvaha!$D$92:$H$158,2,FALSE),1),1)))</f>
        <v>5</v>
      </c>
      <c r="BK60" s="827"/>
      <c r="BL60" s="828"/>
      <c r="BM60" s="474" t="str">
        <f>IF(LEN(VLOOKUP(AK58,suvaha!$D$92:$H$158,4,FALSE))&lt;11,"",LEFT(RIGHT(VLOOKUP(AK58,suvaha!$D$92:$H$158,4,FALSE),11),1))</f>
        <v/>
      </c>
      <c r="BN60" s="181"/>
      <c r="BO60" s="474" t="str">
        <f>IF(LEN(VLOOKUP(AK58,suvaha!$D$92:$H$158,4,FALSE))&lt;10,"",LEFT(RIGHT(VLOOKUP(AK58,suvaha!$D$92:$H$158,4,FALSE),10),1))</f>
        <v/>
      </c>
      <c r="BP60" s="476"/>
      <c r="BQ60" s="474" t="str">
        <f>IF(LEN(VLOOKUP(AK58,suvaha!$D$92:$H$158,4,FALSE))&lt;9,"",LEFT(RIGHT(VLOOKUP(AK58,suvaha!$D$92:$H$158,4,FALSE),9),1))</f>
        <v/>
      </c>
      <c r="BR60" s="181"/>
      <c r="BS60" s="474" t="str">
        <f>IF(LEN(VLOOKUP(AK58,suvaha!$D$92:$H$158,4,FALSE))&lt;8,"",LEFT(RIGHT(VLOOKUP(AK58,suvaha!$D$92:$H$158,4,FALSE),8),1))</f>
        <v/>
      </c>
      <c r="BT60" s="476"/>
      <c r="BU60" s="474" t="str">
        <f>IF(LEN(VLOOKUP(AK58,suvaha!$D$92:$H$158,4,FALSE))&lt;7,"",LEFT(RIGHT(VLOOKUP(AK58,suvaha!$D$92:$H$158,4,FALSE),7),1))</f>
        <v/>
      </c>
      <c r="BV60" s="823"/>
      <c r="BW60" s="474" t="str">
        <f>IF(LEN(VLOOKUP(AK58,suvaha!$D$92:$H$158,4,FALSE))&lt;6,"",LEFT(RIGHT(VLOOKUP(AK58,suvaha!$D$92:$H$158,4,FALSE),6),1))</f>
        <v/>
      </c>
      <c r="BX60" s="476"/>
      <c r="BY60" s="474" t="str">
        <f>IF(LEN(VLOOKUP(AK58,suvaha!$D$92:$H$158,4,FALSE))&lt;5,"",LEFT(RIGHT(VLOOKUP(AK58,suvaha!$D$92:$H$158,4,FALSE),5),1))</f>
        <v/>
      </c>
      <c r="BZ60" s="476"/>
      <c r="CA60" s="474" t="str">
        <f>IF(LEN(VLOOKUP(AK58,suvaha!$D$92:$H$158,4,FALSE))&lt;4,"",LEFT(RIGHT(VLOOKUP(AK58,suvaha!$D$92:$H$158,4,FALSE),4),1))</f>
        <v>3</v>
      </c>
      <c r="CB60" s="824"/>
      <c r="CC60" s="474" t="str">
        <f>IF(LEN(VLOOKUP(AK58,suvaha!$D$92:$H$158,4,FALSE))&lt;3,"",LEFT(RIGHT(VLOOKUP(AK58,suvaha!$D$92:$H$158,4,FALSE),3),1))</f>
        <v>5</v>
      </c>
      <c r="CD60" s="476"/>
      <c r="CE60" s="474" t="str">
        <f>IF(LEN(VLOOKUP(AK58,suvaha!$D$92:$H$158,4,FALSE))&lt;2,"",LEFT(RIGHT(VLOOKUP(AK58,suvaha!$D$92:$H$158,4,FALSE),2),1))</f>
        <v>9</v>
      </c>
      <c r="CF60" s="476"/>
      <c r="CG60" s="474" t="str">
        <f>IF(VLOOKUP(AK58,suvaha!$D$92:$H$158,4,FALSE)=0,"",IF(LEN(VLOOKUP(AK58,suvaha!$D$92:$H$158,4,FALSE))&lt;1,"",LEFT(RIGHT(VLOOKUP(AK58,suvaha!$D$92:$H$158,4,FALSE),1),1)))</f>
        <v>1</v>
      </c>
      <c r="CH60" s="245"/>
      <c r="CI60" s="237"/>
      <c r="CJ60" s="237"/>
    </row>
    <row r="61" spans="1:88" s="246" customFormat="1" ht="3" customHeight="1">
      <c r="A61" s="237"/>
      <c r="B61" s="237"/>
      <c r="C61" s="237"/>
      <c r="E61" s="811"/>
      <c r="F61" s="812"/>
      <c r="G61" s="864"/>
      <c r="H61" s="864"/>
      <c r="I61" s="864"/>
      <c r="J61" s="864"/>
      <c r="K61" s="864"/>
      <c r="L61" s="864"/>
      <c r="M61" s="864"/>
      <c r="N61" s="864"/>
      <c r="O61" s="864"/>
      <c r="P61" s="864"/>
      <c r="Q61" s="864"/>
      <c r="R61" s="864"/>
      <c r="S61" s="864"/>
      <c r="T61" s="864"/>
      <c r="U61" s="864"/>
      <c r="V61" s="864"/>
      <c r="W61" s="864"/>
      <c r="X61" s="864"/>
      <c r="Y61" s="864"/>
      <c r="Z61" s="864"/>
      <c r="AA61" s="864"/>
      <c r="AB61" s="864"/>
      <c r="AC61" s="864"/>
      <c r="AD61" s="864"/>
      <c r="AE61" s="864"/>
      <c r="AF61" s="864"/>
      <c r="AG61" s="864"/>
      <c r="AH61" s="864"/>
      <c r="AI61" s="864"/>
      <c r="AJ61" s="864"/>
      <c r="AK61" s="813"/>
      <c r="AL61" s="813"/>
      <c r="AM61" s="813"/>
      <c r="AN61" s="484"/>
      <c r="AO61" s="247"/>
      <c r="AP61" s="247"/>
      <c r="AQ61" s="247"/>
      <c r="AR61" s="247"/>
      <c r="AS61" s="247"/>
      <c r="AT61" s="247"/>
      <c r="AU61" s="247"/>
      <c r="AV61" s="247"/>
      <c r="AW61" s="247"/>
      <c r="AX61" s="247"/>
      <c r="AY61" s="247"/>
      <c r="AZ61" s="247"/>
      <c r="BA61" s="247"/>
      <c r="BB61" s="247"/>
      <c r="BC61" s="247"/>
      <c r="BD61" s="247"/>
      <c r="BE61" s="248"/>
      <c r="BF61" s="248"/>
      <c r="BG61" s="248"/>
      <c r="BH61" s="248"/>
      <c r="BI61" s="248"/>
      <c r="BJ61" s="248"/>
      <c r="BK61" s="248"/>
      <c r="BL61" s="835"/>
      <c r="BM61" s="835"/>
      <c r="BN61" s="835"/>
      <c r="BO61" s="835"/>
      <c r="BP61" s="835"/>
      <c r="BQ61" s="835"/>
      <c r="BR61" s="835"/>
      <c r="BS61" s="835"/>
      <c r="BT61" s="835"/>
      <c r="BU61" s="835"/>
      <c r="BV61" s="835"/>
      <c r="BW61" s="835"/>
      <c r="BX61" s="835"/>
      <c r="BY61" s="835"/>
      <c r="BZ61" s="835"/>
      <c r="CA61" s="835"/>
      <c r="CB61" s="835"/>
      <c r="CC61" s="248"/>
      <c r="CD61" s="248"/>
      <c r="CE61" s="248"/>
      <c r="CF61" s="248"/>
      <c r="CG61" s="248"/>
      <c r="CH61" s="249"/>
      <c r="CI61" s="237"/>
      <c r="CJ61" s="237"/>
    </row>
    <row r="62" spans="1:88" s="244" customFormat="1" ht="3" customHeight="1">
      <c r="A62" s="237"/>
      <c r="B62" s="238"/>
      <c r="C62" s="239"/>
      <c r="D62" s="239"/>
      <c r="E62" s="811" t="s">
        <v>108</v>
      </c>
      <c r="F62" s="812"/>
      <c r="G62" s="864" t="str">
        <f>Index!C154</f>
        <v>Dlhodobé záväzky z obchodného styku súčet (r. 104 až r. 106)</v>
      </c>
      <c r="H62" s="864"/>
      <c r="I62" s="864"/>
      <c r="J62" s="864"/>
      <c r="K62" s="864"/>
      <c r="L62" s="864"/>
      <c r="M62" s="864"/>
      <c r="N62" s="864"/>
      <c r="O62" s="864"/>
      <c r="P62" s="864"/>
      <c r="Q62" s="864"/>
      <c r="R62" s="864"/>
      <c r="S62" s="864"/>
      <c r="T62" s="864"/>
      <c r="U62" s="864"/>
      <c r="V62" s="864"/>
      <c r="W62" s="864"/>
      <c r="X62" s="864"/>
      <c r="Y62" s="864"/>
      <c r="Z62" s="864"/>
      <c r="AA62" s="864"/>
      <c r="AB62" s="864"/>
      <c r="AC62" s="864"/>
      <c r="AD62" s="864"/>
      <c r="AE62" s="864"/>
      <c r="AF62" s="864"/>
      <c r="AG62" s="864"/>
      <c r="AH62" s="864"/>
      <c r="AI62" s="864"/>
      <c r="AJ62" s="864"/>
      <c r="AK62" s="813" t="s">
        <v>205</v>
      </c>
      <c r="AL62" s="813"/>
      <c r="AM62" s="813"/>
      <c r="AN62" s="477"/>
      <c r="AO62" s="240"/>
      <c r="AP62" s="240"/>
      <c r="AQ62" s="240"/>
      <c r="AR62" s="240"/>
      <c r="AS62" s="240"/>
      <c r="AT62" s="240"/>
      <c r="AU62" s="240"/>
      <c r="AV62" s="240"/>
      <c r="AW62" s="240"/>
      <c r="AX62" s="240"/>
      <c r="AY62" s="240"/>
      <c r="AZ62" s="240"/>
      <c r="BA62" s="240"/>
      <c r="BB62" s="240"/>
      <c r="BC62" s="240"/>
      <c r="BD62" s="240"/>
      <c r="BE62" s="241"/>
      <c r="BF62" s="241"/>
      <c r="BG62" s="241"/>
      <c r="BH62" s="241"/>
      <c r="BI62" s="241"/>
      <c r="BJ62" s="241"/>
      <c r="BK62" s="241"/>
      <c r="BL62" s="826"/>
      <c r="BM62" s="826"/>
      <c r="BN62" s="826"/>
      <c r="BO62" s="826"/>
      <c r="BP62" s="826"/>
      <c r="BQ62" s="826"/>
      <c r="BR62" s="826"/>
      <c r="BS62" s="826"/>
      <c r="BT62" s="826"/>
      <c r="BU62" s="826"/>
      <c r="BV62" s="826"/>
      <c r="BW62" s="826"/>
      <c r="BX62" s="826"/>
      <c r="BY62" s="826"/>
      <c r="BZ62" s="826"/>
      <c r="CA62" s="826"/>
      <c r="CB62" s="826"/>
      <c r="CC62" s="241"/>
      <c r="CD62" s="241"/>
      <c r="CE62" s="241"/>
      <c r="CF62" s="241"/>
      <c r="CG62" s="241"/>
      <c r="CH62" s="242"/>
      <c r="CI62" s="243"/>
      <c r="CJ62" s="243"/>
    </row>
    <row r="63" spans="1:88" s="244" customFormat="1" ht="3" customHeight="1">
      <c r="A63" s="237"/>
      <c r="B63" s="237"/>
      <c r="C63" s="237"/>
      <c r="D63" s="238"/>
      <c r="E63" s="811"/>
      <c r="F63" s="812"/>
      <c r="G63" s="864"/>
      <c r="H63" s="864"/>
      <c r="I63" s="864"/>
      <c r="J63" s="864"/>
      <c r="K63" s="864"/>
      <c r="L63" s="864"/>
      <c r="M63" s="864"/>
      <c r="N63" s="864"/>
      <c r="O63" s="864"/>
      <c r="P63" s="864"/>
      <c r="Q63" s="864"/>
      <c r="R63" s="864"/>
      <c r="S63" s="864"/>
      <c r="T63" s="864"/>
      <c r="U63" s="864"/>
      <c r="V63" s="864"/>
      <c r="W63" s="864"/>
      <c r="X63" s="864"/>
      <c r="Y63" s="864"/>
      <c r="Z63" s="864"/>
      <c r="AA63" s="864"/>
      <c r="AB63" s="864"/>
      <c r="AC63" s="864"/>
      <c r="AD63" s="864"/>
      <c r="AE63" s="864"/>
      <c r="AF63" s="864"/>
      <c r="AG63" s="864"/>
      <c r="AH63" s="864"/>
      <c r="AI63" s="864"/>
      <c r="AJ63" s="864"/>
      <c r="AK63" s="813"/>
      <c r="AL63" s="813"/>
      <c r="AM63" s="813"/>
      <c r="AN63" s="479"/>
      <c r="AO63" s="480"/>
      <c r="AP63" s="480"/>
      <c r="AQ63" s="480"/>
      <c r="AR63" s="478"/>
      <c r="AS63" s="475"/>
      <c r="AT63" s="475"/>
      <c r="AU63" s="475"/>
      <c r="AV63" s="475"/>
      <c r="AW63" s="475"/>
      <c r="AX63" s="476"/>
      <c r="AY63" s="822"/>
      <c r="AZ63" s="822"/>
      <c r="BA63" s="822"/>
      <c r="BB63" s="822"/>
      <c r="BC63" s="822"/>
      <c r="BD63" s="822"/>
      <c r="BE63" s="476"/>
      <c r="BF63" s="793"/>
      <c r="BG63" s="793"/>
      <c r="BH63" s="793"/>
      <c r="BI63" s="793"/>
      <c r="BJ63" s="793"/>
      <c r="BK63" s="827"/>
      <c r="BL63" s="828"/>
      <c r="BM63" s="829"/>
      <c r="BN63" s="829"/>
      <c r="BO63" s="829"/>
      <c r="BP63" s="478"/>
      <c r="BQ63" s="822"/>
      <c r="BR63" s="822"/>
      <c r="BS63" s="822"/>
      <c r="BT63" s="822"/>
      <c r="BU63" s="822"/>
      <c r="BV63" s="823"/>
      <c r="BW63" s="793"/>
      <c r="BX63" s="793"/>
      <c r="BY63" s="793"/>
      <c r="BZ63" s="793"/>
      <c r="CA63" s="793"/>
      <c r="CB63" s="824"/>
      <c r="CC63" s="793"/>
      <c r="CD63" s="793"/>
      <c r="CE63" s="793"/>
      <c r="CF63" s="793"/>
      <c r="CG63" s="793"/>
      <c r="CH63" s="245"/>
      <c r="CI63" s="243"/>
      <c r="CJ63" s="243"/>
    </row>
    <row r="64" spans="1:88" s="246" customFormat="1" ht="15" customHeight="1">
      <c r="A64" s="237"/>
      <c r="B64" s="237"/>
      <c r="C64" s="237"/>
      <c r="E64" s="811"/>
      <c r="F64" s="812"/>
      <c r="G64" s="864"/>
      <c r="H64" s="864"/>
      <c r="I64" s="864"/>
      <c r="J64" s="864"/>
      <c r="K64" s="864"/>
      <c r="L64" s="864"/>
      <c r="M64" s="864"/>
      <c r="N64" s="864"/>
      <c r="O64" s="864"/>
      <c r="P64" s="864"/>
      <c r="Q64" s="864"/>
      <c r="R64" s="864"/>
      <c r="S64" s="864"/>
      <c r="T64" s="864"/>
      <c r="U64" s="864"/>
      <c r="V64" s="864"/>
      <c r="W64" s="864"/>
      <c r="X64" s="864"/>
      <c r="Y64" s="864"/>
      <c r="Z64" s="864"/>
      <c r="AA64" s="864"/>
      <c r="AB64" s="864"/>
      <c r="AC64" s="864"/>
      <c r="AD64" s="864"/>
      <c r="AE64" s="864"/>
      <c r="AF64" s="864"/>
      <c r="AG64" s="864"/>
      <c r="AH64" s="864"/>
      <c r="AI64" s="864"/>
      <c r="AJ64" s="864"/>
      <c r="AK64" s="813"/>
      <c r="AL64" s="813"/>
      <c r="AM64" s="813"/>
      <c r="AN64" s="479"/>
      <c r="AO64" s="474" t="str">
        <f>IF(LEN(VLOOKUP(AK62,suvaha!$D$92:$H$158,2,FALSE))&lt;11,"",LEFT(RIGHT(VLOOKUP(AK62,suvaha!$D$92:$H$158,2,FALSE),11),1))</f>
        <v/>
      </c>
      <c r="AP64" s="181"/>
      <c r="AQ64" s="474" t="str">
        <f>IF(LEN(VLOOKUP(AK62,suvaha!$D$92:$H$158,2,FALSE))&lt;10,"",LEFT(RIGHT(VLOOKUP(AK62,suvaha!$D$92:$H$158,2,FALSE),10),1))</f>
        <v/>
      </c>
      <c r="AR64" s="476"/>
      <c r="AS64" s="474" t="str">
        <f>IF(LEN(VLOOKUP(AK62,suvaha!$D$92:$H$158,2,FALSE))&lt;9,"",LEFT(RIGHT(VLOOKUP(AK62,suvaha!$D$92:$H$158,2,FALSE),9),1))</f>
        <v/>
      </c>
      <c r="AT64" s="181"/>
      <c r="AU64" s="474" t="str">
        <f>IF(LEN(VLOOKUP(AK62,suvaha!$D$92:$H$158,2,FALSE))&lt;8,"",LEFT(RIGHT(VLOOKUP(AK62,suvaha!$D$92:$H$158,2,FALSE),8),1))</f>
        <v/>
      </c>
      <c r="AV64" s="476"/>
      <c r="AW64" s="474" t="str">
        <f>IF(LEN(VLOOKUP(AK62,suvaha!$D$92:$H$158,2,FALSE))&lt;7,"",LEFT(RIGHT(VLOOKUP(AK62,suvaha!$D$92:$H$158,2,FALSE),7),1))</f>
        <v/>
      </c>
      <c r="AX64" s="476"/>
      <c r="AY64" s="474" t="str">
        <f>IF(LEN(VLOOKUP(AK62,suvaha!$D$92:$H$158,2,FALSE))&lt;6,"",LEFT(RIGHT(VLOOKUP(AK62,suvaha!$D$92:$H$158,2,FALSE),6),1))</f>
        <v/>
      </c>
      <c r="AZ64" s="181"/>
      <c r="BA64" s="788" t="str">
        <f>IF(LEN(VLOOKUP(AK62,suvaha!$D$92:$H$158,2,FALSE))&lt;5,"",LEFT(RIGHT(VLOOKUP(AK62,suvaha!$D$92:$H$158,2,FALSE),5),1))</f>
        <v/>
      </c>
      <c r="BB64" s="788" t="e">
        <f>IF(LEN(#REF!)&lt;5,"",LEFT(RIGHT(#REF!,5),1))</f>
        <v>#REF!</v>
      </c>
      <c r="BC64" s="476"/>
      <c r="BD64" s="474" t="str">
        <f>IF(LEN(VLOOKUP(AK62,suvaha!$D$92:$H$158,2,FALSE))&lt;4,"",LEFT(RIGHT(VLOOKUP(AK62,suvaha!$D$92:$H$158,2,FALSE),4),1))</f>
        <v/>
      </c>
      <c r="BE64" s="476"/>
      <c r="BF64" s="474" t="str">
        <f>IF(LEN(VLOOKUP(AK62,suvaha!$D$92:$H$158,2,FALSE))&lt;3,"",LEFT(RIGHT(VLOOKUP(AK62,suvaha!$D$92:$H$158,2,FALSE),3),1))</f>
        <v/>
      </c>
      <c r="BG64" s="476"/>
      <c r="BH64" s="474" t="str">
        <f>IF(LEN(VLOOKUP(AK62,suvaha!$D$92:$H$158,2,FALSE))&lt;2,"",LEFT(RIGHT(VLOOKUP(AK62,suvaha!$D$92:$H$158,2,FALSE),2),1))</f>
        <v/>
      </c>
      <c r="BI64" s="476"/>
      <c r="BJ64" s="474" t="str">
        <f>IF(VLOOKUP(AK62,suvaha!$D$92:$H$158,2,FALSE)=0,"",IF(LEN(VLOOKUP(AK62,suvaha!$D$92:$H$158,2,FALSE))&lt;1,"",LEFT(RIGHT(VLOOKUP(AK62,suvaha!$D$92:$H$158,2,FALSE),1),1)))</f>
        <v/>
      </c>
      <c r="BK64" s="827"/>
      <c r="BL64" s="828"/>
      <c r="BM64" s="474" t="str">
        <f>IF(LEN(VLOOKUP(AK62,suvaha!$D$92:$H$158,4,FALSE))&lt;11,"",LEFT(RIGHT(VLOOKUP(AK62,suvaha!$D$92:$H$158,4,FALSE),11),1))</f>
        <v/>
      </c>
      <c r="BN64" s="181"/>
      <c r="BO64" s="474" t="str">
        <f>IF(LEN(VLOOKUP(AK62,suvaha!$D$92:$H$158,4,FALSE))&lt;10,"",LEFT(RIGHT(VLOOKUP(AK62,suvaha!$D$92:$H$158,4,FALSE),10),1))</f>
        <v/>
      </c>
      <c r="BP64" s="476"/>
      <c r="BQ64" s="474" t="str">
        <f>IF(LEN(VLOOKUP(AK62,suvaha!$D$92:$H$158,4,FALSE))&lt;9,"",LEFT(RIGHT(VLOOKUP(AK62,suvaha!$D$92:$H$158,4,FALSE),9),1))</f>
        <v/>
      </c>
      <c r="BR64" s="181"/>
      <c r="BS64" s="474" t="str">
        <f>IF(LEN(VLOOKUP(AK62,suvaha!$D$92:$H$158,4,FALSE))&lt;8,"",LEFT(RIGHT(VLOOKUP(AK62,suvaha!$D$92:$H$158,4,FALSE),8),1))</f>
        <v/>
      </c>
      <c r="BT64" s="476"/>
      <c r="BU64" s="474" t="str">
        <f>IF(LEN(VLOOKUP(AK62,suvaha!$D$92:$H$158,4,FALSE))&lt;7,"",LEFT(RIGHT(VLOOKUP(AK62,suvaha!$D$92:$H$158,4,FALSE),7),1))</f>
        <v/>
      </c>
      <c r="BV64" s="823"/>
      <c r="BW64" s="474" t="str">
        <f>IF(LEN(VLOOKUP(AK62,suvaha!$D$92:$H$158,4,FALSE))&lt;6,"",LEFT(RIGHT(VLOOKUP(AK62,suvaha!$D$92:$H$158,4,FALSE),6),1))</f>
        <v/>
      </c>
      <c r="BX64" s="476"/>
      <c r="BY64" s="474" t="str">
        <f>IF(LEN(VLOOKUP(AK62,suvaha!$D$92:$H$158,4,FALSE))&lt;5,"",LEFT(RIGHT(VLOOKUP(AK62,suvaha!$D$92:$H$158,4,FALSE),5),1))</f>
        <v/>
      </c>
      <c r="BZ64" s="476"/>
      <c r="CA64" s="474" t="str">
        <f>IF(LEN(VLOOKUP(AK62,suvaha!$D$92:$H$158,4,FALSE))&lt;4,"",LEFT(RIGHT(VLOOKUP(AK62,suvaha!$D$92:$H$158,4,FALSE),4),1))</f>
        <v/>
      </c>
      <c r="CB64" s="824"/>
      <c r="CC64" s="474" t="str">
        <f>IF(LEN(VLOOKUP(AK62,suvaha!$D$92:$H$158,4,FALSE))&lt;3,"",LEFT(RIGHT(VLOOKUP(AK62,suvaha!$D$92:$H$158,4,FALSE),3),1))</f>
        <v/>
      </c>
      <c r="CD64" s="476"/>
      <c r="CE64" s="474" t="str">
        <f>IF(LEN(VLOOKUP(AK62,suvaha!$D$92:$H$158,4,FALSE))&lt;2,"",LEFT(RIGHT(VLOOKUP(AK62,suvaha!$D$92:$H$158,4,FALSE),2),1))</f>
        <v/>
      </c>
      <c r="CF64" s="476"/>
      <c r="CG64" s="474" t="str">
        <f>IF(VLOOKUP(AK62,suvaha!$D$92:$H$158,4,FALSE)=0,"",IF(LEN(VLOOKUP(AK62,suvaha!$D$92:$H$158,4,FALSE))&lt;1,"",LEFT(RIGHT(VLOOKUP(AK62,suvaha!$D$92:$H$158,4,FALSE),1),1)))</f>
        <v/>
      </c>
      <c r="CH64" s="245"/>
      <c r="CI64" s="237"/>
      <c r="CJ64" s="237"/>
    </row>
    <row r="65" spans="1:88" s="246" customFormat="1" ht="3" customHeight="1">
      <c r="A65" s="237"/>
      <c r="B65" s="237"/>
      <c r="C65" s="237"/>
      <c r="E65" s="811"/>
      <c r="F65" s="812"/>
      <c r="G65" s="864"/>
      <c r="H65" s="864"/>
      <c r="I65" s="864"/>
      <c r="J65" s="864"/>
      <c r="K65" s="864"/>
      <c r="L65" s="864"/>
      <c r="M65" s="864"/>
      <c r="N65" s="864"/>
      <c r="O65" s="864"/>
      <c r="P65" s="864"/>
      <c r="Q65" s="864"/>
      <c r="R65" s="864"/>
      <c r="S65" s="864"/>
      <c r="T65" s="864"/>
      <c r="U65" s="864"/>
      <c r="V65" s="864"/>
      <c r="W65" s="864"/>
      <c r="X65" s="864"/>
      <c r="Y65" s="864"/>
      <c r="Z65" s="864"/>
      <c r="AA65" s="864"/>
      <c r="AB65" s="864"/>
      <c r="AC65" s="864"/>
      <c r="AD65" s="864"/>
      <c r="AE65" s="864"/>
      <c r="AF65" s="864"/>
      <c r="AG65" s="864"/>
      <c r="AH65" s="864"/>
      <c r="AI65" s="864"/>
      <c r="AJ65" s="864"/>
      <c r="AK65" s="813"/>
      <c r="AL65" s="813"/>
      <c r="AM65" s="813"/>
      <c r="AN65" s="484"/>
      <c r="AO65" s="247"/>
      <c r="AP65" s="247"/>
      <c r="AQ65" s="247"/>
      <c r="AR65" s="247"/>
      <c r="AS65" s="247"/>
      <c r="AT65" s="247"/>
      <c r="AU65" s="247"/>
      <c r="AV65" s="247"/>
      <c r="AW65" s="247"/>
      <c r="AX65" s="247"/>
      <c r="AY65" s="247"/>
      <c r="AZ65" s="247"/>
      <c r="BA65" s="247"/>
      <c r="BB65" s="247"/>
      <c r="BC65" s="247"/>
      <c r="BD65" s="247"/>
      <c r="BE65" s="248"/>
      <c r="BF65" s="248"/>
      <c r="BG65" s="248"/>
      <c r="BH65" s="248"/>
      <c r="BI65" s="248"/>
      <c r="BJ65" s="248"/>
      <c r="BK65" s="248"/>
      <c r="BL65" s="835"/>
      <c r="BM65" s="835"/>
      <c r="BN65" s="835"/>
      <c r="BO65" s="835"/>
      <c r="BP65" s="835"/>
      <c r="BQ65" s="835"/>
      <c r="BR65" s="835"/>
      <c r="BS65" s="835"/>
      <c r="BT65" s="835"/>
      <c r="BU65" s="835"/>
      <c r="BV65" s="835"/>
      <c r="BW65" s="835"/>
      <c r="BX65" s="835"/>
      <c r="BY65" s="835"/>
      <c r="BZ65" s="835"/>
      <c r="CA65" s="835"/>
      <c r="CB65" s="835"/>
      <c r="CC65" s="248"/>
      <c r="CD65" s="248"/>
      <c r="CE65" s="248"/>
      <c r="CF65" s="248"/>
      <c r="CG65" s="248"/>
      <c r="CH65" s="249"/>
      <c r="CI65" s="237"/>
      <c r="CJ65" s="237"/>
    </row>
    <row r="66" spans="1:88" s="174" customFormat="1" ht="3" customHeight="1">
      <c r="A66" s="139"/>
      <c r="B66" s="463"/>
      <c r="C66" s="144"/>
      <c r="D66" s="144"/>
      <c r="E66" s="803" t="s">
        <v>121</v>
      </c>
      <c r="F66" s="803"/>
      <c r="G66" s="804" t="str">
        <f>Index!C155</f>
        <v>Záväzky z obchodného styku voči prepojeným účtovným jednotkám (321A, 475A, 476A)</v>
      </c>
      <c r="H66" s="804"/>
      <c r="I66" s="804"/>
      <c r="J66" s="804"/>
      <c r="K66" s="804"/>
      <c r="L66" s="804"/>
      <c r="M66" s="804"/>
      <c r="N66" s="804"/>
      <c r="O66" s="804"/>
      <c r="P66" s="804"/>
      <c r="Q66" s="804"/>
      <c r="R66" s="804"/>
      <c r="S66" s="804"/>
      <c r="T66" s="804"/>
      <c r="U66" s="804"/>
      <c r="V66" s="804"/>
      <c r="W66" s="804"/>
      <c r="X66" s="804"/>
      <c r="Y66" s="804"/>
      <c r="Z66" s="804"/>
      <c r="AA66" s="804"/>
      <c r="AB66" s="804"/>
      <c r="AC66" s="804"/>
      <c r="AD66" s="804"/>
      <c r="AE66" s="804"/>
      <c r="AF66" s="804"/>
      <c r="AG66" s="804"/>
      <c r="AH66" s="804"/>
      <c r="AI66" s="804"/>
      <c r="AJ66" s="804"/>
      <c r="AK66" s="802" t="s">
        <v>206</v>
      </c>
      <c r="AL66" s="802"/>
      <c r="AM66" s="802"/>
      <c r="AN66" s="469"/>
      <c r="AO66" s="472"/>
      <c r="AP66" s="472"/>
      <c r="AQ66" s="472"/>
      <c r="AR66" s="472"/>
      <c r="AS66" s="472"/>
      <c r="AT66" s="472"/>
      <c r="AU66" s="472"/>
      <c r="AV66" s="472"/>
      <c r="AW66" s="472"/>
      <c r="AX66" s="472"/>
      <c r="AY66" s="472"/>
      <c r="AZ66" s="472"/>
      <c r="BA66" s="472"/>
      <c r="BB66" s="472"/>
      <c r="BC66" s="472"/>
      <c r="BD66" s="472"/>
      <c r="BE66" s="175"/>
      <c r="BF66" s="175"/>
      <c r="BG66" s="175"/>
      <c r="BH66" s="175"/>
      <c r="BI66" s="175"/>
      <c r="BJ66" s="175"/>
      <c r="BK66" s="175"/>
      <c r="BL66" s="710"/>
      <c r="BM66" s="710"/>
      <c r="BN66" s="710"/>
      <c r="BO66" s="710"/>
      <c r="BP66" s="710"/>
      <c r="BQ66" s="710"/>
      <c r="BR66" s="710"/>
      <c r="BS66" s="710"/>
      <c r="BT66" s="710"/>
      <c r="BU66" s="710"/>
      <c r="BV66" s="710"/>
      <c r="BW66" s="710"/>
      <c r="BX66" s="710"/>
      <c r="BY66" s="710"/>
      <c r="BZ66" s="710"/>
      <c r="CA66" s="710"/>
      <c r="CB66" s="710"/>
      <c r="CC66" s="175"/>
      <c r="CD66" s="175"/>
      <c r="CE66" s="175"/>
      <c r="CF66" s="175"/>
      <c r="CG66" s="175"/>
      <c r="CH66" s="216"/>
      <c r="CI66" s="220"/>
      <c r="CJ66" s="220"/>
    </row>
    <row r="67" spans="1:88" s="174" customFormat="1" ht="3" customHeight="1">
      <c r="A67" s="139"/>
      <c r="B67" s="139"/>
      <c r="C67" s="139"/>
      <c r="D67" s="463"/>
      <c r="E67" s="803"/>
      <c r="F67" s="803"/>
      <c r="G67" s="804"/>
      <c r="H67" s="804"/>
      <c r="I67" s="804"/>
      <c r="J67" s="804"/>
      <c r="K67" s="804"/>
      <c r="L67" s="804"/>
      <c r="M67" s="804"/>
      <c r="N67" s="804"/>
      <c r="O67" s="804"/>
      <c r="P67" s="804"/>
      <c r="Q67" s="804"/>
      <c r="R67" s="804"/>
      <c r="S67" s="804"/>
      <c r="T67" s="804"/>
      <c r="U67" s="804"/>
      <c r="V67" s="804"/>
      <c r="W67" s="804"/>
      <c r="X67" s="804"/>
      <c r="Y67" s="804"/>
      <c r="Z67" s="804"/>
      <c r="AA67" s="804"/>
      <c r="AB67" s="804"/>
      <c r="AC67" s="804"/>
      <c r="AD67" s="804"/>
      <c r="AE67" s="804"/>
      <c r="AF67" s="804"/>
      <c r="AG67" s="804"/>
      <c r="AH67" s="804"/>
      <c r="AI67" s="804"/>
      <c r="AJ67" s="804"/>
      <c r="AK67" s="802"/>
      <c r="AL67" s="802"/>
      <c r="AM67" s="802"/>
      <c r="AN67" s="465"/>
      <c r="AO67" s="466"/>
      <c r="AP67" s="466"/>
      <c r="AQ67" s="466"/>
      <c r="AR67" s="471"/>
      <c r="AS67" s="467"/>
      <c r="AT67" s="467"/>
      <c r="AU67" s="467"/>
      <c r="AV67" s="467"/>
      <c r="AW67" s="467"/>
      <c r="AX67" s="468"/>
      <c r="AY67" s="673"/>
      <c r="AZ67" s="673"/>
      <c r="BA67" s="673"/>
      <c r="BB67" s="673"/>
      <c r="BC67" s="673"/>
      <c r="BD67" s="673"/>
      <c r="BE67" s="476"/>
      <c r="BF67" s="793"/>
      <c r="BG67" s="793"/>
      <c r="BH67" s="793"/>
      <c r="BI67" s="793"/>
      <c r="BJ67" s="793"/>
      <c r="BK67" s="738"/>
      <c r="BL67" s="671"/>
      <c r="BM67" s="672"/>
      <c r="BN67" s="672"/>
      <c r="BO67" s="672"/>
      <c r="BP67" s="471"/>
      <c r="BQ67" s="673"/>
      <c r="BR67" s="673"/>
      <c r="BS67" s="673"/>
      <c r="BT67" s="673"/>
      <c r="BU67" s="673"/>
      <c r="BV67" s="674"/>
      <c r="BW67" s="668"/>
      <c r="BX67" s="668"/>
      <c r="BY67" s="668"/>
      <c r="BZ67" s="668"/>
      <c r="CA67" s="668"/>
      <c r="CB67" s="667"/>
      <c r="CC67" s="668"/>
      <c r="CD67" s="668"/>
      <c r="CE67" s="668"/>
      <c r="CF67" s="668"/>
      <c r="CG67" s="668"/>
      <c r="CH67" s="217"/>
      <c r="CI67" s="220"/>
      <c r="CJ67" s="220"/>
    </row>
    <row r="68" spans="1:88" s="171" customFormat="1" ht="15" customHeight="1">
      <c r="A68" s="139"/>
      <c r="B68" s="139"/>
      <c r="C68" s="139"/>
      <c r="E68" s="803"/>
      <c r="F68" s="803"/>
      <c r="G68" s="804"/>
      <c r="H68" s="804"/>
      <c r="I68" s="804"/>
      <c r="J68" s="804"/>
      <c r="K68" s="804"/>
      <c r="L68" s="804"/>
      <c r="M68" s="804"/>
      <c r="N68" s="804"/>
      <c r="O68" s="804"/>
      <c r="P68" s="804"/>
      <c r="Q68" s="804"/>
      <c r="R68" s="804"/>
      <c r="S68" s="804"/>
      <c r="T68" s="804"/>
      <c r="U68" s="804"/>
      <c r="V68" s="804"/>
      <c r="W68" s="804"/>
      <c r="X68" s="804"/>
      <c r="Y68" s="804"/>
      <c r="Z68" s="804"/>
      <c r="AA68" s="804"/>
      <c r="AB68" s="804"/>
      <c r="AC68" s="804"/>
      <c r="AD68" s="804"/>
      <c r="AE68" s="804"/>
      <c r="AF68" s="804"/>
      <c r="AG68" s="804"/>
      <c r="AH68" s="804"/>
      <c r="AI68" s="804"/>
      <c r="AJ68" s="804"/>
      <c r="AK68" s="802"/>
      <c r="AL68" s="802"/>
      <c r="AM68" s="802"/>
      <c r="AN68" s="465"/>
      <c r="AO68" s="474" t="str">
        <f>IF(LEN(VLOOKUP(AK66,suvaha!$D$92:$H$158,2,FALSE))&lt;11,"",LEFT(RIGHT(VLOOKUP(AK66,suvaha!$D$92:$H$158,2,FALSE),11),1))</f>
        <v/>
      </c>
      <c r="AP68" s="181"/>
      <c r="AQ68" s="474" t="str">
        <f>IF(LEN(VLOOKUP(AK66,suvaha!$D$92:$H$158,2,FALSE))&lt;10,"",LEFT(RIGHT(VLOOKUP(AK66,suvaha!$D$92:$H$158,2,FALSE),10),1))</f>
        <v/>
      </c>
      <c r="AR68" s="476"/>
      <c r="AS68" s="474" t="str">
        <f>IF(LEN(VLOOKUP(AK66,suvaha!$D$92:$H$158,2,FALSE))&lt;9,"",LEFT(RIGHT(VLOOKUP(AK66,suvaha!$D$92:$H$158,2,FALSE),9),1))</f>
        <v/>
      </c>
      <c r="AT68" s="181"/>
      <c r="AU68" s="474" t="str">
        <f>IF(LEN(VLOOKUP(AK66,suvaha!$D$92:$H$158,2,FALSE))&lt;8,"",LEFT(RIGHT(VLOOKUP(AK66,suvaha!$D$92:$H$158,2,FALSE),8),1))</f>
        <v/>
      </c>
      <c r="AV68" s="476"/>
      <c r="AW68" s="474" t="str">
        <f>IF(LEN(VLOOKUP(AK66,suvaha!$D$92:$H$158,2,FALSE))&lt;7,"",LEFT(RIGHT(VLOOKUP(AK66,suvaha!$D$92:$H$158,2,FALSE),7),1))</f>
        <v/>
      </c>
      <c r="AX68" s="468"/>
      <c r="AY68" s="474" t="str">
        <f>IF(LEN(VLOOKUP(AK66,suvaha!$D$92:$H$158,2,FALSE))&lt;6,"",LEFT(RIGHT(VLOOKUP(AK66,suvaha!$D$92:$H$158,2,FALSE),6),1))</f>
        <v/>
      </c>
      <c r="AZ68" s="181"/>
      <c r="BA68" s="788" t="str">
        <f>IF(LEN(VLOOKUP(AK66,suvaha!$D$92:$H$158,2,FALSE))&lt;5,"",LEFT(RIGHT(VLOOKUP(AK66,suvaha!$D$92:$H$158,2,FALSE),5),1))</f>
        <v/>
      </c>
      <c r="BB68" s="788" t="e">
        <f>IF(LEN(#REF!)&lt;5,"",LEFT(RIGHT(#REF!,5),1))</f>
        <v>#REF!</v>
      </c>
      <c r="BC68" s="476"/>
      <c r="BD68" s="474" t="str">
        <f>IF(LEN(VLOOKUP(AK66,suvaha!$D$92:$H$158,2,FALSE))&lt;4,"",LEFT(RIGHT(VLOOKUP(AK66,suvaha!$D$92:$H$158,2,FALSE),4),1))</f>
        <v/>
      </c>
      <c r="BE68" s="476"/>
      <c r="BF68" s="474" t="str">
        <f>IF(LEN(VLOOKUP(AK66,suvaha!$D$92:$H$158,2,FALSE))&lt;3,"",LEFT(RIGHT(VLOOKUP(AK66,suvaha!$D$92:$H$158,2,FALSE),3),1))</f>
        <v/>
      </c>
      <c r="BG68" s="476"/>
      <c r="BH68" s="474" t="str">
        <f>IF(LEN(VLOOKUP(AK66,suvaha!$D$92:$H$158,2,FALSE))&lt;2,"",LEFT(RIGHT(VLOOKUP(AK66,suvaha!$D$92:$H$158,2,FALSE),2),1))</f>
        <v/>
      </c>
      <c r="BI68" s="476"/>
      <c r="BJ68" s="474" t="str">
        <f>IF(VLOOKUP(AK66,suvaha!$D$92:$H$158,2,FALSE)=0,"",IF(LEN(VLOOKUP(AK66,suvaha!$D$92:$H$158,2,FALSE))&lt;1,"",LEFT(RIGHT(VLOOKUP(AK66,suvaha!$D$92:$H$158,2,FALSE),1),1)))</f>
        <v/>
      </c>
      <c r="BK68" s="738"/>
      <c r="BL68" s="671"/>
      <c r="BM68" s="474" t="str">
        <f>IF(LEN(VLOOKUP(AK66,suvaha!$D$92:$H$158,4,FALSE))&lt;11,"",LEFT(RIGHT(VLOOKUP(AK66,suvaha!$D$92:$H$158,4,FALSE),11),1))</f>
        <v/>
      </c>
      <c r="BN68" s="181"/>
      <c r="BO68" s="474" t="str">
        <f>IF(LEN(VLOOKUP(AK66,suvaha!$D$92:$H$158,4,FALSE))&lt;10,"",LEFT(RIGHT(VLOOKUP(AK66,suvaha!$D$92:$H$158,4,FALSE),10),1))</f>
        <v/>
      </c>
      <c r="BP68" s="476"/>
      <c r="BQ68" s="474" t="str">
        <f>IF(LEN(VLOOKUP(AK66,suvaha!$D$92:$H$158,4,FALSE))&lt;9,"",LEFT(RIGHT(VLOOKUP(AK66,suvaha!$D$92:$H$158,4,FALSE),9),1))</f>
        <v/>
      </c>
      <c r="BR68" s="181"/>
      <c r="BS68" s="474" t="str">
        <f>IF(LEN(VLOOKUP(AK66,suvaha!$D$92:$H$158,4,FALSE))&lt;8,"",LEFT(RIGHT(VLOOKUP(AK66,suvaha!$D$92:$H$158,4,FALSE),8),1))</f>
        <v/>
      </c>
      <c r="BT68" s="476"/>
      <c r="BU68" s="474" t="str">
        <f>IF(LEN(VLOOKUP(AK66,suvaha!$D$92:$H$158,4,FALSE))&lt;7,"",LEFT(RIGHT(VLOOKUP(AK66,suvaha!$D$92:$H$158,4,FALSE),7),1))</f>
        <v/>
      </c>
      <c r="BV68" s="674"/>
      <c r="BW68" s="474" t="str">
        <f>IF(LEN(VLOOKUP(AK66,suvaha!$D$92:$H$158,4,FALSE))&lt;6,"",LEFT(RIGHT(VLOOKUP(AK66,suvaha!$D$92:$H$158,4,FALSE),6),1))</f>
        <v/>
      </c>
      <c r="BX68" s="476"/>
      <c r="BY68" s="474" t="str">
        <f>IF(LEN(VLOOKUP(AK66,suvaha!$D$92:$H$158,4,FALSE))&lt;5,"",LEFT(RIGHT(VLOOKUP(AK66,suvaha!$D$92:$H$158,4,FALSE),5),1))</f>
        <v/>
      </c>
      <c r="BZ68" s="476"/>
      <c r="CA68" s="474" t="str">
        <f>IF(LEN(VLOOKUP(AK66,suvaha!$D$92:$H$158,4,FALSE))&lt;4,"",LEFT(RIGHT(VLOOKUP(AK66,suvaha!$D$92:$H$158,4,FALSE),4),1))</f>
        <v/>
      </c>
      <c r="CB68" s="667"/>
      <c r="CC68" s="474" t="str">
        <f>IF(LEN(VLOOKUP(AK66,suvaha!$D$92:$H$158,4,FALSE))&lt;3,"",LEFT(RIGHT(VLOOKUP(AK66,suvaha!$D$92:$H$158,4,FALSE),3),1))</f>
        <v/>
      </c>
      <c r="CD68" s="476"/>
      <c r="CE68" s="474" t="str">
        <f>IF(LEN(VLOOKUP(AK66,suvaha!$D$92:$H$158,4,FALSE))&lt;2,"",LEFT(RIGHT(VLOOKUP(AK66,suvaha!$D$92:$H$158,4,FALSE),2),1))</f>
        <v/>
      </c>
      <c r="CF68" s="476"/>
      <c r="CG68" s="474" t="str">
        <f>IF(VLOOKUP(AK66,suvaha!$D$92:$H$158,4,FALSE)=0,"",IF(LEN(VLOOKUP(AK66,suvaha!$D$92:$H$158,4,FALSE))&lt;1,"",LEFT(RIGHT(VLOOKUP(AK66,suvaha!$D$92:$H$158,4,FALSE),1),1)))</f>
        <v/>
      </c>
      <c r="CH68" s="217"/>
      <c r="CI68" s="139"/>
      <c r="CJ68" s="139"/>
    </row>
    <row r="69" spans="1:88" s="171" customFormat="1" ht="3" customHeight="1">
      <c r="A69" s="139"/>
      <c r="B69" s="139"/>
      <c r="C69" s="139"/>
      <c r="E69" s="803"/>
      <c r="F69" s="803"/>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804"/>
      <c r="AJ69" s="804"/>
      <c r="AK69" s="802"/>
      <c r="AL69" s="802"/>
      <c r="AM69" s="802"/>
      <c r="AN69" s="464"/>
      <c r="AO69" s="236"/>
      <c r="AP69" s="236"/>
      <c r="AQ69" s="236"/>
      <c r="AR69" s="236"/>
      <c r="AS69" s="236"/>
      <c r="AT69" s="236"/>
      <c r="AU69" s="236"/>
      <c r="AV69" s="236"/>
      <c r="AW69" s="236"/>
      <c r="AX69" s="236"/>
      <c r="AY69" s="236"/>
      <c r="AZ69" s="236"/>
      <c r="BA69" s="236"/>
      <c r="BB69" s="236"/>
      <c r="BC69" s="236"/>
      <c r="BD69" s="236"/>
      <c r="BE69" s="182"/>
      <c r="BF69" s="182"/>
      <c r="BG69" s="182"/>
      <c r="BH69" s="182"/>
      <c r="BI69" s="182"/>
      <c r="BJ69" s="182"/>
      <c r="BK69" s="182"/>
      <c r="BL69" s="669"/>
      <c r="BM69" s="669"/>
      <c r="BN69" s="669"/>
      <c r="BO69" s="669"/>
      <c r="BP69" s="669"/>
      <c r="BQ69" s="669"/>
      <c r="BR69" s="669"/>
      <c r="BS69" s="669"/>
      <c r="BT69" s="669"/>
      <c r="BU69" s="669"/>
      <c r="BV69" s="669"/>
      <c r="BW69" s="669"/>
      <c r="BX69" s="669"/>
      <c r="BY69" s="669"/>
      <c r="BZ69" s="669"/>
      <c r="CA69" s="669"/>
      <c r="CB69" s="669"/>
      <c r="CC69" s="182"/>
      <c r="CD69" s="182"/>
      <c r="CE69" s="182"/>
      <c r="CF69" s="182"/>
      <c r="CG69" s="182"/>
      <c r="CH69" s="218"/>
      <c r="CI69" s="139"/>
      <c r="CJ69" s="139"/>
    </row>
    <row r="70" spans="1:88" s="174" customFormat="1" ht="3" customHeight="1">
      <c r="A70" s="139"/>
      <c r="B70" s="463"/>
      <c r="C70" s="144"/>
      <c r="D70" s="144"/>
      <c r="E70" s="803" t="s">
        <v>123</v>
      </c>
      <c r="F70" s="803"/>
      <c r="G70" s="865" t="str">
        <f>Index!C156</f>
        <v>Záväzky z obchodného styku v rámci podielovej účasti okrem záväzkov voči prepojeným účtovným jednotkám (321A, 475A, 476A)</v>
      </c>
      <c r="H70" s="865"/>
      <c r="I70" s="865"/>
      <c r="J70" s="865"/>
      <c r="K70" s="865"/>
      <c r="L70" s="865"/>
      <c r="M70" s="865"/>
      <c r="N70" s="865"/>
      <c r="O70" s="865"/>
      <c r="P70" s="865"/>
      <c r="Q70" s="865"/>
      <c r="R70" s="865"/>
      <c r="S70" s="865"/>
      <c r="T70" s="865"/>
      <c r="U70" s="865"/>
      <c r="V70" s="865"/>
      <c r="W70" s="865"/>
      <c r="X70" s="865"/>
      <c r="Y70" s="865"/>
      <c r="Z70" s="865"/>
      <c r="AA70" s="865"/>
      <c r="AB70" s="865"/>
      <c r="AC70" s="865"/>
      <c r="AD70" s="865"/>
      <c r="AE70" s="865"/>
      <c r="AF70" s="865"/>
      <c r="AG70" s="865"/>
      <c r="AH70" s="865"/>
      <c r="AI70" s="865"/>
      <c r="AJ70" s="865"/>
      <c r="AK70" s="802" t="s">
        <v>207</v>
      </c>
      <c r="AL70" s="802"/>
      <c r="AM70" s="802"/>
      <c r="AN70" s="469"/>
      <c r="AO70" s="472"/>
      <c r="AP70" s="472"/>
      <c r="AQ70" s="472"/>
      <c r="AR70" s="472"/>
      <c r="AS70" s="472"/>
      <c r="AT70" s="472"/>
      <c r="AU70" s="472"/>
      <c r="AV70" s="472"/>
      <c r="AW70" s="472"/>
      <c r="AX70" s="472"/>
      <c r="AY70" s="472"/>
      <c r="AZ70" s="472"/>
      <c r="BA70" s="472"/>
      <c r="BB70" s="472"/>
      <c r="BC70" s="472"/>
      <c r="BD70" s="472"/>
      <c r="BE70" s="175"/>
      <c r="BF70" s="175"/>
      <c r="BG70" s="175"/>
      <c r="BH70" s="175"/>
      <c r="BI70" s="175"/>
      <c r="BJ70" s="175"/>
      <c r="BK70" s="175"/>
      <c r="BL70" s="710"/>
      <c r="BM70" s="710"/>
      <c r="BN70" s="710"/>
      <c r="BO70" s="710"/>
      <c r="BP70" s="710"/>
      <c r="BQ70" s="710"/>
      <c r="BR70" s="710"/>
      <c r="BS70" s="710"/>
      <c r="BT70" s="710"/>
      <c r="BU70" s="710"/>
      <c r="BV70" s="710"/>
      <c r="BW70" s="710"/>
      <c r="BX70" s="710"/>
      <c r="BY70" s="710"/>
      <c r="BZ70" s="710"/>
      <c r="CA70" s="710"/>
      <c r="CB70" s="710"/>
      <c r="CC70" s="175"/>
      <c r="CD70" s="175"/>
      <c r="CE70" s="175"/>
      <c r="CF70" s="175"/>
      <c r="CG70" s="175"/>
      <c r="CH70" s="216"/>
      <c r="CI70" s="220"/>
      <c r="CJ70" s="220"/>
    </row>
    <row r="71" spans="1:88" s="174" customFormat="1" ht="3" customHeight="1">
      <c r="A71" s="139"/>
      <c r="B71" s="139"/>
      <c r="C71" s="139"/>
      <c r="D71" s="463"/>
      <c r="E71" s="803"/>
      <c r="F71" s="803"/>
      <c r="G71" s="865"/>
      <c r="H71" s="865"/>
      <c r="I71" s="865"/>
      <c r="J71" s="865"/>
      <c r="K71" s="865"/>
      <c r="L71" s="865"/>
      <c r="M71" s="865"/>
      <c r="N71" s="865"/>
      <c r="O71" s="865"/>
      <c r="P71" s="865"/>
      <c r="Q71" s="865"/>
      <c r="R71" s="865"/>
      <c r="S71" s="865"/>
      <c r="T71" s="865"/>
      <c r="U71" s="865"/>
      <c r="V71" s="865"/>
      <c r="W71" s="865"/>
      <c r="X71" s="865"/>
      <c r="Y71" s="865"/>
      <c r="Z71" s="865"/>
      <c r="AA71" s="865"/>
      <c r="AB71" s="865"/>
      <c r="AC71" s="865"/>
      <c r="AD71" s="865"/>
      <c r="AE71" s="865"/>
      <c r="AF71" s="865"/>
      <c r="AG71" s="865"/>
      <c r="AH71" s="865"/>
      <c r="AI71" s="865"/>
      <c r="AJ71" s="865"/>
      <c r="AK71" s="802"/>
      <c r="AL71" s="802"/>
      <c r="AM71" s="802"/>
      <c r="AN71" s="465"/>
      <c r="AO71" s="466"/>
      <c r="AP71" s="466"/>
      <c r="AQ71" s="466"/>
      <c r="AR71" s="471"/>
      <c r="AS71" s="467"/>
      <c r="AT71" s="467"/>
      <c r="AU71" s="467"/>
      <c r="AV71" s="467"/>
      <c r="AW71" s="467"/>
      <c r="AX71" s="468"/>
      <c r="AY71" s="673"/>
      <c r="AZ71" s="673"/>
      <c r="BA71" s="673"/>
      <c r="BB71" s="673"/>
      <c r="BC71" s="673"/>
      <c r="BD71" s="673"/>
      <c r="BE71" s="476"/>
      <c r="BF71" s="793"/>
      <c r="BG71" s="793"/>
      <c r="BH71" s="793"/>
      <c r="BI71" s="793"/>
      <c r="BJ71" s="793"/>
      <c r="BK71" s="738"/>
      <c r="BL71" s="671"/>
      <c r="BM71" s="672"/>
      <c r="BN71" s="672"/>
      <c r="BO71" s="672"/>
      <c r="BP71" s="471"/>
      <c r="BQ71" s="673"/>
      <c r="BR71" s="673"/>
      <c r="BS71" s="673"/>
      <c r="BT71" s="673"/>
      <c r="BU71" s="673"/>
      <c r="BV71" s="674"/>
      <c r="BW71" s="668"/>
      <c r="BX71" s="668"/>
      <c r="BY71" s="668"/>
      <c r="BZ71" s="668"/>
      <c r="CA71" s="668"/>
      <c r="CB71" s="667"/>
      <c r="CC71" s="668"/>
      <c r="CD71" s="668"/>
      <c r="CE71" s="668"/>
      <c r="CF71" s="668"/>
      <c r="CG71" s="668"/>
      <c r="CH71" s="217"/>
      <c r="CI71" s="220"/>
      <c r="CJ71" s="220"/>
    </row>
    <row r="72" spans="1:88" s="171" customFormat="1" ht="15" customHeight="1">
      <c r="A72" s="139"/>
      <c r="B72" s="139"/>
      <c r="C72" s="139"/>
      <c r="E72" s="803"/>
      <c r="F72" s="803"/>
      <c r="G72" s="865"/>
      <c r="H72" s="865"/>
      <c r="I72" s="865"/>
      <c r="J72" s="865"/>
      <c r="K72" s="865"/>
      <c r="L72" s="865"/>
      <c r="M72" s="865"/>
      <c r="N72" s="865"/>
      <c r="O72" s="865"/>
      <c r="P72" s="865"/>
      <c r="Q72" s="865"/>
      <c r="R72" s="865"/>
      <c r="S72" s="865"/>
      <c r="T72" s="865"/>
      <c r="U72" s="865"/>
      <c r="V72" s="865"/>
      <c r="W72" s="865"/>
      <c r="X72" s="865"/>
      <c r="Y72" s="865"/>
      <c r="Z72" s="865"/>
      <c r="AA72" s="865"/>
      <c r="AB72" s="865"/>
      <c r="AC72" s="865"/>
      <c r="AD72" s="865"/>
      <c r="AE72" s="865"/>
      <c r="AF72" s="865"/>
      <c r="AG72" s="865"/>
      <c r="AH72" s="865"/>
      <c r="AI72" s="865"/>
      <c r="AJ72" s="865"/>
      <c r="AK72" s="802"/>
      <c r="AL72" s="802"/>
      <c r="AM72" s="802"/>
      <c r="AN72" s="465"/>
      <c r="AO72" s="474" t="str">
        <f>IF(LEN(VLOOKUP(AK70,suvaha!$D$92:$H$158,2,FALSE))&lt;11,"",LEFT(RIGHT(VLOOKUP(AK70,suvaha!$D$92:$H$158,2,FALSE),11),1))</f>
        <v/>
      </c>
      <c r="AP72" s="181"/>
      <c r="AQ72" s="474" t="str">
        <f>IF(LEN(VLOOKUP(AK70,suvaha!$D$92:$H$158,2,FALSE))&lt;10,"",LEFT(RIGHT(VLOOKUP(AK70,suvaha!$D$92:$H$158,2,FALSE),10),1))</f>
        <v/>
      </c>
      <c r="AR72" s="476"/>
      <c r="AS72" s="474" t="str">
        <f>IF(LEN(VLOOKUP(AK70,suvaha!$D$92:$H$158,2,FALSE))&lt;9,"",LEFT(RIGHT(VLOOKUP(AK70,suvaha!$D$92:$H$158,2,FALSE),9),1))</f>
        <v/>
      </c>
      <c r="AT72" s="181"/>
      <c r="AU72" s="474" t="str">
        <f>IF(LEN(VLOOKUP(AK70,suvaha!$D$92:$H$158,2,FALSE))&lt;8,"",LEFT(RIGHT(VLOOKUP(AK70,suvaha!$D$92:$H$158,2,FALSE),8),1))</f>
        <v/>
      </c>
      <c r="AV72" s="476"/>
      <c r="AW72" s="474" t="str">
        <f>IF(LEN(VLOOKUP(AK70,suvaha!$D$92:$H$158,2,FALSE))&lt;7,"",LEFT(RIGHT(VLOOKUP(AK70,suvaha!$D$92:$H$158,2,FALSE),7),1))</f>
        <v/>
      </c>
      <c r="AX72" s="468"/>
      <c r="AY72" s="474" t="str">
        <f>IF(LEN(VLOOKUP(AK70,suvaha!$D$92:$H$158,2,FALSE))&lt;6,"",LEFT(RIGHT(VLOOKUP(AK70,suvaha!$D$92:$H$158,2,FALSE),6),1))</f>
        <v/>
      </c>
      <c r="AZ72" s="181"/>
      <c r="BA72" s="788" t="str">
        <f>IF(LEN(VLOOKUP(AK70,suvaha!$D$92:$H$158,2,FALSE))&lt;5,"",LEFT(RIGHT(VLOOKUP(AK70,suvaha!$D$92:$H$158,2,FALSE),5),1))</f>
        <v/>
      </c>
      <c r="BB72" s="788" t="e">
        <f>IF(LEN(#REF!)&lt;5,"",LEFT(RIGHT(#REF!,5),1))</f>
        <v>#REF!</v>
      </c>
      <c r="BC72" s="476"/>
      <c r="BD72" s="474" t="str">
        <f>IF(LEN(VLOOKUP(AK70,suvaha!$D$92:$H$158,2,FALSE))&lt;4,"",LEFT(RIGHT(VLOOKUP(AK70,suvaha!$D$92:$H$158,2,FALSE),4),1))</f>
        <v/>
      </c>
      <c r="BE72" s="476"/>
      <c r="BF72" s="474" t="str">
        <f>IF(LEN(VLOOKUP(AK70,suvaha!$D$92:$H$158,2,FALSE))&lt;3,"",LEFT(RIGHT(VLOOKUP(AK70,suvaha!$D$92:$H$158,2,FALSE),3),1))</f>
        <v/>
      </c>
      <c r="BG72" s="476"/>
      <c r="BH72" s="474" t="str">
        <f>IF(LEN(VLOOKUP(AK70,suvaha!$D$92:$H$158,2,FALSE))&lt;2,"",LEFT(RIGHT(VLOOKUP(AK70,suvaha!$D$92:$H$158,2,FALSE),2),1))</f>
        <v/>
      </c>
      <c r="BI72" s="476"/>
      <c r="BJ72" s="474" t="str">
        <f>IF(VLOOKUP(AK70,suvaha!$D$92:$H$158,2,FALSE)=0,"",IF(LEN(VLOOKUP(AK70,suvaha!$D$92:$H$158,2,FALSE))&lt;1,"",LEFT(RIGHT(VLOOKUP(AK70,suvaha!$D$92:$H$158,2,FALSE),1),1)))</f>
        <v/>
      </c>
      <c r="BK72" s="738"/>
      <c r="BL72" s="671"/>
      <c r="BM72" s="474" t="str">
        <f>IF(LEN(VLOOKUP(AK70,suvaha!$D$92:$H$158,4,FALSE))&lt;11,"",LEFT(RIGHT(VLOOKUP(AK70,suvaha!$D$92:$H$158,4,FALSE),11),1))</f>
        <v/>
      </c>
      <c r="BN72" s="181"/>
      <c r="BO72" s="474" t="str">
        <f>IF(LEN(VLOOKUP(AK70,suvaha!$D$92:$H$158,4,FALSE))&lt;10,"",LEFT(RIGHT(VLOOKUP(AK70,suvaha!$D$92:$H$158,4,FALSE),10),1))</f>
        <v/>
      </c>
      <c r="BP72" s="476"/>
      <c r="BQ72" s="474" t="str">
        <f>IF(LEN(VLOOKUP(AK70,suvaha!$D$92:$H$158,4,FALSE))&lt;9,"",LEFT(RIGHT(VLOOKUP(AK70,suvaha!$D$92:$H$158,4,FALSE),9),1))</f>
        <v/>
      </c>
      <c r="BR72" s="181"/>
      <c r="BS72" s="474" t="str">
        <f>IF(LEN(VLOOKUP(AK70,suvaha!$D$92:$H$158,4,FALSE))&lt;8,"",LEFT(RIGHT(VLOOKUP(AK70,suvaha!$D$92:$H$158,4,FALSE),8),1))</f>
        <v/>
      </c>
      <c r="BT72" s="476"/>
      <c r="BU72" s="474" t="str">
        <f>IF(LEN(VLOOKUP(AK70,suvaha!$D$92:$H$158,4,FALSE))&lt;7,"",LEFT(RIGHT(VLOOKUP(AK70,suvaha!$D$92:$H$158,4,FALSE),7),1))</f>
        <v/>
      </c>
      <c r="BV72" s="674"/>
      <c r="BW72" s="474" t="str">
        <f>IF(LEN(VLOOKUP(AK70,suvaha!$D$92:$H$158,4,FALSE))&lt;6,"",LEFT(RIGHT(VLOOKUP(AK70,suvaha!$D$92:$H$158,4,FALSE),6),1))</f>
        <v/>
      </c>
      <c r="BX72" s="476"/>
      <c r="BY72" s="474" t="str">
        <f>IF(LEN(VLOOKUP(AK70,suvaha!$D$92:$H$158,4,FALSE))&lt;5,"",LEFT(RIGHT(VLOOKUP(AK70,suvaha!$D$92:$H$158,4,FALSE),5),1))</f>
        <v/>
      </c>
      <c r="BZ72" s="476"/>
      <c r="CA72" s="474" t="str">
        <f>IF(LEN(VLOOKUP(AK70,suvaha!$D$92:$H$158,4,FALSE))&lt;4,"",LEFT(RIGHT(VLOOKUP(AK70,suvaha!$D$92:$H$158,4,FALSE),4),1))</f>
        <v/>
      </c>
      <c r="CB72" s="667"/>
      <c r="CC72" s="474" t="str">
        <f>IF(LEN(VLOOKUP(AK70,suvaha!$D$92:$H$158,4,FALSE))&lt;3,"",LEFT(RIGHT(VLOOKUP(AK70,suvaha!$D$92:$H$158,4,FALSE),3),1))</f>
        <v/>
      </c>
      <c r="CD72" s="476"/>
      <c r="CE72" s="474" t="str">
        <f>IF(LEN(VLOOKUP(AK70,suvaha!$D$92:$H$158,4,FALSE))&lt;2,"",LEFT(RIGHT(VLOOKUP(AK70,suvaha!$D$92:$H$158,4,FALSE),2),1))</f>
        <v/>
      </c>
      <c r="CF72" s="476"/>
      <c r="CG72" s="474" t="str">
        <f>IF(VLOOKUP(AK70,suvaha!$D$92:$H$158,4,FALSE)=0,"",IF(LEN(VLOOKUP(AK70,suvaha!$D$92:$H$158,4,FALSE))&lt;1,"",LEFT(RIGHT(VLOOKUP(AK70,suvaha!$D$92:$H$158,4,FALSE),1),1)))</f>
        <v/>
      </c>
      <c r="CH72" s="217"/>
      <c r="CI72" s="139"/>
      <c r="CJ72" s="139"/>
    </row>
    <row r="73" spans="1:88" s="171" customFormat="1" ht="3" customHeight="1">
      <c r="A73" s="139"/>
      <c r="B73" s="139"/>
      <c r="C73" s="139"/>
      <c r="E73" s="803"/>
      <c r="F73" s="803"/>
      <c r="G73" s="865"/>
      <c r="H73" s="865"/>
      <c r="I73" s="865"/>
      <c r="J73" s="865"/>
      <c r="K73" s="865"/>
      <c r="L73" s="865"/>
      <c r="M73" s="865"/>
      <c r="N73" s="865"/>
      <c r="O73" s="865"/>
      <c r="P73" s="865"/>
      <c r="Q73" s="865"/>
      <c r="R73" s="865"/>
      <c r="S73" s="865"/>
      <c r="T73" s="865"/>
      <c r="U73" s="865"/>
      <c r="V73" s="865"/>
      <c r="W73" s="865"/>
      <c r="X73" s="865"/>
      <c r="Y73" s="865"/>
      <c r="Z73" s="865"/>
      <c r="AA73" s="865"/>
      <c r="AB73" s="865"/>
      <c r="AC73" s="865"/>
      <c r="AD73" s="865"/>
      <c r="AE73" s="865"/>
      <c r="AF73" s="865"/>
      <c r="AG73" s="865"/>
      <c r="AH73" s="865"/>
      <c r="AI73" s="865"/>
      <c r="AJ73" s="865"/>
      <c r="AK73" s="802"/>
      <c r="AL73" s="802"/>
      <c r="AM73" s="802"/>
      <c r="AN73" s="464"/>
      <c r="AO73" s="236"/>
      <c r="AP73" s="236"/>
      <c r="AQ73" s="236"/>
      <c r="AR73" s="236"/>
      <c r="AS73" s="236"/>
      <c r="AT73" s="236"/>
      <c r="AU73" s="236"/>
      <c r="AV73" s="236"/>
      <c r="AW73" s="236"/>
      <c r="AX73" s="236"/>
      <c r="AY73" s="236"/>
      <c r="AZ73" s="236"/>
      <c r="BA73" s="236"/>
      <c r="BB73" s="236"/>
      <c r="BC73" s="236"/>
      <c r="BD73" s="236"/>
      <c r="BE73" s="182"/>
      <c r="BF73" s="182"/>
      <c r="BG73" s="182"/>
      <c r="BH73" s="182"/>
      <c r="BI73" s="182"/>
      <c r="BJ73" s="182"/>
      <c r="BK73" s="182"/>
      <c r="BL73" s="669"/>
      <c r="BM73" s="669"/>
      <c r="BN73" s="669"/>
      <c r="BO73" s="669"/>
      <c r="BP73" s="669"/>
      <c r="BQ73" s="669"/>
      <c r="BR73" s="669"/>
      <c r="BS73" s="669"/>
      <c r="BT73" s="669"/>
      <c r="BU73" s="669"/>
      <c r="BV73" s="669"/>
      <c r="BW73" s="669"/>
      <c r="BX73" s="669"/>
      <c r="BY73" s="669"/>
      <c r="BZ73" s="669"/>
      <c r="CA73" s="669"/>
      <c r="CB73" s="669"/>
      <c r="CC73" s="182"/>
      <c r="CD73" s="182"/>
      <c r="CE73" s="182"/>
      <c r="CF73" s="182"/>
      <c r="CG73" s="182"/>
      <c r="CH73" s="218"/>
      <c r="CI73" s="139"/>
      <c r="CJ73" s="139"/>
    </row>
    <row r="74" spans="1:88" s="174" customFormat="1" ht="3" customHeight="1">
      <c r="A74" s="139"/>
      <c r="B74" s="463"/>
      <c r="C74" s="144"/>
      <c r="D74" s="144"/>
      <c r="E74" s="803" t="s">
        <v>125</v>
      </c>
      <c r="F74" s="803"/>
      <c r="G74" s="804" t="str">
        <f>Index!C157</f>
        <v>Ostatné záväzky z obchodného styku (321A, 475A, 476A)</v>
      </c>
      <c r="H74" s="804"/>
      <c r="I74" s="804"/>
      <c r="J74" s="804"/>
      <c r="K74" s="804"/>
      <c r="L74" s="804"/>
      <c r="M74" s="804"/>
      <c r="N74" s="804"/>
      <c r="O74" s="804"/>
      <c r="P74" s="804"/>
      <c r="Q74" s="804"/>
      <c r="R74" s="804"/>
      <c r="S74" s="804"/>
      <c r="T74" s="804"/>
      <c r="U74" s="804"/>
      <c r="V74" s="804"/>
      <c r="W74" s="804"/>
      <c r="X74" s="804"/>
      <c r="Y74" s="804"/>
      <c r="Z74" s="804"/>
      <c r="AA74" s="804"/>
      <c r="AB74" s="804"/>
      <c r="AC74" s="804"/>
      <c r="AD74" s="804"/>
      <c r="AE74" s="804"/>
      <c r="AF74" s="804"/>
      <c r="AG74" s="804"/>
      <c r="AH74" s="804"/>
      <c r="AI74" s="804"/>
      <c r="AJ74" s="804"/>
      <c r="AK74" s="802" t="s">
        <v>208</v>
      </c>
      <c r="AL74" s="802"/>
      <c r="AM74" s="802"/>
      <c r="AN74" s="469"/>
      <c r="AO74" s="472"/>
      <c r="AP74" s="472"/>
      <c r="AQ74" s="472"/>
      <c r="AR74" s="472"/>
      <c r="AS74" s="472"/>
      <c r="AT74" s="472"/>
      <c r="AU74" s="472"/>
      <c r="AV74" s="472"/>
      <c r="AW74" s="472"/>
      <c r="AX74" s="472"/>
      <c r="AY74" s="472"/>
      <c r="AZ74" s="472"/>
      <c r="BA74" s="472"/>
      <c r="BB74" s="472"/>
      <c r="BC74" s="472"/>
      <c r="BD74" s="472"/>
      <c r="BE74" s="175"/>
      <c r="BF74" s="175"/>
      <c r="BG74" s="175"/>
      <c r="BH74" s="175"/>
      <c r="BI74" s="175"/>
      <c r="BJ74" s="175"/>
      <c r="BK74" s="175"/>
      <c r="BL74" s="710"/>
      <c r="BM74" s="710"/>
      <c r="BN74" s="710"/>
      <c r="BO74" s="710"/>
      <c r="BP74" s="710"/>
      <c r="BQ74" s="710"/>
      <c r="BR74" s="710"/>
      <c r="BS74" s="710"/>
      <c r="BT74" s="710"/>
      <c r="BU74" s="710"/>
      <c r="BV74" s="710"/>
      <c r="BW74" s="710"/>
      <c r="BX74" s="710"/>
      <c r="BY74" s="710"/>
      <c r="BZ74" s="710"/>
      <c r="CA74" s="710"/>
      <c r="CB74" s="710"/>
      <c r="CC74" s="175"/>
      <c r="CD74" s="175"/>
      <c r="CE74" s="175"/>
      <c r="CF74" s="175"/>
      <c r="CG74" s="175"/>
      <c r="CH74" s="216"/>
      <c r="CI74" s="220"/>
      <c r="CJ74" s="220"/>
    </row>
    <row r="75" spans="1:88" s="174" customFormat="1" ht="3" customHeight="1">
      <c r="A75" s="139"/>
      <c r="B75" s="139"/>
      <c r="C75" s="139"/>
      <c r="D75" s="463"/>
      <c r="E75" s="803"/>
      <c r="F75" s="803"/>
      <c r="G75" s="804"/>
      <c r="H75" s="804"/>
      <c r="I75" s="804"/>
      <c r="J75" s="804"/>
      <c r="K75" s="804"/>
      <c r="L75" s="804"/>
      <c r="M75" s="804"/>
      <c r="N75" s="804"/>
      <c r="O75" s="804"/>
      <c r="P75" s="804"/>
      <c r="Q75" s="804"/>
      <c r="R75" s="804"/>
      <c r="S75" s="804"/>
      <c r="T75" s="804"/>
      <c r="U75" s="804"/>
      <c r="V75" s="804"/>
      <c r="W75" s="804"/>
      <c r="X75" s="804"/>
      <c r="Y75" s="804"/>
      <c r="Z75" s="804"/>
      <c r="AA75" s="804"/>
      <c r="AB75" s="804"/>
      <c r="AC75" s="804"/>
      <c r="AD75" s="804"/>
      <c r="AE75" s="804"/>
      <c r="AF75" s="804"/>
      <c r="AG75" s="804"/>
      <c r="AH75" s="804"/>
      <c r="AI75" s="804"/>
      <c r="AJ75" s="804"/>
      <c r="AK75" s="802"/>
      <c r="AL75" s="802"/>
      <c r="AM75" s="802"/>
      <c r="AN75" s="465"/>
      <c r="AO75" s="466"/>
      <c r="AP75" s="466"/>
      <c r="AQ75" s="466"/>
      <c r="AR75" s="471"/>
      <c r="AS75" s="467"/>
      <c r="AT75" s="467"/>
      <c r="AU75" s="467"/>
      <c r="AV75" s="467"/>
      <c r="AW75" s="467"/>
      <c r="AX75" s="468"/>
      <c r="AY75" s="673"/>
      <c r="AZ75" s="673"/>
      <c r="BA75" s="673"/>
      <c r="BB75" s="673"/>
      <c r="BC75" s="673"/>
      <c r="BD75" s="673"/>
      <c r="BE75" s="476"/>
      <c r="BF75" s="793"/>
      <c r="BG75" s="793"/>
      <c r="BH75" s="793"/>
      <c r="BI75" s="793"/>
      <c r="BJ75" s="793"/>
      <c r="BK75" s="738"/>
      <c r="BL75" s="671"/>
      <c r="BM75" s="672"/>
      <c r="BN75" s="672"/>
      <c r="BO75" s="672"/>
      <c r="BP75" s="471"/>
      <c r="BQ75" s="673"/>
      <c r="BR75" s="673"/>
      <c r="BS75" s="673"/>
      <c r="BT75" s="673"/>
      <c r="BU75" s="673"/>
      <c r="BV75" s="674"/>
      <c r="BW75" s="668"/>
      <c r="BX75" s="668"/>
      <c r="BY75" s="668"/>
      <c r="BZ75" s="668"/>
      <c r="CA75" s="668"/>
      <c r="CB75" s="667"/>
      <c r="CC75" s="668"/>
      <c r="CD75" s="668"/>
      <c r="CE75" s="668"/>
      <c r="CF75" s="668"/>
      <c r="CG75" s="668"/>
      <c r="CH75" s="217"/>
      <c r="CI75" s="220"/>
      <c r="CJ75" s="220"/>
    </row>
    <row r="76" spans="1:88" s="171" customFormat="1" ht="15" customHeight="1">
      <c r="A76" s="139"/>
      <c r="B76" s="139"/>
      <c r="C76" s="139"/>
      <c r="E76" s="803"/>
      <c r="F76" s="803"/>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804"/>
      <c r="AE76" s="804"/>
      <c r="AF76" s="804"/>
      <c r="AG76" s="804"/>
      <c r="AH76" s="804"/>
      <c r="AI76" s="804"/>
      <c r="AJ76" s="804"/>
      <c r="AK76" s="802"/>
      <c r="AL76" s="802"/>
      <c r="AM76" s="802"/>
      <c r="AN76" s="465"/>
      <c r="AO76" s="474" t="str">
        <f>IF(LEN(VLOOKUP(AK74,suvaha!$D$92:$H$158,2,FALSE))&lt;11,"",LEFT(RIGHT(VLOOKUP(AK74,suvaha!$D$92:$H$158,2,FALSE),11),1))</f>
        <v/>
      </c>
      <c r="AP76" s="181"/>
      <c r="AQ76" s="474" t="str">
        <f>IF(LEN(VLOOKUP(AK74,suvaha!$D$92:$H$158,2,FALSE))&lt;10,"",LEFT(RIGHT(VLOOKUP(AK74,suvaha!$D$92:$H$158,2,FALSE),10),1))</f>
        <v/>
      </c>
      <c r="AR76" s="476"/>
      <c r="AS76" s="474" t="str">
        <f>IF(LEN(VLOOKUP(AK74,suvaha!$D$92:$H$158,2,FALSE))&lt;9,"",LEFT(RIGHT(VLOOKUP(AK74,suvaha!$D$92:$H$158,2,FALSE),9),1))</f>
        <v/>
      </c>
      <c r="AT76" s="181"/>
      <c r="AU76" s="474" t="str">
        <f>IF(LEN(VLOOKUP(AK74,suvaha!$D$92:$H$158,2,FALSE))&lt;8,"",LEFT(RIGHT(VLOOKUP(AK74,suvaha!$D$92:$H$158,2,FALSE),8),1))</f>
        <v/>
      </c>
      <c r="AV76" s="476"/>
      <c r="AW76" s="474" t="str">
        <f>IF(LEN(VLOOKUP(AK74,suvaha!$D$92:$H$158,2,FALSE))&lt;7,"",LEFT(RIGHT(VLOOKUP(AK74,suvaha!$D$92:$H$158,2,FALSE),7),1))</f>
        <v/>
      </c>
      <c r="AX76" s="468"/>
      <c r="AY76" s="474" t="str">
        <f>IF(LEN(VLOOKUP(AK74,suvaha!$D$92:$H$158,2,FALSE))&lt;6,"",LEFT(RIGHT(VLOOKUP(AK74,suvaha!$D$92:$H$158,2,FALSE),6),1))</f>
        <v/>
      </c>
      <c r="AZ76" s="181"/>
      <c r="BA76" s="788" t="str">
        <f>IF(LEN(VLOOKUP(AK74,suvaha!$D$92:$H$158,2,FALSE))&lt;5,"",LEFT(RIGHT(VLOOKUP(AK74,suvaha!$D$92:$H$158,2,FALSE),5),1))</f>
        <v/>
      </c>
      <c r="BB76" s="788" t="e">
        <f>IF(LEN(#REF!)&lt;5,"",LEFT(RIGHT(#REF!,5),1))</f>
        <v>#REF!</v>
      </c>
      <c r="BC76" s="476"/>
      <c r="BD76" s="474" t="str">
        <f>IF(LEN(VLOOKUP(AK74,suvaha!$D$92:$H$158,2,FALSE))&lt;4,"",LEFT(RIGHT(VLOOKUP(AK74,suvaha!$D$92:$H$158,2,FALSE),4),1))</f>
        <v/>
      </c>
      <c r="BE76" s="476"/>
      <c r="BF76" s="474" t="str">
        <f>IF(LEN(VLOOKUP(AK74,suvaha!$D$92:$H$158,2,FALSE))&lt;3,"",LEFT(RIGHT(VLOOKUP(AK74,suvaha!$D$92:$H$158,2,FALSE),3),1))</f>
        <v/>
      </c>
      <c r="BG76" s="476"/>
      <c r="BH76" s="474" t="str">
        <f>IF(LEN(VLOOKUP(AK74,suvaha!$D$92:$H$158,2,FALSE))&lt;2,"",LEFT(RIGHT(VLOOKUP(AK74,suvaha!$D$92:$H$158,2,FALSE),2),1))</f>
        <v/>
      </c>
      <c r="BI76" s="476"/>
      <c r="BJ76" s="474" t="str">
        <f>IF(VLOOKUP(AK74,suvaha!$D$92:$H$158,2,FALSE)=0,"",IF(LEN(VLOOKUP(AK74,suvaha!$D$92:$H$158,2,FALSE))&lt;1,"",LEFT(RIGHT(VLOOKUP(AK74,suvaha!$D$92:$H$158,2,FALSE),1),1)))</f>
        <v/>
      </c>
      <c r="BK76" s="738"/>
      <c r="BL76" s="671"/>
      <c r="BM76" s="474" t="str">
        <f>IF(LEN(VLOOKUP(AK74,suvaha!$D$92:$H$158,4,FALSE))&lt;11,"",LEFT(RIGHT(VLOOKUP(AK74,suvaha!$D$92:$H$158,4,FALSE),11),1))</f>
        <v/>
      </c>
      <c r="BN76" s="181"/>
      <c r="BO76" s="474" t="str">
        <f>IF(LEN(VLOOKUP(AK74,suvaha!$D$92:$H$158,4,FALSE))&lt;10,"",LEFT(RIGHT(VLOOKUP(AK74,suvaha!$D$92:$H$158,4,FALSE),10),1))</f>
        <v/>
      </c>
      <c r="BP76" s="476"/>
      <c r="BQ76" s="474" t="str">
        <f>IF(LEN(VLOOKUP(AK74,suvaha!$D$92:$H$158,4,FALSE))&lt;9,"",LEFT(RIGHT(VLOOKUP(AK74,suvaha!$D$92:$H$158,4,FALSE),9),1))</f>
        <v/>
      </c>
      <c r="BR76" s="181"/>
      <c r="BS76" s="474" t="str">
        <f>IF(LEN(VLOOKUP(AK74,suvaha!$D$92:$H$158,4,FALSE))&lt;8,"",LEFT(RIGHT(VLOOKUP(AK74,suvaha!$D$92:$H$158,4,FALSE),8),1))</f>
        <v/>
      </c>
      <c r="BT76" s="476"/>
      <c r="BU76" s="474" t="str">
        <f>IF(LEN(VLOOKUP(AK74,suvaha!$D$92:$H$158,4,FALSE))&lt;7,"",LEFT(RIGHT(VLOOKUP(AK74,suvaha!$D$92:$H$158,4,FALSE),7),1))</f>
        <v/>
      </c>
      <c r="BV76" s="674"/>
      <c r="BW76" s="474" t="str">
        <f>IF(LEN(VLOOKUP(AK74,suvaha!$D$92:$H$158,4,FALSE))&lt;6,"",LEFT(RIGHT(VLOOKUP(AK74,suvaha!$D$92:$H$158,4,FALSE),6),1))</f>
        <v/>
      </c>
      <c r="BX76" s="476"/>
      <c r="BY76" s="474" t="str">
        <f>IF(LEN(VLOOKUP(AK74,suvaha!$D$92:$H$158,4,FALSE))&lt;5,"",LEFT(RIGHT(VLOOKUP(AK74,suvaha!$D$92:$H$158,4,FALSE),5),1))</f>
        <v/>
      </c>
      <c r="BZ76" s="476"/>
      <c r="CA76" s="474" t="str">
        <f>IF(LEN(VLOOKUP(AK74,suvaha!$D$92:$H$158,4,FALSE))&lt;4,"",LEFT(RIGHT(VLOOKUP(AK74,suvaha!$D$92:$H$158,4,FALSE),4),1))</f>
        <v/>
      </c>
      <c r="CB76" s="667"/>
      <c r="CC76" s="474" t="str">
        <f>IF(LEN(VLOOKUP(AK74,suvaha!$D$92:$H$158,4,FALSE))&lt;3,"",LEFT(RIGHT(VLOOKUP(AK74,suvaha!$D$92:$H$158,4,FALSE),3),1))</f>
        <v/>
      </c>
      <c r="CD76" s="476"/>
      <c r="CE76" s="474" t="str">
        <f>IF(LEN(VLOOKUP(AK74,suvaha!$D$92:$H$158,4,FALSE))&lt;2,"",LEFT(RIGHT(VLOOKUP(AK74,suvaha!$D$92:$H$158,4,FALSE),2),1))</f>
        <v/>
      </c>
      <c r="CF76" s="476"/>
      <c r="CG76" s="474" t="str">
        <f>IF(VLOOKUP(AK74,suvaha!$D$92:$H$158,4,FALSE)=0,"",IF(LEN(VLOOKUP(AK74,suvaha!$D$92:$H$158,4,FALSE))&lt;1,"",LEFT(RIGHT(VLOOKUP(AK74,suvaha!$D$92:$H$158,4,FALSE),1),1)))</f>
        <v/>
      </c>
      <c r="CH76" s="217"/>
      <c r="CI76" s="139"/>
      <c r="CJ76" s="139"/>
    </row>
    <row r="77" spans="1:88" s="171" customFormat="1" ht="3" customHeight="1">
      <c r="A77" s="139"/>
      <c r="B77" s="139"/>
      <c r="C77" s="139"/>
      <c r="E77" s="803"/>
      <c r="F77" s="803"/>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804"/>
      <c r="AE77" s="804"/>
      <c r="AF77" s="804"/>
      <c r="AG77" s="804"/>
      <c r="AH77" s="804"/>
      <c r="AI77" s="804"/>
      <c r="AJ77" s="804"/>
      <c r="AK77" s="802"/>
      <c r="AL77" s="802"/>
      <c r="AM77" s="802"/>
      <c r="AN77" s="464"/>
      <c r="AO77" s="236"/>
      <c r="AP77" s="236"/>
      <c r="AQ77" s="236"/>
      <c r="AR77" s="236"/>
      <c r="AS77" s="236"/>
      <c r="AT77" s="236"/>
      <c r="AU77" s="236"/>
      <c r="AV77" s="236"/>
      <c r="AW77" s="236"/>
      <c r="AX77" s="236"/>
      <c r="AY77" s="236"/>
      <c r="AZ77" s="236"/>
      <c r="BA77" s="236"/>
      <c r="BB77" s="236"/>
      <c r="BC77" s="236"/>
      <c r="BD77" s="236"/>
      <c r="BE77" s="182"/>
      <c r="BF77" s="182"/>
      <c r="BG77" s="182"/>
      <c r="BH77" s="182"/>
      <c r="BI77" s="182"/>
      <c r="BJ77" s="182"/>
      <c r="BK77" s="182"/>
      <c r="BL77" s="669"/>
      <c r="BM77" s="669"/>
      <c r="BN77" s="669"/>
      <c r="BO77" s="669"/>
      <c r="BP77" s="669"/>
      <c r="BQ77" s="669"/>
      <c r="BR77" s="669"/>
      <c r="BS77" s="669"/>
      <c r="BT77" s="669"/>
      <c r="BU77" s="669"/>
      <c r="BV77" s="669"/>
      <c r="BW77" s="669"/>
      <c r="BX77" s="669"/>
      <c r="BY77" s="669"/>
      <c r="BZ77" s="669"/>
      <c r="CA77" s="669"/>
      <c r="CB77" s="669"/>
      <c r="CC77" s="182"/>
      <c r="CD77" s="182"/>
      <c r="CE77" s="182"/>
      <c r="CF77" s="182"/>
      <c r="CG77" s="182"/>
      <c r="CH77" s="218"/>
      <c r="CI77" s="139"/>
      <c r="CJ77" s="139"/>
    </row>
    <row r="78" spans="1:88" s="174" customFormat="1" ht="3" customHeight="1">
      <c r="A78" s="139"/>
      <c r="B78" s="463"/>
      <c r="C78" s="144"/>
      <c r="D78" s="144"/>
      <c r="E78" s="803" t="s">
        <v>59</v>
      </c>
      <c r="F78" s="803"/>
      <c r="G78" s="804" t="str">
        <f>Index!C158</f>
        <v>Čistá hodnota zákazky (316A)</v>
      </c>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802" t="s">
        <v>209</v>
      </c>
      <c r="AL78" s="802"/>
      <c r="AM78" s="802"/>
      <c r="AN78" s="469"/>
      <c r="AO78" s="472"/>
      <c r="AP78" s="472"/>
      <c r="AQ78" s="472"/>
      <c r="AR78" s="472"/>
      <c r="AS78" s="472"/>
      <c r="AT78" s="472"/>
      <c r="AU78" s="472"/>
      <c r="AV78" s="472"/>
      <c r="AW78" s="472"/>
      <c r="AX78" s="472"/>
      <c r="AY78" s="472"/>
      <c r="AZ78" s="472"/>
      <c r="BA78" s="472"/>
      <c r="BB78" s="472"/>
      <c r="BC78" s="472"/>
      <c r="BD78" s="472"/>
      <c r="BE78" s="175"/>
      <c r="BF78" s="175"/>
      <c r="BG78" s="175"/>
      <c r="BH78" s="175"/>
      <c r="BI78" s="175"/>
      <c r="BJ78" s="175"/>
      <c r="BK78" s="175"/>
      <c r="BL78" s="710"/>
      <c r="BM78" s="710"/>
      <c r="BN78" s="710"/>
      <c r="BO78" s="710"/>
      <c r="BP78" s="710"/>
      <c r="BQ78" s="710"/>
      <c r="BR78" s="710"/>
      <c r="BS78" s="710"/>
      <c r="BT78" s="710"/>
      <c r="BU78" s="710"/>
      <c r="BV78" s="710"/>
      <c r="BW78" s="710"/>
      <c r="BX78" s="710"/>
      <c r="BY78" s="710"/>
      <c r="BZ78" s="710"/>
      <c r="CA78" s="710"/>
      <c r="CB78" s="710"/>
      <c r="CC78" s="175"/>
      <c r="CD78" s="175"/>
      <c r="CE78" s="175"/>
      <c r="CF78" s="175"/>
      <c r="CG78" s="175"/>
      <c r="CH78" s="216"/>
      <c r="CI78" s="220"/>
      <c r="CJ78" s="220"/>
    </row>
    <row r="79" spans="1:88" s="174" customFormat="1" ht="3" customHeight="1">
      <c r="A79" s="139"/>
      <c r="B79" s="139"/>
      <c r="C79" s="139"/>
      <c r="D79" s="463"/>
      <c r="E79" s="803"/>
      <c r="F79" s="803"/>
      <c r="G79" s="804"/>
      <c r="H79" s="804"/>
      <c r="I79" s="804"/>
      <c r="J79" s="804"/>
      <c r="K79" s="804"/>
      <c r="L79" s="804"/>
      <c r="M79" s="804"/>
      <c r="N79" s="804"/>
      <c r="O79" s="804"/>
      <c r="P79" s="804"/>
      <c r="Q79" s="804"/>
      <c r="R79" s="804"/>
      <c r="S79" s="804"/>
      <c r="T79" s="804"/>
      <c r="U79" s="804"/>
      <c r="V79" s="804"/>
      <c r="W79" s="804"/>
      <c r="X79" s="804"/>
      <c r="Y79" s="804"/>
      <c r="Z79" s="804"/>
      <c r="AA79" s="804"/>
      <c r="AB79" s="804"/>
      <c r="AC79" s="804"/>
      <c r="AD79" s="804"/>
      <c r="AE79" s="804"/>
      <c r="AF79" s="804"/>
      <c r="AG79" s="804"/>
      <c r="AH79" s="804"/>
      <c r="AI79" s="804"/>
      <c r="AJ79" s="804"/>
      <c r="AK79" s="802"/>
      <c r="AL79" s="802"/>
      <c r="AM79" s="802"/>
      <c r="AN79" s="465"/>
      <c r="AO79" s="466"/>
      <c r="AP79" s="466"/>
      <c r="AQ79" s="466"/>
      <c r="AR79" s="471"/>
      <c r="AS79" s="467"/>
      <c r="AT79" s="467"/>
      <c r="AU79" s="467"/>
      <c r="AV79" s="467"/>
      <c r="AW79" s="467"/>
      <c r="AX79" s="468"/>
      <c r="AY79" s="673"/>
      <c r="AZ79" s="673"/>
      <c r="BA79" s="673"/>
      <c r="BB79" s="673"/>
      <c r="BC79" s="673"/>
      <c r="BD79" s="673"/>
      <c r="BE79" s="476"/>
      <c r="BF79" s="793"/>
      <c r="BG79" s="793"/>
      <c r="BH79" s="793"/>
      <c r="BI79" s="793"/>
      <c r="BJ79" s="793"/>
      <c r="BK79" s="738"/>
      <c r="BL79" s="671"/>
      <c r="BM79" s="672"/>
      <c r="BN79" s="672"/>
      <c r="BO79" s="672"/>
      <c r="BP79" s="471"/>
      <c r="BQ79" s="673"/>
      <c r="BR79" s="673"/>
      <c r="BS79" s="673"/>
      <c r="BT79" s="673"/>
      <c r="BU79" s="673"/>
      <c r="BV79" s="674"/>
      <c r="BW79" s="668"/>
      <c r="BX79" s="668"/>
      <c r="BY79" s="668"/>
      <c r="BZ79" s="668"/>
      <c r="CA79" s="668"/>
      <c r="CB79" s="667"/>
      <c r="CC79" s="668"/>
      <c r="CD79" s="668"/>
      <c r="CE79" s="668"/>
      <c r="CF79" s="668"/>
      <c r="CG79" s="668"/>
      <c r="CH79" s="217"/>
      <c r="CI79" s="220"/>
      <c r="CJ79" s="220"/>
    </row>
    <row r="80" spans="1:88" s="171" customFormat="1" ht="15" customHeight="1">
      <c r="A80" s="139"/>
      <c r="B80" s="139"/>
      <c r="C80" s="139"/>
      <c r="E80" s="803"/>
      <c r="F80" s="803"/>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J80" s="804"/>
      <c r="AK80" s="802"/>
      <c r="AL80" s="802"/>
      <c r="AM80" s="802"/>
      <c r="AN80" s="465"/>
      <c r="AO80" s="474" t="str">
        <f>IF(LEN(VLOOKUP(AK78,suvaha!$D$92:$H$158,2,FALSE))&lt;11,"",LEFT(RIGHT(VLOOKUP(AK78,suvaha!$D$92:$H$158,2,FALSE),11),1))</f>
        <v/>
      </c>
      <c r="AP80" s="181"/>
      <c r="AQ80" s="474" t="str">
        <f>IF(LEN(VLOOKUP(AK78,suvaha!$D$92:$H$158,2,FALSE))&lt;10,"",LEFT(RIGHT(VLOOKUP(AK78,suvaha!$D$92:$H$158,2,FALSE),10),1))</f>
        <v/>
      </c>
      <c r="AR80" s="476"/>
      <c r="AS80" s="474" t="str">
        <f>IF(LEN(VLOOKUP(AK78,suvaha!$D$92:$H$158,2,FALSE))&lt;9,"",LEFT(RIGHT(VLOOKUP(AK78,suvaha!$D$92:$H$158,2,FALSE),9),1))</f>
        <v/>
      </c>
      <c r="AT80" s="181"/>
      <c r="AU80" s="474" t="str">
        <f>IF(LEN(VLOOKUP(AK78,suvaha!$D$92:$H$158,2,FALSE))&lt;8,"",LEFT(RIGHT(VLOOKUP(AK78,suvaha!$D$92:$H$158,2,FALSE),8),1))</f>
        <v/>
      </c>
      <c r="AV80" s="476"/>
      <c r="AW80" s="474" t="str">
        <f>IF(LEN(VLOOKUP(AK78,suvaha!$D$92:$H$158,2,FALSE))&lt;7,"",LEFT(RIGHT(VLOOKUP(AK78,suvaha!$D$92:$H$158,2,FALSE),7),1))</f>
        <v/>
      </c>
      <c r="AX80" s="468"/>
      <c r="AY80" s="474" t="str">
        <f>IF(LEN(VLOOKUP(AK78,suvaha!$D$92:$H$158,2,FALSE))&lt;6,"",LEFT(RIGHT(VLOOKUP(AK78,suvaha!$D$92:$H$158,2,FALSE),6),1))</f>
        <v/>
      </c>
      <c r="AZ80" s="181"/>
      <c r="BA80" s="788" t="str">
        <f>IF(LEN(VLOOKUP(AK78,suvaha!$D$92:$H$158,2,FALSE))&lt;5,"",LEFT(RIGHT(VLOOKUP(AK78,suvaha!$D$92:$H$158,2,FALSE),5),1))</f>
        <v/>
      </c>
      <c r="BB80" s="788" t="e">
        <f>IF(LEN(#REF!)&lt;5,"",LEFT(RIGHT(#REF!,5),1))</f>
        <v>#REF!</v>
      </c>
      <c r="BC80" s="476"/>
      <c r="BD80" s="474" t="str">
        <f>IF(LEN(VLOOKUP(AK78,suvaha!$D$92:$H$158,2,FALSE))&lt;4,"",LEFT(RIGHT(VLOOKUP(AK78,suvaha!$D$92:$H$158,2,FALSE),4),1))</f>
        <v/>
      </c>
      <c r="BE80" s="476"/>
      <c r="BF80" s="474" t="str">
        <f>IF(LEN(VLOOKUP(AK78,suvaha!$D$92:$H$158,2,FALSE))&lt;3,"",LEFT(RIGHT(VLOOKUP(AK78,suvaha!$D$92:$H$158,2,FALSE),3),1))</f>
        <v/>
      </c>
      <c r="BG80" s="476"/>
      <c r="BH80" s="474" t="str">
        <f>IF(LEN(VLOOKUP(AK78,suvaha!$D$92:$H$158,2,FALSE))&lt;2,"",LEFT(RIGHT(VLOOKUP(AK78,suvaha!$D$92:$H$158,2,FALSE),2),1))</f>
        <v/>
      </c>
      <c r="BI80" s="476"/>
      <c r="BJ80" s="474" t="str">
        <f>IF(VLOOKUP(AK78,suvaha!$D$92:$H$158,2,FALSE)=0,"",IF(LEN(VLOOKUP(AK78,suvaha!$D$92:$H$158,2,FALSE))&lt;1,"",LEFT(RIGHT(VLOOKUP(AK78,suvaha!$D$92:$H$158,2,FALSE),1),1)))</f>
        <v/>
      </c>
      <c r="BK80" s="738"/>
      <c r="BL80" s="671"/>
      <c r="BM80" s="474" t="str">
        <f>IF(LEN(VLOOKUP(AK78,suvaha!$D$92:$H$158,4,FALSE))&lt;11,"",LEFT(RIGHT(VLOOKUP(AK78,suvaha!$D$92:$H$158,4,FALSE),11),1))</f>
        <v/>
      </c>
      <c r="BN80" s="181"/>
      <c r="BO80" s="474" t="str">
        <f>IF(LEN(VLOOKUP(AK78,suvaha!$D$92:$H$158,4,FALSE))&lt;10,"",LEFT(RIGHT(VLOOKUP(AK78,suvaha!$D$92:$H$158,4,FALSE),10),1))</f>
        <v/>
      </c>
      <c r="BP80" s="476"/>
      <c r="BQ80" s="474" t="str">
        <f>IF(LEN(VLOOKUP(AK78,suvaha!$D$92:$H$158,4,FALSE))&lt;9,"",LEFT(RIGHT(VLOOKUP(AK78,suvaha!$D$92:$H$158,4,FALSE),9),1))</f>
        <v/>
      </c>
      <c r="BR80" s="181"/>
      <c r="BS80" s="474" t="str">
        <f>IF(LEN(VLOOKUP(AK78,suvaha!$D$92:$H$158,4,FALSE))&lt;8,"",LEFT(RIGHT(VLOOKUP(AK78,suvaha!$D$92:$H$158,4,FALSE),8),1))</f>
        <v/>
      </c>
      <c r="BT80" s="476"/>
      <c r="BU80" s="474" t="str">
        <f>IF(LEN(VLOOKUP(AK78,suvaha!$D$92:$H$158,4,FALSE))&lt;7,"",LEFT(RIGHT(VLOOKUP(AK78,suvaha!$D$92:$H$158,4,FALSE),7),1))</f>
        <v/>
      </c>
      <c r="BV80" s="674"/>
      <c r="BW80" s="474" t="str">
        <f>IF(LEN(VLOOKUP(AK78,suvaha!$D$92:$H$158,4,FALSE))&lt;6,"",LEFT(RIGHT(VLOOKUP(AK78,suvaha!$D$92:$H$158,4,FALSE),6),1))</f>
        <v/>
      </c>
      <c r="BX80" s="476"/>
      <c r="BY80" s="474" t="str">
        <f>IF(LEN(VLOOKUP(AK78,suvaha!$D$92:$H$158,4,FALSE))&lt;5,"",LEFT(RIGHT(VLOOKUP(AK78,suvaha!$D$92:$H$158,4,FALSE),5),1))</f>
        <v/>
      </c>
      <c r="BZ80" s="476"/>
      <c r="CA80" s="474" t="str">
        <f>IF(LEN(VLOOKUP(AK78,suvaha!$D$92:$H$158,4,FALSE))&lt;4,"",LEFT(RIGHT(VLOOKUP(AK78,suvaha!$D$92:$H$158,4,FALSE),4),1))</f>
        <v/>
      </c>
      <c r="CB80" s="667"/>
      <c r="CC80" s="474" t="str">
        <f>IF(LEN(VLOOKUP(AK78,suvaha!$D$92:$H$158,4,FALSE))&lt;3,"",LEFT(RIGHT(VLOOKUP(AK78,suvaha!$D$92:$H$158,4,FALSE),3),1))</f>
        <v/>
      </c>
      <c r="CD80" s="476"/>
      <c r="CE80" s="474" t="str">
        <f>IF(LEN(VLOOKUP(AK78,suvaha!$D$92:$H$158,4,FALSE))&lt;2,"",LEFT(RIGHT(VLOOKUP(AK78,suvaha!$D$92:$H$158,4,FALSE),2),1))</f>
        <v/>
      </c>
      <c r="CF80" s="476"/>
      <c r="CG80" s="474" t="str">
        <f>IF(VLOOKUP(AK78,suvaha!$D$92:$H$158,4,FALSE)=0,"",IF(LEN(VLOOKUP(AK78,suvaha!$D$92:$H$158,4,FALSE))&lt;1,"",LEFT(RIGHT(VLOOKUP(AK78,suvaha!$D$92:$H$158,4,FALSE),1),1)))</f>
        <v/>
      </c>
      <c r="CH80" s="217"/>
      <c r="CI80" s="139"/>
      <c r="CJ80" s="139"/>
    </row>
    <row r="81" spans="1:88" s="171" customFormat="1" ht="3" customHeight="1">
      <c r="A81" s="139"/>
      <c r="B81" s="139"/>
      <c r="C81" s="139"/>
      <c r="E81" s="803"/>
      <c r="F81" s="803"/>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804"/>
      <c r="AE81" s="804"/>
      <c r="AF81" s="804"/>
      <c r="AG81" s="804"/>
      <c r="AH81" s="804"/>
      <c r="AI81" s="804"/>
      <c r="AJ81" s="804"/>
      <c r="AK81" s="802"/>
      <c r="AL81" s="802"/>
      <c r="AM81" s="802"/>
      <c r="AN81" s="464"/>
      <c r="AO81" s="236"/>
      <c r="AP81" s="236"/>
      <c r="AQ81" s="236"/>
      <c r="AR81" s="236"/>
      <c r="AS81" s="236"/>
      <c r="AT81" s="236"/>
      <c r="AU81" s="236"/>
      <c r="AV81" s="236"/>
      <c r="AW81" s="236"/>
      <c r="AX81" s="236"/>
      <c r="AY81" s="236"/>
      <c r="AZ81" s="236"/>
      <c r="BA81" s="236"/>
      <c r="BB81" s="236"/>
      <c r="BC81" s="236"/>
      <c r="BD81" s="236"/>
      <c r="BE81" s="182"/>
      <c r="BF81" s="182"/>
      <c r="BG81" s="182"/>
      <c r="BH81" s="182"/>
      <c r="BI81" s="182"/>
      <c r="BJ81" s="182"/>
      <c r="BK81" s="182"/>
      <c r="BL81" s="669"/>
      <c r="BM81" s="669"/>
      <c r="BN81" s="669"/>
      <c r="BO81" s="669"/>
      <c r="BP81" s="669"/>
      <c r="BQ81" s="669"/>
      <c r="BR81" s="669"/>
      <c r="BS81" s="669"/>
      <c r="BT81" s="669"/>
      <c r="BU81" s="669"/>
      <c r="BV81" s="669"/>
      <c r="BW81" s="669"/>
      <c r="BX81" s="669"/>
      <c r="BY81" s="669"/>
      <c r="BZ81" s="669"/>
      <c r="CA81" s="669"/>
      <c r="CB81" s="669"/>
      <c r="CC81" s="182"/>
      <c r="CD81" s="182"/>
      <c r="CE81" s="182"/>
      <c r="CF81" s="182"/>
      <c r="CG81" s="182"/>
      <c r="CH81" s="218"/>
      <c r="CI81" s="139"/>
      <c r="CJ81" s="139"/>
    </row>
    <row r="82" spans="1:88" s="174" customFormat="1" ht="3" customHeight="1">
      <c r="A82" s="139"/>
      <c r="B82" s="463"/>
      <c r="C82" s="144"/>
      <c r="D82" s="144"/>
      <c r="E82" s="803" t="s">
        <v>61</v>
      </c>
      <c r="F82" s="803"/>
      <c r="G82" s="804" t="str">
        <f>Index!C159</f>
        <v>Ostatné záväzky voči prepojeným účtovným jednotkám (471A, 47XA)</v>
      </c>
      <c r="H82" s="804"/>
      <c r="I82" s="804"/>
      <c r="J82" s="804"/>
      <c r="K82" s="804"/>
      <c r="L82" s="804"/>
      <c r="M82" s="804"/>
      <c r="N82" s="804"/>
      <c r="O82" s="804"/>
      <c r="P82" s="804"/>
      <c r="Q82" s="804"/>
      <c r="R82" s="804"/>
      <c r="S82" s="804"/>
      <c r="T82" s="804"/>
      <c r="U82" s="804"/>
      <c r="V82" s="804"/>
      <c r="W82" s="804"/>
      <c r="X82" s="804"/>
      <c r="Y82" s="804"/>
      <c r="Z82" s="804"/>
      <c r="AA82" s="804"/>
      <c r="AB82" s="804"/>
      <c r="AC82" s="804"/>
      <c r="AD82" s="804"/>
      <c r="AE82" s="804"/>
      <c r="AF82" s="804"/>
      <c r="AG82" s="804"/>
      <c r="AH82" s="804"/>
      <c r="AI82" s="804"/>
      <c r="AJ82" s="804"/>
      <c r="AK82" s="802" t="s">
        <v>210</v>
      </c>
      <c r="AL82" s="802"/>
      <c r="AM82" s="802"/>
      <c r="AN82" s="469"/>
      <c r="AO82" s="472"/>
      <c r="AP82" s="472"/>
      <c r="AQ82" s="472"/>
      <c r="AR82" s="472"/>
      <c r="AS82" s="472"/>
      <c r="AT82" s="472"/>
      <c r="AU82" s="472"/>
      <c r="AV82" s="472"/>
      <c r="AW82" s="472"/>
      <c r="AX82" s="472"/>
      <c r="AY82" s="472"/>
      <c r="AZ82" s="472"/>
      <c r="BA82" s="472"/>
      <c r="BB82" s="472"/>
      <c r="BC82" s="472"/>
      <c r="BD82" s="472"/>
      <c r="BE82" s="175"/>
      <c r="BF82" s="175"/>
      <c r="BG82" s="175"/>
      <c r="BH82" s="175"/>
      <c r="BI82" s="175"/>
      <c r="BJ82" s="175"/>
      <c r="BK82" s="175"/>
      <c r="BL82" s="710"/>
      <c r="BM82" s="710"/>
      <c r="BN82" s="710"/>
      <c r="BO82" s="710"/>
      <c r="BP82" s="710"/>
      <c r="BQ82" s="710"/>
      <c r="BR82" s="710"/>
      <c r="BS82" s="710"/>
      <c r="BT82" s="710"/>
      <c r="BU82" s="710"/>
      <c r="BV82" s="710"/>
      <c r="BW82" s="710"/>
      <c r="BX82" s="710"/>
      <c r="BY82" s="710"/>
      <c r="BZ82" s="710"/>
      <c r="CA82" s="710"/>
      <c r="CB82" s="710"/>
      <c r="CC82" s="175"/>
      <c r="CD82" s="175"/>
      <c r="CE82" s="175"/>
      <c r="CF82" s="175"/>
      <c r="CG82" s="175"/>
      <c r="CH82" s="216"/>
      <c r="CI82" s="220"/>
      <c r="CJ82" s="220"/>
    </row>
    <row r="83" spans="1:88" s="174" customFormat="1" ht="3" customHeight="1">
      <c r="A83" s="139"/>
      <c r="B83" s="139"/>
      <c r="C83" s="139"/>
      <c r="D83" s="463"/>
      <c r="E83" s="803"/>
      <c r="F83" s="803"/>
      <c r="G83" s="804"/>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804"/>
      <c r="AG83" s="804"/>
      <c r="AH83" s="804"/>
      <c r="AI83" s="804"/>
      <c r="AJ83" s="804"/>
      <c r="AK83" s="802"/>
      <c r="AL83" s="802"/>
      <c r="AM83" s="802"/>
      <c r="AN83" s="465"/>
      <c r="AO83" s="466"/>
      <c r="AP83" s="466"/>
      <c r="AQ83" s="466"/>
      <c r="AR83" s="471"/>
      <c r="AS83" s="467"/>
      <c r="AT83" s="467"/>
      <c r="AU83" s="467"/>
      <c r="AV83" s="467"/>
      <c r="AW83" s="467"/>
      <c r="AX83" s="468"/>
      <c r="AY83" s="673"/>
      <c r="AZ83" s="673"/>
      <c r="BA83" s="673"/>
      <c r="BB83" s="673"/>
      <c r="BC83" s="673"/>
      <c r="BD83" s="673"/>
      <c r="BE83" s="476"/>
      <c r="BF83" s="793"/>
      <c r="BG83" s="793"/>
      <c r="BH83" s="793"/>
      <c r="BI83" s="793"/>
      <c r="BJ83" s="793"/>
      <c r="BK83" s="738"/>
      <c r="BL83" s="671"/>
      <c r="BM83" s="672"/>
      <c r="BN83" s="672"/>
      <c r="BO83" s="672"/>
      <c r="BP83" s="471"/>
      <c r="BQ83" s="673"/>
      <c r="BR83" s="673"/>
      <c r="BS83" s="673"/>
      <c r="BT83" s="673"/>
      <c r="BU83" s="673"/>
      <c r="BV83" s="674"/>
      <c r="BW83" s="668"/>
      <c r="BX83" s="668"/>
      <c r="BY83" s="668"/>
      <c r="BZ83" s="668"/>
      <c r="CA83" s="668"/>
      <c r="CB83" s="667"/>
      <c r="CC83" s="668"/>
      <c r="CD83" s="668"/>
      <c r="CE83" s="668"/>
      <c r="CF83" s="668"/>
      <c r="CG83" s="668"/>
      <c r="CH83" s="217"/>
      <c r="CI83" s="220"/>
      <c r="CJ83" s="220"/>
    </row>
    <row r="84" spans="1:88" s="171" customFormat="1" ht="15" customHeight="1">
      <c r="A84" s="139"/>
      <c r="B84" s="139"/>
      <c r="C84" s="139"/>
      <c r="E84" s="803"/>
      <c r="F84" s="803"/>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4"/>
      <c r="AG84" s="804"/>
      <c r="AH84" s="804"/>
      <c r="AI84" s="804"/>
      <c r="AJ84" s="804"/>
      <c r="AK84" s="802"/>
      <c r="AL84" s="802"/>
      <c r="AM84" s="802"/>
      <c r="AN84" s="465"/>
      <c r="AO84" s="474" t="str">
        <f>IF(LEN(VLOOKUP(AK82,suvaha!$D$92:$H$158,2,FALSE))&lt;11,"",LEFT(RIGHT(VLOOKUP(AK82,suvaha!$D$92:$H$158,2,FALSE),11),1))</f>
        <v/>
      </c>
      <c r="AP84" s="181"/>
      <c r="AQ84" s="474" t="str">
        <f>IF(LEN(VLOOKUP(AK82,suvaha!$D$92:$H$158,2,FALSE))&lt;10,"",LEFT(RIGHT(VLOOKUP(AK82,suvaha!$D$92:$H$158,2,FALSE),10),1))</f>
        <v/>
      </c>
      <c r="AR84" s="476"/>
      <c r="AS84" s="474" t="str">
        <f>IF(LEN(VLOOKUP(AK82,suvaha!$D$92:$H$158,2,FALSE))&lt;9,"",LEFT(RIGHT(VLOOKUP(AK82,suvaha!$D$92:$H$158,2,FALSE),9),1))</f>
        <v/>
      </c>
      <c r="AT84" s="181"/>
      <c r="AU84" s="474" t="str">
        <f>IF(LEN(VLOOKUP(AK82,suvaha!$D$92:$H$158,2,FALSE))&lt;8,"",LEFT(RIGHT(VLOOKUP(AK82,suvaha!$D$92:$H$158,2,FALSE),8),1))</f>
        <v/>
      </c>
      <c r="AV84" s="476"/>
      <c r="AW84" s="474" t="str">
        <f>IF(LEN(VLOOKUP(AK82,suvaha!$D$92:$H$158,2,FALSE))&lt;7,"",LEFT(RIGHT(VLOOKUP(AK82,suvaha!$D$92:$H$158,2,FALSE),7),1))</f>
        <v/>
      </c>
      <c r="AX84" s="468"/>
      <c r="AY84" s="474" t="str">
        <f>IF(LEN(VLOOKUP(AK82,suvaha!$D$92:$H$158,2,FALSE))&lt;6,"",LEFT(RIGHT(VLOOKUP(AK82,suvaha!$D$92:$H$158,2,FALSE),6),1))</f>
        <v/>
      </c>
      <c r="AZ84" s="181"/>
      <c r="BA84" s="788" t="str">
        <f>IF(LEN(VLOOKUP(AK82,suvaha!$D$92:$H$158,2,FALSE))&lt;5,"",LEFT(RIGHT(VLOOKUP(AK82,suvaha!$D$92:$H$158,2,FALSE),5),1))</f>
        <v/>
      </c>
      <c r="BB84" s="788" t="e">
        <f>IF(LEN(#REF!)&lt;5,"",LEFT(RIGHT(#REF!,5),1))</f>
        <v>#REF!</v>
      </c>
      <c r="BC84" s="476"/>
      <c r="BD84" s="474" t="str">
        <f>IF(LEN(VLOOKUP(AK82,suvaha!$D$92:$H$158,2,FALSE))&lt;4,"",LEFT(RIGHT(VLOOKUP(AK82,suvaha!$D$92:$H$158,2,FALSE),4),1))</f>
        <v/>
      </c>
      <c r="BE84" s="476"/>
      <c r="BF84" s="474" t="str">
        <f>IF(LEN(VLOOKUP(AK82,suvaha!$D$92:$H$158,2,FALSE))&lt;3,"",LEFT(RIGHT(VLOOKUP(AK82,suvaha!$D$92:$H$158,2,FALSE),3),1))</f>
        <v/>
      </c>
      <c r="BG84" s="476"/>
      <c r="BH84" s="474" t="str">
        <f>IF(LEN(VLOOKUP(AK82,suvaha!$D$92:$H$158,2,FALSE))&lt;2,"",LEFT(RIGHT(VLOOKUP(AK82,suvaha!$D$92:$H$158,2,FALSE),2),1))</f>
        <v/>
      </c>
      <c r="BI84" s="476"/>
      <c r="BJ84" s="474" t="str">
        <f>IF(VLOOKUP(AK82,suvaha!$D$92:$H$158,2,FALSE)=0,"",IF(LEN(VLOOKUP(AK82,suvaha!$D$92:$H$158,2,FALSE))&lt;1,"",LEFT(RIGHT(VLOOKUP(AK82,suvaha!$D$92:$H$158,2,FALSE),1),1)))</f>
        <v/>
      </c>
      <c r="BK84" s="738"/>
      <c r="BL84" s="671"/>
      <c r="BM84" s="474" t="str">
        <f>IF(LEN(VLOOKUP(AK82,suvaha!$D$92:$H$158,4,FALSE))&lt;11,"",LEFT(RIGHT(VLOOKUP(AK82,suvaha!$D$92:$H$158,4,FALSE),11),1))</f>
        <v/>
      </c>
      <c r="BN84" s="181"/>
      <c r="BO84" s="474" t="str">
        <f>IF(LEN(VLOOKUP(AK82,suvaha!$D$92:$H$158,4,FALSE))&lt;10,"",LEFT(RIGHT(VLOOKUP(AK82,suvaha!$D$92:$H$158,4,FALSE),10),1))</f>
        <v/>
      </c>
      <c r="BP84" s="476"/>
      <c r="BQ84" s="474" t="str">
        <f>IF(LEN(VLOOKUP(AK82,suvaha!$D$92:$H$158,4,FALSE))&lt;9,"",LEFT(RIGHT(VLOOKUP(AK82,suvaha!$D$92:$H$158,4,FALSE),9),1))</f>
        <v/>
      </c>
      <c r="BR84" s="181"/>
      <c r="BS84" s="474" t="str">
        <f>IF(LEN(VLOOKUP(AK82,suvaha!$D$92:$H$158,4,FALSE))&lt;8,"",LEFT(RIGHT(VLOOKUP(AK82,suvaha!$D$92:$H$158,4,FALSE),8),1))</f>
        <v/>
      </c>
      <c r="BT84" s="476"/>
      <c r="BU84" s="474" t="str">
        <f>IF(LEN(VLOOKUP(AK82,suvaha!$D$92:$H$158,4,FALSE))&lt;7,"",LEFT(RIGHT(VLOOKUP(AK82,suvaha!$D$92:$H$158,4,FALSE),7),1))</f>
        <v/>
      </c>
      <c r="BV84" s="674"/>
      <c r="BW84" s="474" t="str">
        <f>IF(LEN(VLOOKUP(AK82,suvaha!$D$92:$H$158,4,FALSE))&lt;6,"",LEFT(RIGHT(VLOOKUP(AK82,suvaha!$D$92:$H$158,4,FALSE),6),1))</f>
        <v/>
      </c>
      <c r="BX84" s="476"/>
      <c r="BY84" s="474" t="str">
        <f>IF(LEN(VLOOKUP(AK82,suvaha!$D$92:$H$158,4,FALSE))&lt;5,"",LEFT(RIGHT(VLOOKUP(AK82,suvaha!$D$92:$H$158,4,FALSE),5),1))</f>
        <v/>
      </c>
      <c r="BZ84" s="476"/>
      <c r="CA84" s="474" t="str">
        <f>IF(LEN(VLOOKUP(AK82,suvaha!$D$92:$H$158,4,FALSE))&lt;4,"",LEFT(RIGHT(VLOOKUP(AK82,suvaha!$D$92:$H$158,4,FALSE),4),1))</f>
        <v/>
      </c>
      <c r="CB84" s="667"/>
      <c r="CC84" s="474" t="str">
        <f>IF(LEN(VLOOKUP(AK82,suvaha!$D$92:$H$158,4,FALSE))&lt;3,"",LEFT(RIGHT(VLOOKUP(AK82,suvaha!$D$92:$H$158,4,FALSE),3),1))</f>
        <v/>
      </c>
      <c r="CD84" s="476"/>
      <c r="CE84" s="474" t="str">
        <f>IF(LEN(VLOOKUP(AK82,suvaha!$D$92:$H$158,4,FALSE))&lt;2,"",LEFT(RIGHT(VLOOKUP(AK82,suvaha!$D$92:$H$158,4,FALSE),2),1))</f>
        <v/>
      </c>
      <c r="CF84" s="476"/>
      <c r="CG84" s="474" t="str">
        <f>IF(VLOOKUP(AK82,suvaha!$D$92:$H$158,4,FALSE)=0,"",IF(LEN(VLOOKUP(AK82,suvaha!$D$92:$H$158,4,FALSE))&lt;1,"",LEFT(RIGHT(VLOOKUP(AK82,suvaha!$D$92:$H$158,4,FALSE),1),1)))</f>
        <v/>
      </c>
      <c r="CH84" s="217"/>
      <c r="CI84" s="139"/>
      <c r="CJ84" s="139"/>
    </row>
    <row r="85" spans="1:88" s="171" customFormat="1" ht="3" customHeight="1">
      <c r="A85" s="139"/>
      <c r="B85" s="139"/>
      <c r="C85" s="139"/>
      <c r="E85" s="803"/>
      <c r="F85" s="803"/>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804"/>
      <c r="AE85" s="804"/>
      <c r="AF85" s="804"/>
      <c r="AG85" s="804"/>
      <c r="AH85" s="804"/>
      <c r="AI85" s="804"/>
      <c r="AJ85" s="804"/>
      <c r="AK85" s="802"/>
      <c r="AL85" s="802"/>
      <c r="AM85" s="802"/>
      <c r="AN85" s="464"/>
      <c r="AO85" s="236"/>
      <c r="AP85" s="236"/>
      <c r="AQ85" s="236"/>
      <c r="AR85" s="236"/>
      <c r="AS85" s="236"/>
      <c r="AT85" s="236"/>
      <c r="AU85" s="236"/>
      <c r="AV85" s="236"/>
      <c r="AW85" s="236"/>
      <c r="AX85" s="236"/>
      <c r="AY85" s="236"/>
      <c r="AZ85" s="236"/>
      <c r="BA85" s="236"/>
      <c r="BB85" s="236"/>
      <c r="BC85" s="236"/>
      <c r="BD85" s="236"/>
      <c r="BE85" s="182"/>
      <c r="BF85" s="182"/>
      <c r="BG85" s="182"/>
      <c r="BH85" s="182"/>
      <c r="BI85" s="182"/>
      <c r="BJ85" s="182"/>
      <c r="BK85" s="182"/>
      <c r="BL85" s="669"/>
      <c r="BM85" s="669"/>
      <c r="BN85" s="669"/>
      <c r="BO85" s="669"/>
      <c r="BP85" s="669"/>
      <c r="BQ85" s="669"/>
      <c r="BR85" s="669"/>
      <c r="BS85" s="669"/>
      <c r="BT85" s="669"/>
      <c r="BU85" s="669"/>
      <c r="BV85" s="669"/>
      <c r="BW85" s="669"/>
      <c r="BX85" s="669"/>
      <c r="BY85" s="669"/>
      <c r="BZ85" s="669"/>
      <c r="CA85" s="669"/>
      <c r="CB85" s="669"/>
      <c r="CC85" s="182"/>
      <c r="CD85" s="182"/>
      <c r="CE85" s="182"/>
      <c r="CF85" s="182"/>
      <c r="CG85" s="182"/>
      <c r="CH85" s="218"/>
      <c r="CI85" s="139"/>
      <c r="CJ85" s="139"/>
    </row>
    <row r="86" spans="1:88" s="174" customFormat="1" ht="3" customHeight="1">
      <c r="A86" s="139"/>
      <c r="B86" s="463"/>
      <c r="C86" s="144"/>
      <c r="D86" s="144"/>
      <c r="E86" s="803" t="s">
        <v>63</v>
      </c>
      <c r="F86" s="803"/>
      <c r="G86" s="865" t="str">
        <f>Index!C160</f>
        <v>Ostatné záväzky v rámci podielovej účasti okrem záväzkov voči prepojeným účtovným jednotkám (471A, 47XA)</v>
      </c>
      <c r="H86" s="865"/>
      <c r="I86" s="865"/>
      <c r="J86" s="865"/>
      <c r="K86" s="865"/>
      <c r="L86" s="865"/>
      <c r="M86" s="865"/>
      <c r="N86" s="865"/>
      <c r="O86" s="865"/>
      <c r="P86" s="865"/>
      <c r="Q86" s="865"/>
      <c r="R86" s="865"/>
      <c r="S86" s="865"/>
      <c r="T86" s="865"/>
      <c r="U86" s="865"/>
      <c r="V86" s="865"/>
      <c r="W86" s="865"/>
      <c r="X86" s="865"/>
      <c r="Y86" s="865"/>
      <c r="Z86" s="865"/>
      <c r="AA86" s="865"/>
      <c r="AB86" s="865"/>
      <c r="AC86" s="865"/>
      <c r="AD86" s="865"/>
      <c r="AE86" s="865"/>
      <c r="AF86" s="865"/>
      <c r="AG86" s="865"/>
      <c r="AH86" s="865"/>
      <c r="AI86" s="865"/>
      <c r="AJ86" s="865"/>
      <c r="AK86" s="802" t="s">
        <v>211</v>
      </c>
      <c r="AL86" s="802"/>
      <c r="AM86" s="802"/>
      <c r="AN86" s="469"/>
      <c r="AO86" s="472"/>
      <c r="AP86" s="472"/>
      <c r="AQ86" s="472"/>
      <c r="AR86" s="472"/>
      <c r="AS86" s="472"/>
      <c r="AT86" s="472"/>
      <c r="AU86" s="472"/>
      <c r="AV86" s="472"/>
      <c r="AW86" s="472"/>
      <c r="AX86" s="472"/>
      <c r="AY86" s="472"/>
      <c r="AZ86" s="472"/>
      <c r="BA86" s="472"/>
      <c r="BB86" s="472"/>
      <c r="BC86" s="472"/>
      <c r="BD86" s="472"/>
      <c r="BE86" s="175"/>
      <c r="BF86" s="175"/>
      <c r="BG86" s="175"/>
      <c r="BH86" s="175"/>
      <c r="BI86" s="175"/>
      <c r="BJ86" s="175"/>
      <c r="BK86" s="175"/>
      <c r="BL86" s="710"/>
      <c r="BM86" s="710"/>
      <c r="BN86" s="710"/>
      <c r="BO86" s="710"/>
      <c r="BP86" s="710"/>
      <c r="BQ86" s="710"/>
      <c r="BR86" s="710"/>
      <c r="BS86" s="710"/>
      <c r="BT86" s="710"/>
      <c r="BU86" s="710"/>
      <c r="BV86" s="710"/>
      <c r="BW86" s="710"/>
      <c r="BX86" s="710"/>
      <c r="BY86" s="710"/>
      <c r="BZ86" s="710"/>
      <c r="CA86" s="710"/>
      <c r="CB86" s="710"/>
      <c r="CC86" s="175"/>
      <c r="CD86" s="175"/>
      <c r="CE86" s="175"/>
      <c r="CF86" s="175"/>
      <c r="CG86" s="175"/>
      <c r="CH86" s="216"/>
      <c r="CI86" s="220"/>
      <c r="CJ86" s="220"/>
    </row>
    <row r="87" spans="1:88" s="174" customFormat="1" ht="3" customHeight="1">
      <c r="A87" s="139"/>
      <c r="B87" s="139"/>
      <c r="C87" s="139"/>
      <c r="D87" s="463"/>
      <c r="E87" s="803"/>
      <c r="F87" s="803"/>
      <c r="G87" s="865"/>
      <c r="H87" s="865"/>
      <c r="I87" s="865"/>
      <c r="J87" s="865"/>
      <c r="K87" s="865"/>
      <c r="L87" s="865"/>
      <c r="M87" s="865"/>
      <c r="N87" s="865"/>
      <c r="O87" s="865"/>
      <c r="P87" s="865"/>
      <c r="Q87" s="865"/>
      <c r="R87" s="865"/>
      <c r="S87" s="865"/>
      <c r="T87" s="865"/>
      <c r="U87" s="865"/>
      <c r="V87" s="865"/>
      <c r="W87" s="865"/>
      <c r="X87" s="865"/>
      <c r="Y87" s="865"/>
      <c r="Z87" s="865"/>
      <c r="AA87" s="865"/>
      <c r="AB87" s="865"/>
      <c r="AC87" s="865"/>
      <c r="AD87" s="865"/>
      <c r="AE87" s="865"/>
      <c r="AF87" s="865"/>
      <c r="AG87" s="865"/>
      <c r="AH87" s="865"/>
      <c r="AI87" s="865"/>
      <c r="AJ87" s="865"/>
      <c r="AK87" s="802"/>
      <c r="AL87" s="802"/>
      <c r="AM87" s="802"/>
      <c r="AN87" s="465"/>
      <c r="AO87" s="466"/>
      <c r="AP87" s="466"/>
      <c r="AQ87" s="466"/>
      <c r="AR87" s="471"/>
      <c r="AS87" s="467"/>
      <c r="AT87" s="467"/>
      <c r="AU87" s="467"/>
      <c r="AV87" s="467"/>
      <c r="AW87" s="467"/>
      <c r="AX87" s="468"/>
      <c r="AY87" s="673"/>
      <c r="AZ87" s="673"/>
      <c r="BA87" s="673"/>
      <c r="BB87" s="673"/>
      <c r="BC87" s="673"/>
      <c r="BD87" s="673"/>
      <c r="BE87" s="476"/>
      <c r="BF87" s="793"/>
      <c r="BG87" s="793"/>
      <c r="BH87" s="793"/>
      <c r="BI87" s="793"/>
      <c r="BJ87" s="793"/>
      <c r="BK87" s="738"/>
      <c r="BL87" s="671"/>
      <c r="BM87" s="672"/>
      <c r="BN87" s="672"/>
      <c r="BO87" s="672"/>
      <c r="BP87" s="471"/>
      <c r="BQ87" s="673"/>
      <c r="BR87" s="673"/>
      <c r="BS87" s="673"/>
      <c r="BT87" s="673"/>
      <c r="BU87" s="673"/>
      <c r="BV87" s="674"/>
      <c r="BW87" s="668"/>
      <c r="BX87" s="668"/>
      <c r="BY87" s="668"/>
      <c r="BZ87" s="668"/>
      <c r="CA87" s="668"/>
      <c r="CB87" s="667"/>
      <c r="CC87" s="668"/>
      <c r="CD87" s="668"/>
      <c r="CE87" s="668"/>
      <c r="CF87" s="668"/>
      <c r="CG87" s="668"/>
      <c r="CH87" s="217"/>
      <c r="CI87" s="220"/>
      <c r="CJ87" s="220"/>
    </row>
    <row r="88" spans="1:88" s="171" customFormat="1" ht="15" customHeight="1">
      <c r="A88" s="139"/>
      <c r="B88" s="139"/>
      <c r="C88" s="139"/>
      <c r="E88" s="803"/>
      <c r="F88" s="803"/>
      <c r="G88" s="865"/>
      <c r="H88" s="865"/>
      <c r="I88" s="865"/>
      <c r="J88" s="865"/>
      <c r="K88" s="865"/>
      <c r="L88" s="865"/>
      <c r="M88" s="865"/>
      <c r="N88" s="865"/>
      <c r="O88" s="865"/>
      <c r="P88" s="865"/>
      <c r="Q88" s="865"/>
      <c r="R88" s="865"/>
      <c r="S88" s="865"/>
      <c r="T88" s="865"/>
      <c r="U88" s="865"/>
      <c r="V88" s="865"/>
      <c r="W88" s="865"/>
      <c r="X88" s="865"/>
      <c r="Y88" s="865"/>
      <c r="Z88" s="865"/>
      <c r="AA88" s="865"/>
      <c r="AB88" s="865"/>
      <c r="AC88" s="865"/>
      <c r="AD88" s="865"/>
      <c r="AE88" s="865"/>
      <c r="AF88" s="865"/>
      <c r="AG88" s="865"/>
      <c r="AH88" s="865"/>
      <c r="AI88" s="865"/>
      <c r="AJ88" s="865"/>
      <c r="AK88" s="802"/>
      <c r="AL88" s="802"/>
      <c r="AM88" s="802"/>
      <c r="AN88" s="465"/>
      <c r="AO88" s="474" t="str">
        <f>IF(LEN(VLOOKUP(AK86,suvaha!$D$92:$H$158,2,FALSE))&lt;11,"",LEFT(RIGHT(VLOOKUP(AK86,suvaha!$D$92:$H$158,2,FALSE),11),1))</f>
        <v/>
      </c>
      <c r="AP88" s="181"/>
      <c r="AQ88" s="474" t="str">
        <f>IF(LEN(VLOOKUP(AK86,suvaha!$D$92:$H$158,2,FALSE))&lt;10,"",LEFT(RIGHT(VLOOKUP(AK86,suvaha!$D$92:$H$158,2,FALSE),10),1))</f>
        <v/>
      </c>
      <c r="AR88" s="476"/>
      <c r="AS88" s="474" t="str">
        <f>IF(LEN(VLOOKUP(AK86,suvaha!$D$92:$H$158,2,FALSE))&lt;9,"",LEFT(RIGHT(VLOOKUP(AK86,suvaha!$D$92:$H$158,2,FALSE),9),1))</f>
        <v/>
      </c>
      <c r="AT88" s="181"/>
      <c r="AU88" s="474" t="str">
        <f>IF(LEN(VLOOKUP(AK86,suvaha!$D$92:$H$158,2,FALSE))&lt;8,"",LEFT(RIGHT(VLOOKUP(AK86,suvaha!$D$92:$H$158,2,FALSE),8),1))</f>
        <v/>
      </c>
      <c r="AV88" s="476"/>
      <c r="AW88" s="474" t="str">
        <f>IF(LEN(VLOOKUP(AK86,suvaha!$D$92:$H$158,2,FALSE))&lt;7,"",LEFT(RIGHT(VLOOKUP(AK86,suvaha!$D$92:$H$158,2,FALSE),7),1))</f>
        <v/>
      </c>
      <c r="AX88" s="468"/>
      <c r="AY88" s="474" t="str">
        <f>IF(LEN(VLOOKUP(AK86,suvaha!$D$92:$H$158,2,FALSE))&lt;6,"",LEFT(RIGHT(VLOOKUP(AK86,suvaha!$D$92:$H$158,2,FALSE),6),1))</f>
        <v/>
      </c>
      <c r="AZ88" s="181"/>
      <c r="BA88" s="788" t="str">
        <f>IF(LEN(VLOOKUP(AK86,suvaha!$D$92:$H$158,2,FALSE))&lt;5,"",LEFT(RIGHT(VLOOKUP(AK86,suvaha!$D$92:$H$158,2,FALSE),5),1))</f>
        <v/>
      </c>
      <c r="BB88" s="788" t="e">
        <f>IF(LEN(#REF!)&lt;5,"",LEFT(RIGHT(#REF!,5),1))</f>
        <v>#REF!</v>
      </c>
      <c r="BC88" s="476"/>
      <c r="BD88" s="474" t="str">
        <f>IF(LEN(VLOOKUP(AK86,suvaha!$D$92:$H$158,2,FALSE))&lt;4,"",LEFT(RIGHT(VLOOKUP(AK86,suvaha!$D$92:$H$158,2,FALSE),4),1))</f>
        <v/>
      </c>
      <c r="BE88" s="476"/>
      <c r="BF88" s="474" t="str">
        <f>IF(LEN(VLOOKUP(AK86,suvaha!$D$92:$H$158,2,FALSE))&lt;3,"",LEFT(RIGHT(VLOOKUP(AK86,suvaha!$D$92:$H$158,2,FALSE),3),1))</f>
        <v/>
      </c>
      <c r="BG88" s="476"/>
      <c r="BH88" s="474" t="str">
        <f>IF(LEN(VLOOKUP(AK86,suvaha!$D$92:$H$158,2,FALSE))&lt;2,"",LEFT(RIGHT(VLOOKUP(AK86,suvaha!$D$92:$H$158,2,FALSE),2),1))</f>
        <v/>
      </c>
      <c r="BI88" s="476"/>
      <c r="BJ88" s="474" t="str">
        <f>IF(VLOOKUP(AK86,suvaha!$D$92:$H$158,2,FALSE)=0,"",IF(LEN(VLOOKUP(AK86,suvaha!$D$92:$H$158,2,FALSE))&lt;1,"",LEFT(RIGHT(VLOOKUP(AK86,suvaha!$D$92:$H$158,2,FALSE),1),1)))</f>
        <v/>
      </c>
      <c r="BK88" s="738"/>
      <c r="BL88" s="671"/>
      <c r="BM88" s="474" t="str">
        <f>IF(LEN(VLOOKUP(AK86,suvaha!$D$92:$H$158,4,FALSE))&lt;11,"",LEFT(RIGHT(VLOOKUP(AK86,suvaha!$D$92:$H$158,4,FALSE),11),1))</f>
        <v/>
      </c>
      <c r="BN88" s="181"/>
      <c r="BO88" s="474" t="str">
        <f>IF(LEN(VLOOKUP(AK86,suvaha!$D$92:$H$158,4,FALSE))&lt;10,"",LEFT(RIGHT(VLOOKUP(AK86,suvaha!$D$92:$H$158,4,FALSE),10),1))</f>
        <v/>
      </c>
      <c r="BP88" s="476"/>
      <c r="BQ88" s="474" t="str">
        <f>IF(LEN(VLOOKUP(AK86,suvaha!$D$92:$H$158,4,FALSE))&lt;9,"",LEFT(RIGHT(VLOOKUP(AK86,suvaha!$D$92:$H$158,4,FALSE),9),1))</f>
        <v/>
      </c>
      <c r="BR88" s="181"/>
      <c r="BS88" s="474" t="str">
        <f>IF(LEN(VLOOKUP(AK86,suvaha!$D$92:$H$158,4,FALSE))&lt;8,"",LEFT(RIGHT(VLOOKUP(AK86,suvaha!$D$92:$H$158,4,FALSE),8),1))</f>
        <v/>
      </c>
      <c r="BT88" s="476"/>
      <c r="BU88" s="474" t="str">
        <f>IF(LEN(VLOOKUP(AK86,suvaha!$D$92:$H$158,4,FALSE))&lt;7,"",LEFT(RIGHT(VLOOKUP(AK86,suvaha!$D$92:$H$158,4,FALSE),7),1))</f>
        <v/>
      </c>
      <c r="BV88" s="674"/>
      <c r="BW88" s="474" t="str">
        <f>IF(LEN(VLOOKUP(AK86,suvaha!$D$92:$H$158,4,FALSE))&lt;6,"",LEFT(RIGHT(VLOOKUP(AK86,suvaha!$D$92:$H$158,4,FALSE),6),1))</f>
        <v/>
      </c>
      <c r="BX88" s="476"/>
      <c r="BY88" s="474" t="str">
        <f>IF(LEN(VLOOKUP(AK86,suvaha!$D$92:$H$158,4,FALSE))&lt;5,"",LEFT(RIGHT(VLOOKUP(AK86,suvaha!$D$92:$H$158,4,FALSE),5),1))</f>
        <v/>
      </c>
      <c r="BZ88" s="476"/>
      <c r="CA88" s="474" t="str">
        <f>IF(LEN(VLOOKUP(AK86,suvaha!$D$92:$H$158,4,FALSE))&lt;4,"",LEFT(RIGHT(VLOOKUP(AK86,suvaha!$D$92:$H$158,4,FALSE),4),1))</f>
        <v/>
      </c>
      <c r="CB88" s="667"/>
      <c r="CC88" s="474" t="str">
        <f>IF(LEN(VLOOKUP(AK86,suvaha!$D$92:$H$158,4,FALSE))&lt;3,"",LEFT(RIGHT(VLOOKUP(AK86,suvaha!$D$92:$H$158,4,FALSE),3),1))</f>
        <v/>
      </c>
      <c r="CD88" s="476"/>
      <c r="CE88" s="474" t="str">
        <f>IF(LEN(VLOOKUP(AK86,suvaha!$D$92:$H$158,4,FALSE))&lt;2,"",LEFT(RIGHT(VLOOKUP(AK86,suvaha!$D$92:$H$158,4,FALSE),2),1))</f>
        <v/>
      </c>
      <c r="CF88" s="476"/>
      <c r="CG88" s="474" t="str">
        <f>IF(VLOOKUP(AK86,suvaha!$D$92:$H$158,4,FALSE)=0,"",IF(LEN(VLOOKUP(AK86,suvaha!$D$92:$H$158,4,FALSE))&lt;1,"",LEFT(RIGHT(VLOOKUP(AK86,suvaha!$D$92:$H$158,4,FALSE),1),1)))</f>
        <v/>
      </c>
      <c r="CH88" s="217"/>
      <c r="CI88" s="139"/>
      <c r="CJ88" s="139"/>
    </row>
    <row r="89" spans="1:88" s="171" customFormat="1" ht="3" customHeight="1">
      <c r="A89" s="139"/>
      <c r="B89" s="139"/>
      <c r="C89" s="139"/>
      <c r="E89" s="803"/>
      <c r="F89" s="803"/>
      <c r="G89" s="865"/>
      <c r="H89" s="865"/>
      <c r="I89" s="865"/>
      <c r="J89" s="865"/>
      <c r="K89" s="865"/>
      <c r="L89" s="865"/>
      <c r="M89" s="865"/>
      <c r="N89" s="865"/>
      <c r="O89" s="865"/>
      <c r="P89" s="865"/>
      <c r="Q89" s="865"/>
      <c r="R89" s="865"/>
      <c r="S89" s="865"/>
      <c r="T89" s="865"/>
      <c r="U89" s="865"/>
      <c r="V89" s="865"/>
      <c r="W89" s="865"/>
      <c r="X89" s="865"/>
      <c r="Y89" s="865"/>
      <c r="Z89" s="865"/>
      <c r="AA89" s="865"/>
      <c r="AB89" s="865"/>
      <c r="AC89" s="865"/>
      <c r="AD89" s="865"/>
      <c r="AE89" s="865"/>
      <c r="AF89" s="865"/>
      <c r="AG89" s="865"/>
      <c r="AH89" s="865"/>
      <c r="AI89" s="865"/>
      <c r="AJ89" s="865"/>
      <c r="AK89" s="802"/>
      <c r="AL89" s="802"/>
      <c r="AM89" s="802"/>
      <c r="AN89" s="464"/>
      <c r="AO89" s="236"/>
      <c r="AP89" s="236"/>
      <c r="AQ89" s="236"/>
      <c r="AR89" s="236"/>
      <c r="AS89" s="236"/>
      <c r="AT89" s="236"/>
      <c r="AU89" s="236"/>
      <c r="AV89" s="236"/>
      <c r="AW89" s="236"/>
      <c r="AX89" s="236"/>
      <c r="AY89" s="236"/>
      <c r="AZ89" s="236"/>
      <c r="BA89" s="236"/>
      <c r="BB89" s="236"/>
      <c r="BC89" s="236"/>
      <c r="BD89" s="236"/>
      <c r="BE89" s="182"/>
      <c r="BF89" s="182"/>
      <c r="BG89" s="182"/>
      <c r="BH89" s="182"/>
      <c r="BI89" s="182"/>
      <c r="BJ89" s="182"/>
      <c r="BK89" s="182"/>
      <c r="BL89" s="669"/>
      <c r="BM89" s="669"/>
      <c r="BN89" s="669"/>
      <c r="BO89" s="669"/>
      <c r="BP89" s="669"/>
      <c r="BQ89" s="669"/>
      <c r="BR89" s="669"/>
      <c r="BS89" s="669"/>
      <c r="BT89" s="669"/>
      <c r="BU89" s="669"/>
      <c r="BV89" s="669"/>
      <c r="BW89" s="669"/>
      <c r="BX89" s="669"/>
      <c r="BY89" s="669"/>
      <c r="BZ89" s="669"/>
      <c r="CA89" s="669"/>
      <c r="CB89" s="669"/>
      <c r="CC89" s="182"/>
      <c r="CD89" s="182"/>
      <c r="CE89" s="182"/>
      <c r="CF89" s="182"/>
      <c r="CG89" s="182"/>
      <c r="CH89" s="218"/>
      <c r="CI89" s="139"/>
      <c r="CJ89" s="139"/>
    </row>
    <row r="90" spans="1:88" s="174" customFormat="1" ht="3" customHeight="1">
      <c r="A90" s="139"/>
      <c r="B90" s="463"/>
      <c r="C90" s="144"/>
      <c r="D90" s="144"/>
      <c r="E90" s="803" t="s">
        <v>65</v>
      </c>
      <c r="F90" s="803"/>
      <c r="G90" s="804" t="str">
        <f>Index!C161</f>
        <v>Ostatné dlhodobé záväzky (479A, 47XA)</v>
      </c>
      <c r="H90" s="804"/>
      <c r="I90" s="804"/>
      <c r="J90" s="804"/>
      <c r="K90" s="804"/>
      <c r="L90" s="804"/>
      <c r="M90" s="804"/>
      <c r="N90" s="804"/>
      <c r="O90" s="804"/>
      <c r="P90" s="804"/>
      <c r="Q90" s="804"/>
      <c r="R90" s="804"/>
      <c r="S90" s="804"/>
      <c r="T90" s="804"/>
      <c r="U90" s="804"/>
      <c r="V90" s="804"/>
      <c r="W90" s="804"/>
      <c r="X90" s="804"/>
      <c r="Y90" s="804"/>
      <c r="Z90" s="804"/>
      <c r="AA90" s="804"/>
      <c r="AB90" s="804"/>
      <c r="AC90" s="804"/>
      <c r="AD90" s="804"/>
      <c r="AE90" s="804"/>
      <c r="AF90" s="804"/>
      <c r="AG90" s="804"/>
      <c r="AH90" s="804"/>
      <c r="AI90" s="804"/>
      <c r="AJ90" s="804"/>
      <c r="AK90" s="802" t="s">
        <v>212</v>
      </c>
      <c r="AL90" s="802"/>
      <c r="AM90" s="802"/>
      <c r="AN90" s="469"/>
      <c r="AO90" s="472"/>
      <c r="AP90" s="472"/>
      <c r="AQ90" s="472"/>
      <c r="AR90" s="472"/>
      <c r="AS90" s="472"/>
      <c r="AT90" s="472"/>
      <c r="AU90" s="472"/>
      <c r="AV90" s="472"/>
      <c r="AW90" s="472"/>
      <c r="AX90" s="472"/>
      <c r="AY90" s="472"/>
      <c r="AZ90" s="472"/>
      <c r="BA90" s="472"/>
      <c r="BB90" s="472"/>
      <c r="BC90" s="472"/>
      <c r="BD90" s="472"/>
      <c r="BE90" s="175"/>
      <c r="BF90" s="175"/>
      <c r="BG90" s="175"/>
      <c r="BH90" s="175"/>
      <c r="BI90" s="175"/>
      <c r="BJ90" s="175"/>
      <c r="BK90" s="175"/>
      <c r="BL90" s="710"/>
      <c r="BM90" s="710"/>
      <c r="BN90" s="710"/>
      <c r="BO90" s="710"/>
      <c r="BP90" s="710"/>
      <c r="BQ90" s="710"/>
      <c r="BR90" s="710"/>
      <c r="BS90" s="710"/>
      <c r="BT90" s="710"/>
      <c r="BU90" s="710"/>
      <c r="BV90" s="710"/>
      <c r="BW90" s="710"/>
      <c r="BX90" s="710"/>
      <c r="BY90" s="710"/>
      <c r="BZ90" s="710"/>
      <c r="CA90" s="710"/>
      <c r="CB90" s="710"/>
      <c r="CC90" s="175"/>
      <c r="CD90" s="175"/>
      <c r="CE90" s="175"/>
      <c r="CF90" s="175"/>
      <c r="CG90" s="175"/>
      <c r="CH90" s="216"/>
      <c r="CI90" s="220"/>
      <c r="CJ90" s="220"/>
    </row>
    <row r="91" spans="1:88" s="174" customFormat="1" ht="3" customHeight="1">
      <c r="A91" s="139"/>
      <c r="B91" s="139"/>
      <c r="C91" s="139"/>
      <c r="D91" s="463"/>
      <c r="E91" s="803"/>
      <c r="F91" s="803"/>
      <c r="G91" s="804"/>
      <c r="H91" s="804"/>
      <c r="I91" s="804"/>
      <c r="J91" s="804"/>
      <c r="K91" s="804"/>
      <c r="L91" s="804"/>
      <c r="M91" s="804"/>
      <c r="N91" s="804"/>
      <c r="O91" s="804"/>
      <c r="P91" s="804"/>
      <c r="Q91" s="804"/>
      <c r="R91" s="804"/>
      <c r="S91" s="804"/>
      <c r="T91" s="804"/>
      <c r="U91" s="804"/>
      <c r="V91" s="804"/>
      <c r="W91" s="804"/>
      <c r="X91" s="804"/>
      <c r="Y91" s="804"/>
      <c r="Z91" s="804"/>
      <c r="AA91" s="804"/>
      <c r="AB91" s="804"/>
      <c r="AC91" s="804"/>
      <c r="AD91" s="804"/>
      <c r="AE91" s="804"/>
      <c r="AF91" s="804"/>
      <c r="AG91" s="804"/>
      <c r="AH91" s="804"/>
      <c r="AI91" s="804"/>
      <c r="AJ91" s="804"/>
      <c r="AK91" s="802"/>
      <c r="AL91" s="802"/>
      <c r="AM91" s="802"/>
      <c r="AN91" s="465"/>
      <c r="AO91" s="466"/>
      <c r="AP91" s="466"/>
      <c r="AQ91" s="466"/>
      <c r="AR91" s="471"/>
      <c r="AS91" s="467"/>
      <c r="AT91" s="467"/>
      <c r="AU91" s="467"/>
      <c r="AV91" s="467"/>
      <c r="AW91" s="467"/>
      <c r="AX91" s="468"/>
      <c r="AY91" s="673"/>
      <c r="AZ91" s="673"/>
      <c r="BA91" s="673"/>
      <c r="BB91" s="673"/>
      <c r="BC91" s="673"/>
      <c r="BD91" s="673"/>
      <c r="BE91" s="476"/>
      <c r="BF91" s="793"/>
      <c r="BG91" s="793"/>
      <c r="BH91" s="793"/>
      <c r="BI91" s="793"/>
      <c r="BJ91" s="793"/>
      <c r="BK91" s="738"/>
      <c r="BL91" s="671"/>
      <c r="BM91" s="672"/>
      <c r="BN91" s="672"/>
      <c r="BO91" s="672"/>
      <c r="BP91" s="471"/>
      <c r="BQ91" s="673"/>
      <c r="BR91" s="673"/>
      <c r="BS91" s="673"/>
      <c r="BT91" s="673"/>
      <c r="BU91" s="673"/>
      <c r="BV91" s="674"/>
      <c r="BW91" s="668"/>
      <c r="BX91" s="668"/>
      <c r="BY91" s="668"/>
      <c r="BZ91" s="668"/>
      <c r="CA91" s="668"/>
      <c r="CB91" s="667"/>
      <c r="CC91" s="668"/>
      <c r="CD91" s="668"/>
      <c r="CE91" s="668"/>
      <c r="CF91" s="668"/>
      <c r="CG91" s="668"/>
      <c r="CH91" s="217"/>
      <c r="CI91" s="220"/>
      <c r="CJ91" s="220"/>
    </row>
    <row r="92" spans="1:88" s="171" customFormat="1" ht="15" customHeight="1">
      <c r="A92" s="139"/>
      <c r="B92" s="139"/>
      <c r="C92" s="139"/>
      <c r="E92" s="803"/>
      <c r="F92" s="803"/>
      <c r="G92" s="804"/>
      <c r="H92" s="804"/>
      <c r="I92" s="804"/>
      <c r="J92" s="804"/>
      <c r="K92" s="804"/>
      <c r="L92" s="804"/>
      <c r="M92" s="804"/>
      <c r="N92" s="804"/>
      <c r="O92" s="804"/>
      <c r="P92" s="804"/>
      <c r="Q92" s="804"/>
      <c r="R92" s="804"/>
      <c r="S92" s="804"/>
      <c r="T92" s="804"/>
      <c r="U92" s="804"/>
      <c r="V92" s="804"/>
      <c r="W92" s="804"/>
      <c r="X92" s="804"/>
      <c r="Y92" s="804"/>
      <c r="Z92" s="804"/>
      <c r="AA92" s="804"/>
      <c r="AB92" s="804"/>
      <c r="AC92" s="804"/>
      <c r="AD92" s="804"/>
      <c r="AE92" s="804"/>
      <c r="AF92" s="804"/>
      <c r="AG92" s="804"/>
      <c r="AH92" s="804"/>
      <c r="AI92" s="804"/>
      <c r="AJ92" s="804"/>
      <c r="AK92" s="802"/>
      <c r="AL92" s="802"/>
      <c r="AM92" s="802"/>
      <c r="AN92" s="465"/>
      <c r="AO92" s="474" t="str">
        <f>IF(LEN(VLOOKUP(AK90,suvaha!$D$92:$H$158,2,FALSE))&lt;11,"",LEFT(RIGHT(VLOOKUP(AK90,suvaha!$D$92:$H$158,2,FALSE),11),1))</f>
        <v/>
      </c>
      <c r="AP92" s="181"/>
      <c r="AQ92" s="474" t="str">
        <f>IF(LEN(VLOOKUP(AK90,suvaha!$D$92:$H$158,2,FALSE))&lt;10,"",LEFT(RIGHT(VLOOKUP(AK90,suvaha!$D$92:$H$158,2,FALSE),10),1))</f>
        <v/>
      </c>
      <c r="AR92" s="476"/>
      <c r="AS92" s="474" t="str">
        <f>IF(LEN(VLOOKUP(AK90,suvaha!$D$92:$H$158,2,FALSE))&lt;9,"",LEFT(RIGHT(VLOOKUP(AK90,suvaha!$D$92:$H$158,2,FALSE),9),1))</f>
        <v/>
      </c>
      <c r="AT92" s="181"/>
      <c r="AU92" s="474" t="str">
        <f>IF(LEN(VLOOKUP(AK90,suvaha!$D$92:$H$158,2,FALSE))&lt;8,"",LEFT(RIGHT(VLOOKUP(AK90,suvaha!$D$92:$H$158,2,FALSE),8),1))</f>
        <v/>
      </c>
      <c r="AV92" s="476"/>
      <c r="AW92" s="474" t="str">
        <f>IF(LEN(VLOOKUP(AK90,suvaha!$D$92:$H$158,2,FALSE))&lt;7,"",LEFT(RIGHT(VLOOKUP(AK90,suvaha!$D$92:$H$158,2,FALSE),7),1))</f>
        <v/>
      </c>
      <c r="AX92" s="468"/>
      <c r="AY92" s="474" t="str">
        <f>IF(LEN(VLOOKUP(AK90,suvaha!$D$92:$H$158,2,FALSE))&lt;6,"",LEFT(RIGHT(VLOOKUP(AK90,suvaha!$D$92:$H$158,2,FALSE),6),1))</f>
        <v/>
      </c>
      <c r="AZ92" s="181"/>
      <c r="BA92" s="788" t="str">
        <f>IF(LEN(VLOOKUP(AK90,suvaha!$D$92:$H$158,2,FALSE))&lt;5,"",LEFT(RIGHT(VLOOKUP(AK90,suvaha!$D$92:$H$158,2,FALSE),5),1))</f>
        <v/>
      </c>
      <c r="BB92" s="788" t="e">
        <f>IF(LEN(#REF!)&lt;5,"",LEFT(RIGHT(#REF!,5),1))</f>
        <v>#REF!</v>
      </c>
      <c r="BC92" s="476"/>
      <c r="BD92" s="474" t="str">
        <f>IF(LEN(VLOOKUP(AK90,suvaha!$D$92:$H$158,2,FALSE))&lt;4,"",LEFT(RIGHT(VLOOKUP(AK90,suvaha!$D$92:$H$158,2,FALSE),4),1))</f>
        <v/>
      </c>
      <c r="BE92" s="476"/>
      <c r="BF92" s="474" t="str">
        <f>IF(LEN(VLOOKUP(AK90,suvaha!$D$92:$H$158,2,FALSE))&lt;3,"",LEFT(RIGHT(VLOOKUP(AK90,suvaha!$D$92:$H$158,2,FALSE),3),1))</f>
        <v/>
      </c>
      <c r="BG92" s="476"/>
      <c r="BH92" s="474" t="str">
        <f>IF(LEN(VLOOKUP(AK90,suvaha!$D$92:$H$158,2,FALSE))&lt;2,"",LEFT(RIGHT(VLOOKUP(AK90,suvaha!$D$92:$H$158,2,FALSE),2),1))</f>
        <v/>
      </c>
      <c r="BI92" s="476"/>
      <c r="BJ92" s="474" t="str">
        <f>IF(VLOOKUP(AK90,suvaha!$D$92:$H$158,2,FALSE)=0,"",IF(LEN(VLOOKUP(AK90,suvaha!$D$92:$H$158,2,FALSE))&lt;1,"",LEFT(RIGHT(VLOOKUP(AK90,suvaha!$D$92:$H$158,2,FALSE),1),1)))</f>
        <v/>
      </c>
      <c r="BK92" s="738"/>
      <c r="BL92" s="671"/>
      <c r="BM92" s="474" t="str">
        <f>IF(LEN(VLOOKUP(AK90,suvaha!$D$92:$H$158,4,FALSE))&lt;11,"",LEFT(RIGHT(VLOOKUP(AK90,suvaha!$D$92:$H$158,4,FALSE),11),1))</f>
        <v/>
      </c>
      <c r="BN92" s="181"/>
      <c r="BO92" s="474" t="str">
        <f>IF(LEN(VLOOKUP(AK90,suvaha!$D$92:$H$158,4,FALSE))&lt;10,"",LEFT(RIGHT(VLOOKUP(AK90,suvaha!$D$92:$H$158,4,FALSE),10),1))</f>
        <v/>
      </c>
      <c r="BP92" s="476"/>
      <c r="BQ92" s="474" t="str">
        <f>IF(LEN(VLOOKUP(AK90,suvaha!$D$92:$H$158,4,FALSE))&lt;9,"",LEFT(RIGHT(VLOOKUP(AK90,suvaha!$D$92:$H$158,4,FALSE),9),1))</f>
        <v/>
      </c>
      <c r="BR92" s="181"/>
      <c r="BS92" s="474" t="str">
        <f>IF(LEN(VLOOKUP(AK90,suvaha!$D$92:$H$158,4,FALSE))&lt;8,"",LEFT(RIGHT(VLOOKUP(AK90,suvaha!$D$92:$H$158,4,FALSE),8),1))</f>
        <v/>
      </c>
      <c r="BT92" s="476"/>
      <c r="BU92" s="474" t="str">
        <f>IF(LEN(VLOOKUP(AK90,suvaha!$D$92:$H$158,4,FALSE))&lt;7,"",LEFT(RIGHT(VLOOKUP(AK90,suvaha!$D$92:$H$158,4,FALSE),7),1))</f>
        <v/>
      </c>
      <c r="BV92" s="674"/>
      <c r="BW92" s="474" t="str">
        <f>IF(LEN(VLOOKUP(AK90,suvaha!$D$92:$H$158,4,FALSE))&lt;6,"",LEFT(RIGHT(VLOOKUP(AK90,suvaha!$D$92:$H$158,4,FALSE),6),1))</f>
        <v/>
      </c>
      <c r="BX92" s="476"/>
      <c r="BY92" s="474" t="str">
        <f>IF(LEN(VLOOKUP(AK90,suvaha!$D$92:$H$158,4,FALSE))&lt;5,"",LEFT(RIGHT(VLOOKUP(AK90,suvaha!$D$92:$H$158,4,FALSE),5),1))</f>
        <v/>
      </c>
      <c r="BZ92" s="476"/>
      <c r="CA92" s="474" t="str">
        <f>IF(LEN(VLOOKUP(AK90,suvaha!$D$92:$H$158,4,FALSE))&lt;4,"",LEFT(RIGHT(VLOOKUP(AK90,suvaha!$D$92:$H$158,4,FALSE),4),1))</f>
        <v/>
      </c>
      <c r="CB92" s="667"/>
      <c r="CC92" s="474" t="str">
        <f>IF(LEN(VLOOKUP(AK90,suvaha!$D$92:$H$158,4,FALSE))&lt;3,"",LEFT(RIGHT(VLOOKUP(AK90,suvaha!$D$92:$H$158,4,FALSE),3),1))</f>
        <v/>
      </c>
      <c r="CD92" s="476"/>
      <c r="CE92" s="474" t="str">
        <f>IF(LEN(VLOOKUP(AK90,suvaha!$D$92:$H$158,4,FALSE))&lt;2,"",LEFT(RIGHT(VLOOKUP(AK90,suvaha!$D$92:$H$158,4,FALSE),2),1))</f>
        <v/>
      </c>
      <c r="CF92" s="476"/>
      <c r="CG92" s="474" t="str">
        <f>IF(VLOOKUP(AK90,suvaha!$D$92:$H$158,4,FALSE)=0,"",IF(LEN(VLOOKUP(AK90,suvaha!$D$92:$H$158,4,FALSE))&lt;1,"",LEFT(RIGHT(VLOOKUP(AK90,suvaha!$D$92:$H$158,4,FALSE),1),1)))</f>
        <v/>
      </c>
      <c r="CH92" s="217"/>
      <c r="CI92" s="139"/>
      <c r="CJ92" s="139"/>
    </row>
    <row r="93" spans="1:88" s="171" customFormat="1" ht="3" customHeight="1">
      <c r="A93" s="139"/>
      <c r="B93" s="139"/>
      <c r="C93" s="139"/>
      <c r="E93" s="803"/>
      <c r="F93" s="803"/>
      <c r="G93" s="804"/>
      <c r="H93" s="804"/>
      <c r="I93" s="804"/>
      <c r="J93" s="804"/>
      <c r="K93" s="804"/>
      <c r="L93" s="804"/>
      <c r="M93" s="804"/>
      <c r="N93" s="804"/>
      <c r="O93" s="804"/>
      <c r="P93" s="804"/>
      <c r="Q93" s="804"/>
      <c r="R93" s="804"/>
      <c r="S93" s="804"/>
      <c r="T93" s="804"/>
      <c r="U93" s="804"/>
      <c r="V93" s="804"/>
      <c r="W93" s="804"/>
      <c r="X93" s="804"/>
      <c r="Y93" s="804"/>
      <c r="Z93" s="804"/>
      <c r="AA93" s="804"/>
      <c r="AB93" s="804"/>
      <c r="AC93" s="804"/>
      <c r="AD93" s="804"/>
      <c r="AE93" s="804"/>
      <c r="AF93" s="804"/>
      <c r="AG93" s="804"/>
      <c r="AH93" s="804"/>
      <c r="AI93" s="804"/>
      <c r="AJ93" s="804"/>
      <c r="AK93" s="802"/>
      <c r="AL93" s="802"/>
      <c r="AM93" s="802"/>
      <c r="AN93" s="464"/>
      <c r="AO93" s="236"/>
      <c r="AP93" s="236"/>
      <c r="AQ93" s="236"/>
      <c r="AR93" s="236"/>
      <c r="AS93" s="236"/>
      <c r="AT93" s="236"/>
      <c r="AU93" s="236"/>
      <c r="AV93" s="236"/>
      <c r="AW93" s="236"/>
      <c r="AX93" s="236"/>
      <c r="AY93" s="236"/>
      <c r="AZ93" s="236"/>
      <c r="BA93" s="236"/>
      <c r="BB93" s="236"/>
      <c r="BC93" s="236"/>
      <c r="BD93" s="236"/>
      <c r="BE93" s="182"/>
      <c r="BF93" s="182"/>
      <c r="BG93" s="182"/>
      <c r="BH93" s="182"/>
      <c r="BI93" s="182"/>
      <c r="BJ93" s="182"/>
      <c r="BK93" s="182"/>
      <c r="BL93" s="669"/>
      <c r="BM93" s="669"/>
      <c r="BN93" s="669"/>
      <c r="BO93" s="669"/>
      <c r="BP93" s="669"/>
      <c r="BQ93" s="669"/>
      <c r="BR93" s="669"/>
      <c r="BS93" s="669"/>
      <c r="BT93" s="669"/>
      <c r="BU93" s="669"/>
      <c r="BV93" s="669"/>
      <c r="BW93" s="669"/>
      <c r="BX93" s="669"/>
      <c r="BY93" s="669"/>
      <c r="BZ93" s="669"/>
      <c r="CA93" s="669"/>
      <c r="CB93" s="669"/>
      <c r="CC93" s="182"/>
      <c r="CD93" s="182"/>
      <c r="CE93" s="182"/>
      <c r="CF93" s="182"/>
      <c r="CG93" s="182"/>
      <c r="CH93" s="218"/>
      <c r="CI93" s="139"/>
      <c r="CJ93" s="139"/>
    </row>
    <row r="94" spans="1:88" s="174" customFormat="1" ht="3" customHeight="1">
      <c r="A94" s="139"/>
      <c r="B94" s="463"/>
      <c r="C94" s="144"/>
      <c r="D94" s="144"/>
      <c r="E94" s="803" t="s">
        <v>67</v>
      </c>
      <c r="F94" s="803"/>
      <c r="G94" s="804" t="str">
        <f>Index!C162</f>
        <v>Dlhodobé prijaté preddavky (475A)</v>
      </c>
      <c r="H94" s="804"/>
      <c r="I94" s="804"/>
      <c r="J94" s="804"/>
      <c r="K94" s="804"/>
      <c r="L94" s="804"/>
      <c r="M94" s="804"/>
      <c r="N94" s="804"/>
      <c r="O94" s="804"/>
      <c r="P94" s="804"/>
      <c r="Q94" s="804"/>
      <c r="R94" s="804"/>
      <c r="S94" s="804"/>
      <c r="T94" s="804"/>
      <c r="U94" s="804"/>
      <c r="V94" s="804"/>
      <c r="W94" s="804"/>
      <c r="X94" s="804"/>
      <c r="Y94" s="804"/>
      <c r="Z94" s="804"/>
      <c r="AA94" s="804"/>
      <c r="AB94" s="804"/>
      <c r="AC94" s="804"/>
      <c r="AD94" s="804"/>
      <c r="AE94" s="804"/>
      <c r="AF94" s="804"/>
      <c r="AG94" s="804"/>
      <c r="AH94" s="804"/>
      <c r="AI94" s="804"/>
      <c r="AJ94" s="804"/>
      <c r="AK94" s="802" t="s">
        <v>213</v>
      </c>
      <c r="AL94" s="802"/>
      <c r="AM94" s="802"/>
      <c r="AN94" s="469"/>
      <c r="AO94" s="472"/>
      <c r="AP94" s="472"/>
      <c r="AQ94" s="472"/>
      <c r="AR94" s="472"/>
      <c r="AS94" s="472"/>
      <c r="AT94" s="472"/>
      <c r="AU94" s="472"/>
      <c r="AV94" s="472"/>
      <c r="AW94" s="472"/>
      <c r="AX94" s="472"/>
      <c r="AY94" s="472"/>
      <c r="AZ94" s="472"/>
      <c r="BA94" s="472"/>
      <c r="BB94" s="472"/>
      <c r="BC94" s="472"/>
      <c r="BD94" s="472"/>
      <c r="BE94" s="175"/>
      <c r="BF94" s="175"/>
      <c r="BG94" s="175"/>
      <c r="BH94" s="175"/>
      <c r="BI94" s="175"/>
      <c r="BJ94" s="175"/>
      <c r="BK94" s="175"/>
      <c r="BL94" s="710"/>
      <c r="BM94" s="710"/>
      <c r="BN94" s="710"/>
      <c r="BO94" s="710"/>
      <c r="BP94" s="710"/>
      <c r="BQ94" s="710"/>
      <c r="BR94" s="710"/>
      <c r="BS94" s="710"/>
      <c r="BT94" s="710"/>
      <c r="BU94" s="710"/>
      <c r="BV94" s="710"/>
      <c r="BW94" s="710"/>
      <c r="BX94" s="710"/>
      <c r="BY94" s="710"/>
      <c r="BZ94" s="710"/>
      <c r="CA94" s="710"/>
      <c r="CB94" s="710"/>
      <c r="CC94" s="175"/>
      <c r="CD94" s="175"/>
      <c r="CE94" s="175"/>
      <c r="CF94" s="175"/>
      <c r="CG94" s="175"/>
      <c r="CH94" s="216"/>
      <c r="CI94" s="220"/>
      <c r="CJ94" s="220"/>
    </row>
    <row r="95" spans="1:88" s="174" customFormat="1" ht="3" customHeight="1">
      <c r="A95" s="139"/>
      <c r="B95" s="139"/>
      <c r="C95" s="139"/>
      <c r="D95" s="463"/>
      <c r="E95" s="803"/>
      <c r="F95" s="803"/>
      <c r="G95" s="804"/>
      <c r="H95" s="804"/>
      <c r="I95" s="804"/>
      <c r="J95" s="804"/>
      <c r="K95" s="804"/>
      <c r="L95" s="804"/>
      <c r="M95" s="804"/>
      <c r="N95" s="804"/>
      <c r="O95" s="804"/>
      <c r="P95" s="804"/>
      <c r="Q95" s="804"/>
      <c r="R95" s="804"/>
      <c r="S95" s="804"/>
      <c r="T95" s="804"/>
      <c r="U95" s="804"/>
      <c r="V95" s="804"/>
      <c r="W95" s="804"/>
      <c r="X95" s="804"/>
      <c r="Y95" s="804"/>
      <c r="Z95" s="804"/>
      <c r="AA95" s="804"/>
      <c r="AB95" s="804"/>
      <c r="AC95" s="804"/>
      <c r="AD95" s="804"/>
      <c r="AE95" s="804"/>
      <c r="AF95" s="804"/>
      <c r="AG95" s="804"/>
      <c r="AH95" s="804"/>
      <c r="AI95" s="804"/>
      <c r="AJ95" s="804"/>
      <c r="AK95" s="802"/>
      <c r="AL95" s="802"/>
      <c r="AM95" s="802"/>
      <c r="AN95" s="465"/>
      <c r="AO95" s="466"/>
      <c r="AP95" s="466"/>
      <c r="AQ95" s="466"/>
      <c r="AR95" s="471"/>
      <c r="AS95" s="467"/>
      <c r="AT95" s="467"/>
      <c r="AU95" s="467"/>
      <c r="AV95" s="467"/>
      <c r="AW95" s="467"/>
      <c r="AX95" s="468"/>
      <c r="AY95" s="673"/>
      <c r="AZ95" s="673"/>
      <c r="BA95" s="673"/>
      <c r="BB95" s="673"/>
      <c r="BC95" s="673"/>
      <c r="BD95" s="673"/>
      <c r="BE95" s="476"/>
      <c r="BF95" s="793"/>
      <c r="BG95" s="793"/>
      <c r="BH95" s="793"/>
      <c r="BI95" s="793"/>
      <c r="BJ95" s="793"/>
      <c r="BK95" s="738"/>
      <c r="BL95" s="671"/>
      <c r="BM95" s="672"/>
      <c r="BN95" s="672"/>
      <c r="BO95" s="672"/>
      <c r="BP95" s="471"/>
      <c r="BQ95" s="673"/>
      <c r="BR95" s="673"/>
      <c r="BS95" s="673"/>
      <c r="BT95" s="673"/>
      <c r="BU95" s="673"/>
      <c r="BV95" s="674"/>
      <c r="BW95" s="668"/>
      <c r="BX95" s="668"/>
      <c r="BY95" s="668"/>
      <c r="BZ95" s="668"/>
      <c r="CA95" s="668"/>
      <c r="CB95" s="667"/>
      <c r="CC95" s="668"/>
      <c r="CD95" s="668"/>
      <c r="CE95" s="668"/>
      <c r="CF95" s="668"/>
      <c r="CG95" s="668"/>
      <c r="CH95" s="217"/>
      <c r="CI95" s="220"/>
      <c r="CJ95" s="220"/>
    </row>
    <row r="96" spans="1:88" s="171" customFormat="1" ht="15" customHeight="1">
      <c r="A96" s="139"/>
      <c r="B96" s="139"/>
      <c r="C96" s="139"/>
      <c r="E96" s="803"/>
      <c r="F96" s="803"/>
      <c r="G96" s="804"/>
      <c r="H96" s="804"/>
      <c r="I96" s="804"/>
      <c r="J96" s="804"/>
      <c r="K96" s="804"/>
      <c r="L96" s="804"/>
      <c r="M96" s="804"/>
      <c r="N96" s="804"/>
      <c r="O96" s="804"/>
      <c r="P96" s="804"/>
      <c r="Q96" s="804"/>
      <c r="R96" s="804"/>
      <c r="S96" s="804"/>
      <c r="T96" s="804"/>
      <c r="U96" s="804"/>
      <c r="V96" s="804"/>
      <c r="W96" s="804"/>
      <c r="X96" s="804"/>
      <c r="Y96" s="804"/>
      <c r="Z96" s="804"/>
      <c r="AA96" s="804"/>
      <c r="AB96" s="804"/>
      <c r="AC96" s="804"/>
      <c r="AD96" s="804"/>
      <c r="AE96" s="804"/>
      <c r="AF96" s="804"/>
      <c r="AG96" s="804"/>
      <c r="AH96" s="804"/>
      <c r="AI96" s="804"/>
      <c r="AJ96" s="804"/>
      <c r="AK96" s="802"/>
      <c r="AL96" s="802"/>
      <c r="AM96" s="802"/>
      <c r="AN96" s="465"/>
      <c r="AO96" s="474" t="str">
        <f>IF(LEN(VLOOKUP(AK94,suvaha!$D$92:$H$158,2,FALSE))&lt;11,"",LEFT(RIGHT(VLOOKUP(AK94,suvaha!$D$92:$H$158,2,FALSE),11),1))</f>
        <v/>
      </c>
      <c r="AP96" s="181"/>
      <c r="AQ96" s="474" t="str">
        <f>IF(LEN(VLOOKUP(AK94,suvaha!$D$92:$H$158,2,FALSE))&lt;10,"",LEFT(RIGHT(VLOOKUP(AK94,suvaha!$D$92:$H$158,2,FALSE),10),1))</f>
        <v/>
      </c>
      <c r="AR96" s="476"/>
      <c r="AS96" s="474" t="str">
        <f>IF(LEN(VLOOKUP(AK94,suvaha!$D$92:$H$158,2,FALSE))&lt;9,"",LEFT(RIGHT(VLOOKUP(AK94,suvaha!$D$92:$H$158,2,FALSE),9),1))</f>
        <v/>
      </c>
      <c r="AT96" s="181"/>
      <c r="AU96" s="474" t="str">
        <f>IF(LEN(VLOOKUP(AK94,suvaha!$D$92:$H$158,2,FALSE))&lt;8,"",LEFT(RIGHT(VLOOKUP(AK94,suvaha!$D$92:$H$158,2,FALSE),8),1))</f>
        <v/>
      </c>
      <c r="AV96" s="476"/>
      <c r="AW96" s="474" t="str">
        <f>IF(LEN(VLOOKUP(AK94,suvaha!$D$92:$H$158,2,FALSE))&lt;7,"",LEFT(RIGHT(VLOOKUP(AK94,suvaha!$D$92:$H$158,2,FALSE),7),1))</f>
        <v/>
      </c>
      <c r="AX96" s="468"/>
      <c r="AY96" s="474" t="str">
        <f>IF(LEN(VLOOKUP(AK94,suvaha!$D$92:$H$158,2,FALSE))&lt;6,"",LEFT(RIGHT(VLOOKUP(AK94,suvaha!$D$92:$H$158,2,FALSE),6),1))</f>
        <v/>
      </c>
      <c r="AZ96" s="181"/>
      <c r="BA96" s="788" t="str">
        <f>IF(LEN(VLOOKUP(AK94,suvaha!$D$92:$H$158,2,FALSE))&lt;5,"",LEFT(RIGHT(VLOOKUP(AK94,suvaha!$D$92:$H$158,2,FALSE),5),1))</f>
        <v/>
      </c>
      <c r="BB96" s="788" t="e">
        <f>IF(LEN(#REF!)&lt;5,"",LEFT(RIGHT(#REF!,5),1))</f>
        <v>#REF!</v>
      </c>
      <c r="BC96" s="476"/>
      <c r="BD96" s="474" t="str">
        <f>IF(LEN(VLOOKUP(AK94,suvaha!$D$92:$H$158,2,FALSE))&lt;4,"",LEFT(RIGHT(VLOOKUP(AK94,suvaha!$D$92:$H$158,2,FALSE),4),1))</f>
        <v/>
      </c>
      <c r="BE96" s="476"/>
      <c r="BF96" s="474" t="str">
        <f>IF(LEN(VLOOKUP(AK94,suvaha!$D$92:$H$158,2,FALSE))&lt;3,"",LEFT(RIGHT(VLOOKUP(AK94,suvaha!$D$92:$H$158,2,FALSE),3),1))</f>
        <v/>
      </c>
      <c r="BG96" s="476"/>
      <c r="BH96" s="474" t="str">
        <f>IF(LEN(VLOOKUP(AK94,suvaha!$D$92:$H$158,2,FALSE))&lt;2,"",LEFT(RIGHT(VLOOKUP(AK94,suvaha!$D$92:$H$158,2,FALSE),2),1))</f>
        <v/>
      </c>
      <c r="BI96" s="476"/>
      <c r="BJ96" s="474" t="str">
        <f>IF(VLOOKUP(AK94,suvaha!$D$92:$H$158,2,FALSE)=0,"",IF(LEN(VLOOKUP(AK94,suvaha!$D$92:$H$158,2,FALSE))&lt;1,"",LEFT(RIGHT(VLOOKUP(AK94,suvaha!$D$92:$H$158,2,FALSE),1),1)))</f>
        <v/>
      </c>
      <c r="BK96" s="738"/>
      <c r="BL96" s="671"/>
      <c r="BM96" s="474" t="str">
        <f>IF(LEN(VLOOKUP(AK94,suvaha!$D$92:$H$158,4,FALSE))&lt;11,"",LEFT(RIGHT(VLOOKUP(AK94,suvaha!$D$92:$H$158,4,FALSE),11),1))</f>
        <v/>
      </c>
      <c r="BN96" s="181"/>
      <c r="BO96" s="474" t="str">
        <f>IF(LEN(VLOOKUP(AK94,suvaha!$D$92:$H$158,4,FALSE))&lt;10,"",LEFT(RIGHT(VLOOKUP(AK94,suvaha!$D$92:$H$158,4,FALSE),10),1))</f>
        <v/>
      </c>
      <c r="BP96" s="476"/>
      <c r="BQ96" s="474" t="str">
        <f>IF(LEN(VLOOKUP(AK94,suvaha!$D$92:$H$158,4,FALSE))&lt;9,"",LEFT(RIGHT(VLOOKUP(AK94,suvaha!$D$92:$H$158,4,FALSE),9),1))</f>
        <v/>
      </c>
      <c r="BR96" s="181"/>
      <c r="BS96" s="474" t="str">
        <f>IF(LEN(VLOOKUP(AK94,suvaha!$D$92:$H$158,4,FALSE))&lt;8,"",LEFT(RIGHT(VLOOKUP(AK94,suvaha!$D$92:$H$158,4,FALSE),8),1))</f>
        <v/>
      </c>
      <c r="BT96" s="476"/>
      <c r="BU96" s="474" t="str">
        <f>IF(LEN(VLOOKUP(AK94,suvaha!$D$92:$H$158,4,FALSE))&lt;7,"",LEFT(RIGHT(VLOOKUP(AK94,suvaha!$D$92:$H$158,4,FALSE),7),1))</f>
        <v/>
      </c>
      <c r="BV96" s="674"/>
      <c r="BW96" s="474" t="str">
        <f>IF(LEN(VLOOKUP(AK94,suvaha!$D$92:$H$158,4,FALSE))&lt;6,"",LEFT(RIGHT(VLOOKUP(AK94,suvaha!$D$92:$H$158,4,FALSE),6),1))</f>
        <v/>
      </c>
      <c r="BX96" s="476"/>
      <c r="BY96" s="474" t="str">
        <f>IF(LEN(VLOOKUP(AK94,suvaha!$D$92:$H$158,4,FALSE))&lt;5,"",LEFT(RIGHT(VLOOKUP(AK94,suvaha!$D$92:$H$158,4,FALSE),5),1))</f>
        <v/>
      </c>
      <c r="BZ96" s="476"/>
      <c r="CA96" s="474" t="str">
        <f>IF(LEN(VLOOKUP(AK94,suvaha!$D$92:$H$158,4,FALSE))&lt;4,"",LEFT(RIGHT(VLOOKUP(AK94,suvaha!$D$92:$H$158,4,FALSE),4),1))</f>
        <v/>
      </c>
      <c r="CB96" s="667"/>
      <c r="CC96" s="474" t="str">
        <f>IF(LEN(VLOOKUP(AK94,suvaha!$D$92:$H$158,4,FALSE))&lt;3,"",LEFT(RIGHT(VLOOKUP(AK94,suvaha!$D$92:$H$158,4,FALSE),3),1))</f>
        <v/>
      </c>
      <c r="CD96" s="476"/>
      <c r="CE96" s="474" t="str">
        <f>IF(LEN(VLOOKUP(AK94,suvaha!$D$92:$H$158,4,FALSE))&lt;2,"",LEFT(RIGHT(VLOOKUP(AK94,suvaha!$D$92:$H$158,4,FALSE),2),1))</f>
        <v/>
      </c>
      <c r="CF96" s="476"/>
      <c r="CG96" s="474" t="str">
        <f>IF(VLOOKUP(AK94,suvaha!$D$92:$H$158,4,FALSE)=0,"",IF(LEN(VLOOKUP(AK94,suvaha!$D$92:$H$158,4,FALSE))&lt;1,"",LEFT(RIGHT(VLOOKUP(AK94,suvaha!$D$92:$H$158,4,FALSE),1),1)))</f>
        <v/>
      </c>
      <c r="CH96" s="217"/>
      <c r="CI96" s="139"/>
      <c r="CJ96" s="139"/>
    </row>
    <row r="97" spans="1:88" s="171" customFormat="1" ht="3" customHeight="1">
      <c r="A97" s="139"/>
      <c r="B97" s="139"/>
      <c r="C97" s="139"/>
      <c r="E97" s="803"/>
      <c r="F97" s="803"/>
      <c r="G97" s="804"/>
      <c r="H97" s="804"/>
      <c r="I97" s="804"/>
      <c r="J97" s="804"/>
      <c r="K97" s="804"/>
      <c r="L97" s="804"/>
      <c r="M97" s="804"/>
      <c r="N97" s="804"/>
      <c r="O97" s="804"/>
      <c r="P97" s="804"/>
      <c r="Q97" s="804"/>
      <c r="R97" s="804"/>
      <c r="S97" s="804"/>
      <c r="T97" s="804"/>
      <c r="U97" s="804"/>
      <c r="V97" s="804"/>
      <c r="W97" s="804"/>
      <c r="X97" s="804"/>
      <c r="Y97" s="804"/>
      <c r="Z97" s="804"/>
      <c r="AA97" s="804"/>
      <c r="AB97" s="804"/>
      <c r="AC97" s="804"/>
      <c r="AD97" s="804"/>
      <c r="AE97" s="804"/>
      <c r="AF97" s="804"/>
      <c r="AG97" s="804"/>
      <c r="AH97" s="804"/>
      <c r="AI97" s="804"/>
      <c r="AJ97" s="804"/>
      <c r="AK97" s="802"/>
      <c r="AL97" s="802"/>
      <c r="AM97" s="802"/>
      <c r="AN97" s="464"/>
      <c r="AO97" s="236"/>
      <c r="AP97" s="236"/>
      <c r="AQ97" s="236"/>
      <c r="AR97" s="236"/>
      <c r="AS97" s="236"/>
      <c r="AT97" s="236"/>
      <c r="AU97" s="236"/>
      <c r="AV97" s="236"/>
      <c r="AW97" s="236"/>
      <c r="AX97" s="236"/>
      <c r="AY97" s="236"/>
      <c r="AZ97" s="236"/>
      <c r="BA97" s="236"/>
      <c r="BB97" s="236"/>
      <c r="BC97" s="236"/>
      <c r="BD97" s="236"/>
      <c r="BE97" s="182"/>
      <c r="BF97" s="182"/>
      <c r="BG97" s="182"/>
      <c r="BH97" s="182"/>
      <c r="BI97" s="182"/>
      <c r="BJ97" s="182"/>
      <c r="BK97" s="182"/>
      <c r="BL97" s="669"/>
      <c r="BM97" s="669"/>
      <c r="BN97" s="669"/>
      <c r="BO97" s="669"/>
      <c r="BP97" s="669"/>
      <c r="BQ97" s="669"/>
      <c r="BR97" s="669"/>
      <c r="BS97" s="669"/>
      <c r="BT97" s="669"/>
      <c r="BU97" s="669"/>
      <c r="BV97" s="669"/>
      <c r="BW97" s="669"/>
      <c r="BX97" s="669"/>
      <c r="BY97" s="669"/>
      <c r="BZ97" s="669"/>
      <c r="CA97" s="669"/>
      <c r="CB97" s="669"/>
      <c r="CC97" s="182"/>
      <c r="CD97" s="182"/>
      <c r="CE97" s="182"/>
      <c r="CF97" s="182"/>
      <c r="CG97" s="182"/>
      <c r="CH97" s="218"/>
      <c r="CI97" s="139"/>
      <c r="CJ97" s="139"/>
    </row>
    <row r="98" spans="1:88" s="174" customFormat="1" ht="3" customHeight="1">
      <c r="A98" s="139"/>
      <c r="B98" s="463"/>
      <c r="C98" s="144"/>
      <c r="D98" s="144"/>
      <c r="E98" s="803" t="s">
        <v>69</v>
      </c>
      <c r="F98" s="803"/>
      <c r="G98" s="804" t="str">
        <f>Index!C163</f>
        <v>Dlhodobé zmenky na úhradu (478A)</v>
      </c>
      <c r="H98" s="804"/>
      <c r="I98" s="804"/>
      <c r="J98" s="804"/>
      <c r="K98" s="804"/>
      <c r="L98" s="804"/>
      <c r="M98" s="804"/>
      <c r="N98" s="804"/>
      <c r="O98" s="804"/>
      <c r="P98" s="804"/>
      <c r="Q98" s="804"/>
      <c r="R98" s="804"/>
      <c r="S98" s="804"/>
      <c r="T98" s="804"/>
      <c r="U98" s="804"/>
      <c r="V98" s="804"/>
      <c r="W98" s="804"/>
      <c r="X98" s="804"/>
      <c r="Y98" s="804"/>
      <c r="Z98" s="804"/>
      <c r="AA98" s="804"/>
      <c r="AB98" s="804"/>
      <c r="AC98" s="804"/>
      <c r="AD98" s="804"/>
      <c r="AE98" s="804"/>
      <c r="AF98" s="804"/>
      <c r="AG98" s="804"/>
      <c r="AH98" s="804"/>
      <c r="AI98" s="804"/>
      <c r="AJ98" s="804"/>
      <c r="AK98" s="802" t="s">
        <v>214</v>
      </c>
      <c r="AL98" s="802"/>
      <c r="AM98" s="802"/>
      <c r="AN98" s="469"/>
      <c r="AO98" s="472"/>
      <c r="AP98" s="472"/>
      <c r="AQ98" s="472"/>
      <c r="AR98" s="472"/>
      <c r="AS98" s="472"/>
      <c r="AT98" s="472"/>
      <c r="AU98" s="472"/>
      <c r="AV98" s="472"/>
      <c r="AW98" s="472"/>
      <c r="AX98" s="472"/>
      <c r="AY98" s="472"/>
      <c r="AZ98" s="472"/>
      <c r="BA98" s="472"/>
      <c r="BB98" s="472"/>
      <c r="BC98" s="472"/>
      <c r="BD98" s="472"/>
      <c r="BE98" s="175"/>
      <c r="BF98" s="175"/>
      <c r="BG98" s="175"/>
      <c r="BH98" s="175"/>
      <c r="BI98" s="175"/>
      <c r="BJ98" s="175"/>
      <c r="BK98" s="175"/>
      <c r="BL98" s="710"/>
      <c r="BM98" s="710"/>
      <c r="BN98" s="710"/>
      <c r="BO98" s="710"/>
      <c r="BP98" s="710"/>
      <c r="BQ98" s="710"/>
      <c r="BR98" s="710"/>
      <c r="BS98" s="710"/>
      <c r="BT98" s="710"/>
      <c r="BU98" s="710"/>
      <c r="BV98" s="710"/>
      <c r="BW98" s="710"/>
      <c r="BX98" s="710"/>
      <c r="BY98" s="710"/>
      <c r="BZ98" s="710"/>
      <c r="CA98" s="710"/>
      <c r="CB98" s="710"/>
      <c r="CC98" s="175"/>
      <c r="CD98" s="175"/>
      <c r="CE98" s="175"/>
      <c r="CF98" s="175"/>
      <c r="CG98" s="175"/>
      <c r="CH98" s="216"/>
      <c r="CI98" s="220"/>
      <c r="CJ98" s="220"/>
    </row>
    <row r="99" spans="1:88" s="174" customFormat="1" ht="3" customHeight="1">
      <c r="A99" s="139"/>
      <c r="B99" s="139"/>
      <c r="C99" s="139"/>
      <c r="D99" s="463"/>
      <c r="E99" s="803"/>
      <c r="F99" s="803"/>
      <c r="G99" s="804"/>
      <c r="H99" s="804"/>
      <c r="I99" s="804"/>
      <c r="J99" s="804"/>
      <c r="K99" s="804"/>
      <c r="L99" s="804"/>
      <c r="M99" s="804"/>
      <c r="N99" s="804"/>
      <c r="O99" s="804"/>
      <c r="P99" s="804"/>
      <c r="Q99" s="804"/>
      <c r="R99" s="804"/>
      <c r="S99" s="804"/>
      <c r="T99" s="804"/>
      <c r="U99" s="804"/>
      <c r="V99" s="804"/>
      <c r="W99" s="804"/>
      <c r="X99" s="804"/>
      <c r="Y99" s="804"/>
      <c r="Z99" s="804"/>
      <c r="AA99" s="804"/>
      <c r="AB99" s="804"/>
      <c r="AC99" s="804"/>
      <c r="AD99" s="804"/>
      <c r="AE99" s="804"/>
      <c r="AF99" s="804"/>
      <c r="AG99" s="804"/>
      <c r="AH99" s="804"/>
      <c r="AI99" s="804"/>
      <c r="AJ99" s="804"/>
      <c r="AK99" s="802"/>
      <c r="AL99" s="802"/>
      <c r="AM99" s="802"/>
      <c r="AN99" s="465"/>
      <c r="AO99" s="466"/>
      <c r="AP99" s="466"/>
      <c r="AQ99" s="466"/>
      <c r="AR99" s="471"/>
      <c r="AS99" s="467"/>
      <c r="AT99" s="467"/>
      <c r="AU99" s="467"/>
      <c r="AV99" s="467"/>
      <c r="AW99" s="467"/>
      <c r="AX99" s="468"/>
      <c r="AY99" s="673"/>
      <c r="AZ99" s="673"/>
      <c r="BA99" s="673"/>
      <c r="BB99" s="673"/>
      <c r="BC99" s="673"/>
      <c r="BD99" s="673"/>
      <c r="BE99" s="476"/>
      <c r="BF99" s="793"/>
      <c r="BG99" s="793"/>
      <c r="BH99" s="793"/>
      <c r="BI99" s="793"/>
      <c r="BJ99" s="793"/>
      <c r="BK99" s="738"/>
      <c r="BL99" s="671"/>
      <c r="BM99" s="672"/>
      <c r="BN99" s="672"/>
      <c r="BO99" s="672"/>
      <c r="BP99" s="471"/>
      <c r="BQ99" s="673"/>
      <c r="BR99" s="673"/>
      <c r="BS99" s="673"/>
      <c r="BT99" s="673"/>
      <c r="BU99" s="673"/>
      <c r="BV99" s="674"/>
      <c r="BW99" s="668"/>
      <c r="BX99" s="668"/>
      <c r="BY99" s="668"/>
      <c r="BZ99" s="668"/>
      <c r="CA99" s="668"/>
      <c r="CB99" s="667"/>
      <c r="CC99" s="668"/>
      <c r="CD99" s="668"/>
      <c r="CE99" s="668"/>
      <c r="CF99" s="668"/>
      <c r="CG99" s="668"/>
      <c r="CH99" s="217"/>
      <c r="CI99" s="220"/>
      <c r="CJ99" s="220"/>
    </row>
    <row r="100" spans="1:88" s="171" customFormat="1" ht="15" customHeight="1">
      <c r="A100" s="139"/>
      <c r="B100" s="139"/>
      <c r="C100" s="139"/>
      <c r="E100" s="803"/>
      <c r="F100" s="803"/>
      <c r="G100" s="804"/>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2"/>
      <c r="AL100" s="802"/>
      <c r="AM100" s="802"/>
      <c r="AN100" s="465"/>
      <c r="AO100" s="474" t="str">
        <f>IF(LEN(VLOOKUP(AK98,suvaha!$D$92:$H$158,2,FALSE))&lt;11,"",LEFT(RIGHT(VLOOKUP(AK98,suvaha!$D$92:$H$158,2,FALSE),11),1))</f>
        <v/>
      </c>
      <c r="AP100" s="181"/>
      <c r="AQ100" s="474" t="str">
        <f>IF(LEN(VLOOKUP(AK98,suvaha!$D$92:$H$158,2,FALSE))&lt;10,"",LEFT(RIGHT(VLOOKUP(AK98,suvaha!$D$92:$H$158,2,FALSE),10),1))</f>
        <v/>
      </c>
      <c r="AR100" s="476"/>
      <c r="AS100" s="474" t="str">
        <f>IF(LEN(VLOOKUP(AK98,suvaha!$D$92:$H$158,2,FALSE))&lt;9,"",LEFT(RIGHT(VLOOKUP(AK98,suvaha!$D$92:$H$158,2,FALSE),9),1))</f>
        <v/>
      </c>
      <c r="AT100" s="181"/>
      <c r="AU100" s="474" t="str">
        <f>IF(LEN(VLOOKUP(AK98,suvaha!$D$92:$H$158,2,FALSE))&lt;8,"",LEFT(RIGHT(VLOOKUP(AK98,suvaha!$D$92:$H$158,2,FALSE),8),1))</f>
        <v/>
      </c>
      <c r="AV100" s="476"/>
      <c r="AW100" s="474" t="str">
        <f>IF(LEN(VLOOKUP(AK98,suvaha!$D$92:$H$158,2,FALSE))&lt;7,"",LEFT(RIGHT(VLOOKUP(AK98,suvaha!$D$92:$H$158,2,FALSE),7),1))</f>
        <v/>
      </c>
      <c r="AX100" s="468"/>
      <c r="AY100" s="474" t="str">
        <f>IF(LEN(VLOOKUP(AK98,suvaha!$D$92:$H$158,2,FALSE))&lt;6,"",LEFT(RIGHT(VLOOKUP(AK98,suvaha!$D$92:$H$158,2,FALSE),6),1))</f>
        <v/>
      </c>
      <c r="AZ100" s="181"/>
      <c r="BA100" s="788" t="str">
        <f>IF(LEN(VLOOKUP(AK98,suvaha!$D$92:$H$158,2,FALSE))&lt;5,"",LEFT(RIGHT(VLOOKUP(AK98,suvaha!$D$92:$H$158,2,FALSE),5),1))</f>
        <v/>
      </c>
      <c r="BB100" s="788" t="e">
        <f>IF(LEN(#REF!)&lt;5,"",LEFT(RIGHT(#REF!,5),1))</f>
        <v>#REF!</v>
      </c>
      <c r="BC100" s="476"/>
      <c r="BD100" s="474" t="str">
        <f>IF(LEN(VLOOKUP(AK98,suvaha!$D$92:$H$158,2,FALSE))&lt;4,"",LEFT(RIGHT(VLOOKUP(AK98,suvaha!$D$92:$H$158,2,FALSE),4),1))</f>
        <v/>
      </c>
      <c r="BE100" s="476"/>
      <c r="BF100" s="474" t="str">
        <f>IF(LEN(VLOOKUP(AK98,suvaha!$D$92:$H$158,2,FALSE))&lt;3,"",LEFT(RIGHT(VLOOKUP(AK98,suvaha!$D$92:$H$158,2,FALSE),3),1))</f>
        <v/>
      </c>
      <c r="BG100" s="476"/>
      <c r="BH100" s="474" t="str">
        <f>IF(LEN(VLOOKUP(AK98,suvaha!$D$92:$H$158,2,FALSE))&lt;2,"",LEFT(RIGHT(VLOOKUP(AK98,suvaha!$D$92:$H$158,2,FALSE),2),1))</f>
        <v/>
      </c>
      <c r="BI100" s="476"/>
      <c r="BJ100" s="474" t="str">
        <f>IF(VLOOKUP(AK98,suvaha!$D$92:$H$158,2,FALSE)=0,"",IF(LEN(VLOOKUP(AK98,suvaha!$D$92:$H$158,2,FALSE))&lt;1,"",LEFT(RIGHT(VLOOKUP(AK98,suvaha!$D$92:$H$158,2,FALSE),1),1)))</f>
        <v/>
      </c>
      <c r="BK100" s="738"/>
      <c r="BL100" s="671"/>
      <c r="BM100" s="474" t="str">
        <f>IF(LEN(VLOOKUP(AK98,suvaha!$D$92:$H$158,4,FALSE))&lt;11,"",LEFT(RIGHT(VLOOKUP(AK98,suvaha!$D$92:$H$158,4,FALSE),11),1))</f>
        <v/>
      </c>
      <c r="BN100" s="181"/>
      <c r="BO100" s="474" t="str">
        <f>IF(LEN(VLOOKUP(AK98,suvaha!$D$92:$H$158,4,FALSE))&lt;10,"",LEFT(RIGHT(VLOOKUP(AK98,suvaha!$D$92:$H$158,4,FALSE),10),1))</f>
        <v/>
      </c>
      <c r="BP100" s="476"/>
      <c r="BQ100" s="474" t="str">
        <f>IF(LEN(VLOOKUP(AK98,suvaha!$D$92:$H$158,4,FALSE))&lt;9,"",LEFT(RIGHT(VLOOKUP(AK98,suvaha!$D$92:$H$158,4,FALSE),9),1))</f>
        <v/>
      </c>
      <c r="BR100" s="181"/>
      <c r="BS100" s="474" t="str">
        <f>IF(LEN(VLOOKUP(AK98,suvaha!$D$92:$H$158,4,FALSE))&lt;8,"",LEFT(RIGHT(VLOOKUP(AK98,suvaha!$D$92:$H$158,4,FALSE),8),1))</f>
        <v/>
      </c>
      <c r="BT100" s="476"/>
      <c r="BU100" s="474" t="str">
        <f>IF(LEN(VLOOKUP(AK98,suvaha!$D$92:$H$158,4,FALSE))&lt;7,"",LEFT(RIGHT(VLOOKUP(AK98,suvaha!$D$92:$H$158,4,FALSE),7),1))</f>
        <v/>
      </c>
      <c r="BV100" s="674"/>
      <c r="BW100" s="474" t="str">
        <f>IF(LEN(VLOOKUP(AK98,suvaha!$D$92:$H$158,4,FALSE))&lt;6,"",LEFT(RIGHT(VLOOKUP(AK98,suvaha!$D$92:$H$158,4,FALSE),6),1))</f>
        <v/>
      </c>
      <c r="BX100" s="476"/>
      <c r="BY100" s="474" t="str">
        <f>IF(LEN(VLOOKUP(AK98,suvaha!$D$92:$H$158,4,FALSE))&lt;5,"",LEFT(RIGHT(VLOOKUP(AK98,suvaha!$D$92:$H$158,4,FALSE),5),1))</f>
        <v/>
      </c>
      <c r="BZ100" s="476"/>
      <c r="CA100" s="474" t="str">
        <f>IF(LEN(VLOOKUP(AK98,suvaha!$D$92:$H$158,4,FALSE))&lt;4,"",LEFT(RIGHT(VLOOKUP(AK98,suvaha!$D$92:$H$158,4,FALSE),4),1))</f>
        <v/>
      </c>
      <c r="CB100" s="667"/>
      <c r="CC100" s="474" t="str">
        <f>IF(LEN(VLOOKUP(AK98,suvaha!$D$92:$H$158,4,FALSE))&lt;3,"",LEFT(RIGHT(VLOOKUP(AK98,suvaha!$D$92:$H$158,4,FALSE),3),1))</f>
        <v/>
      </c>
      <c r="CD100" s="476"/>
      <c r="CE100" s="474" t="str">
        <f>IF(LEN(VLOOKUP(AK98,suvaha!$D$92:$H$158,4,FALSE))&lt;2,"",LEFT(RIGHT(VLOOKUP(AK98,suvaha!$D$92:$H$158,4,FALSE),2),1))</f>
        <v/>
      </c>
      <c r="CF100" s="476"/>
      <c r="CG100" s="474" t="str">
        <f>IF(VLOOKUP(AK98,suvaha!$D$92:$H$158,4,FALSE)=0,"",IF(LEN(VLOOKUP(AK98,suvaha!$D$92:$H$158,4,FALSE))&lt;1,"",LEFT(RIGHT(VLOOKUP(AK98,suvaha!$D$92:$H$158,4,FALSE),1),1)))</f>
        <v/>
      </c>
      <c r="CH100" s="217"/>
      <c r="CI100" s="139"/>
      <c r="CJ100" s="139"/>
    </row>
    <row r="101" spans="1:88" s="171" customFormat="1" ht="3" customHeight="1">
      <c r="A101" s="139"/>
      <c r="B101" s="139"/>
      <c r="C101" s="139"/>
      <c r="E101" s="803"/>
      <c r="F101" s="803"/>
      <c r="G101" s="804"/>
      <c r="H101" s="804"/>
      <c r="I101" s="804"/>
      <c r="J101" s="804"/>
      <c r="K101" s="804"/>
      <c r="L101" s="804"/>
      <c r="M101" s="804"/>
      <c r="N101" s="804"/>
      <c r="O101" s="804"/>
      <c r="P101" s="804"/>
      <c r="Q101" s="804"/>
      <c r="R101" s="804"/>
      <c r="S101" s="804"/>
      <c r="T101" s="804"/>
      <c r="U101" s="804"/>
      <c r="V101" s="804"/>
      <c r="W101" s="804"/>
      <c r="X101" s="804"/>
      <c r="Y101" s="804"/>
      <c r="Z101" s="804"/>
      <c r="AA101" s="804"/>
      <c r="AB101" s="804"/>
      <c r="AC101" s="804"/>
      <c r="AD101" s="804"/>
      <c r="AE101" s="804"/>
      <c r="AF101" s="804"/>
      <c r="AG101" s="804"/>
      <c r="AH101" s="804"/>
      <c r="AI101" s="804"/>
      <c r="AJ101" s="804"/>
      <c r="AK101" s="802"/>
      <c r="AL101" s="802"/>
      <c r="AM101" s="802"/>
      <c r="AN101" s="464"/>
      <c r="AO101" s="236"/>
      <c r="AP101" s="236"/>
      <c r="AQ101" s="236"/>
      <c r="AR101" s="236"/>
      <c r="AS101" s="236"/>
      <c r="AT101" s="236"/>
      <c r="AU101" s="236"/>
      <c r="AV101" s="236"/>
      <c r="AW101" s="236"/>
      <c r="AX101" s="236"/>
      <c r="AY101" s="236"/>
      <c r="AZ101" s="236"/>
      <c r="BA101" s="236"/>
      <c r="BB101" s="236"/>
      <c r="BC101" s="236"/>
      <c r="BD101" s="236"/>
      <c r="BE101" s="182"/>
      <c r="BF101" s="182"/>
      <c r="BG101" s="182"/>
      <c r="BH101" s="182"/>
      <c r="BI101" s="182"/>
      <c r="BJ101" s="182"/>
      <c r="BK101" s="182"/>
      <c r="BL101" s="669"/>
      <c r="BM101" s="669"/>
      <c r="BN101" s="669"/>
      <c r="BO101" s="669"/>
      <c r="BP101" s="669"/>
      <c r="BQ101" s="669"/>
      <c r="BR101" s="669"/>
      <c r="BS101" s="669"/>
      <c r="BT101" s="669"/>
      <c r="BU101" s="669"/>
      <c r="BV101" s="669"/>
      <c r="BW101" s="669"/>
      <c r="BX101" s="669"/>
      <c r="BY101" s="669"/>
      <c r="BZ101" s="669"/>
      <c r="CA101" s="669"/>
      <c r="CB101" s="669"/>
      <c r="CC101" s="182"/>
      <c r="CD101" s="182"/>
      <c r="CE101" s="182"/>
      <c r="CF101" s="182"/>
      <c r="CG101" s="182"/>
      <c r="CH101" s="218"/>
      <c r="CI101" s="139"/>
      <c r="CJ101" s="139"/>
    </row>
    <row r="102" spans="1:88" s="174" customFormat="1" ht="3" customHeight="1">
      <c r="A102" s="139"/>
      <c r="B102" s="463"/>
      <c r="C102" s="144"/>
      <c r="D102" s="144"/>
      <c r="E102" s="803" t="s">
        <v>82</v>
      </c>
      <c r="F102" s="803"/>
      <c r="G102" s="804" t="str">
        <f>Index!C164</f>
        <v>Vydané dlhopisy (473A/-/255A)</v>
      </c>
      <c r="H102" s="804"/>
      <c r="I102" s="804"/>
      <c r="J102" s="804"/>
      <c r="K102" s="804"/>
      <c r="L102" s="804"/>
      <c r="M102" s="804"/>
      <c r="N102" s="804"/>
      <c r="O102" s="804"/>
      <c r="P102" s="804"/>
      <c r="Q102" s="804"/>
      <c r="R102" s="804"/>
      <c r="S102" s="804"/>
      <c r="T102" s="804"/>
      <c r="U102" s="804"/>
      <c r="V102" s="804"/>
      <c r="W102" s="804"/>
      <c r="X102" s="804"/>
      <c r="Y102" s="804"/>
      <c r="Z102" s="804"/>
      <c r="AA102" s="804"/>
      <c r="AB102" s="804"/>
      <c r="AC102" s="804"/>
      <c r="AD102" s="804"/>
      <c r="AE102" s="804"/>
      <c r="AF102" s="804"/>
      <c r="AG102" s="804"/>
      <c r="AH102" s="804"/>
      <c r="AI102" s="804"/>
      <c r="AJ102" s="804"/>
      <c r="AK102" s="802" t="s">
        <v>215</v>
      </c>
      <c r="AL102" s="802"/>
      <c r="AM102" s="802"/>
      <c r="AN102" s="469"/>
      <c r="AO102" s="472"/>
      <c r="AP102" s="472"/>
      <c r="AQ102" s="472"/>
      <c r="AR102" s="472"/>
      <c r="AS102" s="472"/>
      <c r="AT102" s="472"/>
      <c r="AU102" s="472"/>
      <c r="AV102" s="472"/>
      <c r="AW102" s="472"/>
      <c r="AX102" s="472"/>
      <c r="AY102" s="472"/>
      <c r="AZ102" s="472"/>
      <c r="BA102" s="472"/>
      <c r="BB102" s="472"/>
      <c r="BC102" s="472"/>
      <c r="BD102" s="472"/>
      <c r="BE102" s="175"/>
      <c r="BF102" s="175"/>
      <c r="BG102" s="175"/>
      <c r="BH102" s="175"/>
      <c r="BI102" s="175"/>
      <c r="BJ102" s="175"/>
      <c r="BK102" s="175"/>
      <c r="BL102" s="710"/>
      <c r="BM102" s="710"/>
      <c r="BN102" s="710"/>
      <c r="BO102" s="710"/>
      <c r="BP102" s="710"/>
      <c r="BQ102" s="710"/>
      <c r="BR102" s="710"/>
      <c r="BS102" s="710"/>
      <c r="BT102" s="710"/>
      <c r="BU102" s="710"/>
      <c r="BV102" s="710"/>
      <c r="BW102" s="710"/>
      <c r="BX102" s="710"/>
      <c r="BY102" s="710"/>
      <c r="BZ102" s="710"/>
      <c r="CA102" s="710"/>
      <c r="CB102" s="710"/>
      <c r="CC102" s="175"/>
      <c r="CD102" s="175"/>
      <c r="CE102" s="175"/>
      <c r="CF102" s="175"/>
      <c r="CG102" s="175"/>
      <c r="CH102" s="216"/>
      <c r="CI102" s="220"/>
      <c r="CJ102" s="220"/>
    </row>
    <row r="103" spans="1:88" s="174" customFormat="1" ht="3" customHeight="1">
      <c r="A103" s="139"/>
      <c r="B103" s="139"/>
      <c r="C103" s="139"/>
      <c r="D103" s="463"/>
      <c r="E103" s="803"/>
      <c r="F103" s="803"/>
      <c r="G103" s="804"/>
      <c r="H103" s="804"/>
      <c r="I103" s="804"/>
      <c r="J103" s="804"/>
      <c r="K103" s="804"/>
      <c r="L103" s="804"/>
      <c r="M103" s="804"/>
      <c r="N103" s="804"/>
      <c r="O103" s="804"/>
      <c r="P103" s="804"/>
      <c r="Q103" s="804"/>
      <c r="R103" s="804"/>
      <c r="S103" s="804"/>
      <c r="T103" s="804"/>
      <c r="U103" s="804"/>
      <c r="V103" s="804"/>
      <c r="W103" s="804"/>
      <c r="X103" s="804"/>
      <c r="Y103" s="804"/>
      <c r="Z103" s="804"/>
      <c r="AA103" s="804"/>
      <c r="AB103" s="804"/>
      <c r="AC103" s="804"/>
      <c r="AD103" s="804"/>
      <c r="AE103" s="804"/>
      <c r="AF103" s="804"/>
      <c r="AG103" s="804"/>
      <c r="AH103" s="804"/>
      <c r="AI103" s="804"/>
      <c r="AJ103" s="804"/>
      <c r="AK103" s="802"/>
      <c r="AL103" s="802"/>
      <c r="AM103" s="802"/>
      <c r="AN103" s="465"/>
      <c r="AO103" s="466"/>
      <c r="AP103" s="466"/>
      <c r="AQ103" s="466"/>
      <c r="AR103" s="471"/>
      <c r="AS103" s="467"/>
      <c r="AT103" s="467"/>
      <c r="AU103" s="467"/>
      <c r="AV103" s="467"/>
      <c r="AW103" s="467"/>
      <c r="AX103" s="468"/>
      <c r="AY103" s="673"/>
      <c r="AZ103" s="673"/>
      <c r="BA103" s="673"/>
      <c r="BB103" s="673"/>
      <c r="BC103" s="673"/>
      <c r="BD103" s="673"/>
      <c r="BE103" s="476"/>
      <c r="BF103" s="793"/>
      <c r="BG103" s="793"/>
      <c r="BH103" s="793"/>
      <c r="BI103" s="793"/>
      <c r="BJ103" s="793"/>
      <c r="BK103" s="738"/>
      <c r="BL103" s="671"/>
      <c r="BM103" s="672"/>
      <c r="BN103" s="672"/>
      <c r="BO103" s="672"/>
      <c r="BP103" s="471"/>
      <c r="BQ103" s="673"/>
      <c r="BR103" s="673"/>
      <c r="BS103" s="673"/>
      <c r="BT103" s="673"/>
      <c r="BU103" s="673"/>
      <c r="BV103" s="674"/>
      <c r="BW103" s="668"/>
      <c r="BX103" s="668"/>
      <c r="BY103" s="668"/>
      <c r="BZ103" s="668"/>
      <c r="CA103" s="668"/>
      <c r="CB103" s="667"/>
      <c r="CC103" s="668"/>
      <c r="CD103" s="668"/>
      <c r="CE103" s="668"/>
      <c r="CF103" s="668"/>
      <c r="CG103" s="668"/>
      <c r="CH103" s="217"/>
      <c r="CI103" s="220"/>
      <c r="CJ103" s="220"/>
    </row>
    <row r="104" spans="1:88" s="171" customFormat="1" ht="15" customHeight="1">
      <c r="A104" s="139"/>
      <c r="B104" s="139"/>
      <c r="C104" s="139"/>
      <c r="E104" s="803"/>
      <c r="F104" s="803"/>
      <c r="G104" s="804"/>
      <c r="H104" s="804"/>
      <c r="I104" s="804"/>
      <c r="J104" s="804"/>
      <c r="K104" s="804"/>
      <c r="L104" s="804"/>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802"/>
      <c r="AL104" s="802"/>
      <c r="AM104" s="802"/>
      <c r="AN104" s="465"/>
      <c r="AO104" s="474" t="str">
        <f>IF(LEN(VLOOKUP(AK102,suvaha!$D$92:$H$158,2,FALSE))&lt;11,"",LEFT(RIGHT(VLOOKUP(AK102,suvaha!$D$92:$H$158,2,FALSE),11),1))</f>
        <v/>
      </c>
      <c r="AP104" s="181"/>
      <c r="AQ104" s="474" t="str">
        <f>IF(LEN(VLOOKUP(AK102,suvaha!$D$92:$H$158,2,FALSE))&lt;10,"",LEFT(RIGHT(VLOOKUP(AK102,suvaha!$D$92:$H$158,2,FALSE),10),1))</f>
        <v/>
      </c>
      <c r="AR104" s="476"/>
      <c r="AS104" s="474" t="str">
        <f>IF(LEN(VLOOKUP(AK102,suvaha!$D$92:$H$158,2,FALSE))&lt;9,"",LEFT(RIGHT(VLOOKUP(AK102,suvaha!$D$92:$H$158,2,FALSE),9),1))</f>
        <v/>
      </c>
      <c r="AT104" s="181"/>
      <c r="AU104" s="474" t="str">
        <f>IF(LEN(VLOOKUP(AK102,suvaha!$D$92:$H$158,2,FALSE))&lt;8,"",LEFT(RIGHT(VLOOKUP(AK102,suvaha!$D$92:$H$158,2,FALSE),8),1))</f>
        <v/>
      </c>
      <c r="AV104" s="476"/>
      <c r="AW104" s="474" t="str">
        <f>IF(LEN(VLOOKUP(AK102,suvaha!$D$92:$H$158,2,FALSE))&lt;7,"",LEFT(RIGHT(VLOOKUP(AK102,suvaha!$D$92:$H$158,2,FALSE),7),1))</f>
        <v/>
      </c>
      <c r="AX104" s="468"/>
      <c r="AY104" s="474" t="str">
        <f>IF(LEN(VLOOKUP(AK102,suvaha!$D$92:$H$158,2,FALSE))&lt;6,"",LEFT(RIGHT(VLOOKUP(AK102,suvaha!$D$92:$H$158,2,FALSE),6),1))</f>
        <v/>
      </c>
      <c r="AZ104" s="181"/>
      <c r="BA104" s="788" t="str">
        <f>IF(LEN(VLOOKUP(AK102,suvaha!$D$92:$H$158,2,FALSE))&lt;5,"",LEFT(RIGHT(VLOOKUP(AK102,suvaha!$D$92:$H$158,2,FALSE),5),1))</f>
        <v/>
      </c>
      <c r="BB104" s="788" t="e">
        <f>IF(LEN(#REF!)&lt;5,"",LEFT(RIGHT(#REF!,5),1))</f>
        <v>#REF!</v>
      </c>
      <c r="BC104" s="476"/>
      <c r="BD104" s="474" t="str">
        <f>IF(LEN(VLOOKUP(AK102,suvaha!$D$92:$H$158,2,FALSE))&lt;4,"",LEFT(RIGHT(VLOOKUP(AK102,suvaha!$D$92:$H$158,2,FALSE),4),1))</f>
        <v/>
      </c>
      <c r="BE104" s="476"/>
      <c r="BF104" s="474" t="str">
        <f>IF(LEN(VLOOKUP(AK102,suvaha!$D$92:$H$158,2,FALSE))&lt;3,"",LEFT(RIGHT(VLOOKUP(AK102,suvaha!$D$92:$H$158,2,FALSE),3),1))</f>
        <v/>
      </c>
      <c r="BG104" s="476"/>
      <c r="BH104" s="474" t="str">
        <f>IF(LEN(VLOOKUP(AK102,suvaha!$D$92:$H$158,2,FALSE))&lt;2,"",LEFT(RIGHT(VLOOKUP(AK102,suvaha!$D$92:$H$158,2,FALSE),2),1))</f>
        <v/>
      </c>
      <c r="BI104" s="476"/>
      <c r="BJ104" s="474" t="str">
        <f>IF(VLOOKUP(AK102,suvaha!$D$92:$H$158,2,FALSE)=0,"",IF(LEN(VLOOKUP(AK102,suvaha!$D$92:$H$158,2,FALSE))&lt;1,"",LEFT(RIGHT(VLOOKUP(AK102,suvaha!$D$92:$H$158,2,FALSE),1),1)))</f>
        <v/>
      </c>
      <c r="BK104" s="738"/>
      <c r="BL104" s="671"/>
      <c r="BM104" s="474" t="str">
        <f>IF(LEN(VLOOKUP(AK102,suvaha!$D$92:$H$158,4,FALSE))&lt;11,"",LEFT(RIGHT(VLOOKUP(AK102,suvaha!$D$92:$H$158,4,FALSE),11),1))</f>
        <v/>
      </c>
      <c r="BN104" s="181"/>
      <c r="BO104" s="474" t="str">
        <f>IF(LEN(VLOOKUP(AK102,suvaha!$D$92:$H$158,4,FALSE))&lt;10,"",LEFT(RIGHT(VLOOKUP(AK102,suvaha!$D$92:$H$158,4,FALSE),10),1))</f>
        <v/>
      </c>
      <c r="BP104" s="476"/>
      <c r="BQ104" s="474" t="str">
        <f>IF(LEN(VLOOKUP(AK102,suvaha!$D$92:$H$158,4,FALSE))&lt;9,"",LEFT(RIGHT(VLOOKUP(AK102,suvaha!$D$92:$H$158,4,FALSE),9),1))</f>
        <v/>
      </c>
      <c r="BR104" s="181"/>
      <c r="BS104" s="474" t="str">
        <f>IF(LEN(VLOOKUP(AK102,suvaha!$D$92:$H$158,4,FALSE))&lt;8,"",LEFT(RIGHT(VLOOKUP(AK102,suvaha!$D$92:$H$158,4,FALSE),8),1))</f>
        <v/>
      </c>
      <c r="BT104" s="476"/>
      <c r="BU104" s="474" t="str">
        <f>IF(LEN(VLOOKUP(AK102,suvaha!$D$92:$H$158,4,FALSE))&lt;7,"",LEFT(RIGHT(VLOOKUP(AK102,suvaha!$D$92:$H$158,4,FALSE),7),1))</f>
        <v/>
      </c>
      <c r="BV104" s="674"/>
      <c r="BW104" s="474" t="str">
        <f>IF(LEN(VLOOKUP(AK102,suvaha!$D$92:$H$158,4,FALSE))&lt;6,"",LEFT(RIGHT(VLOOKUP(AK102,suvaha!$D$92:$H$158,4,FALSE),6),1))</f>
        <v/>
      </c>
      <c r="BX104" s="476"/>
      <c r="BY104" s="474" t="str">
        <f>IF(LEN(VLOOKUP(AK102,suvaha!$D$92:$H$158,4,FALSE))&lt;5,"",LEFT(RIGHT(VLOOKUP(AK102,suvaha!$D$92:$H$158,4,FALSE),5),1))</f>
        <v/>
      </c>
      <c r="BZ104" s="476"/>
      <c r="CA104" s="474" t="str">
        <f>IF(LEN(VLOOKUP(AK102,suvaha!$D$92:$H$158,4,FALSE))&lt;4,"",LEFT(RIGHT(VLOOKUP(AK102,suvaha!$D$92:$H$158,4,FALSE),4),1))</f>
        <v/>
      </c>
      <c r="CB104" s="667"/>
      <c r="CC104" s="474" t="str">
        <f>IF(LEN(VLOOKUP(AK102,suvaha!$D$92:$H$158,4,FALSE))&lt;3,"",LEFT(RIGHT(VLOOKUP(AK102,suvaha!$D$92:$H$158,4,FALSE),3),1))</f>
        <v/>
      </c>
      <c r="CD104" s="476"/>
      <c r="CE104" s="474" t="str">
        <f>IF(LEN(VLOOKUP(AK102,suvaha!$D$92:$H$158,4,FALSE))&lt;2,"",LEFT(RIGHT(VLOOKUP(AK102,suvaha!$D$92:$H$158,4,FALSE),2),1))</f>
        <v/>
      </c>
      <c r="CF104" s="476"/>
      <c r="CG104" s="474" t="str">
        <f>IF(VLOOKUP(AK102,suvaha!$D$92:$H$158,4,FALSE)=0,"",IF(LEN(VLOOKUP(AK102,suvaha!$D$92:$H$158,4,FALSE))&lt;1,"",LEFT(RIGHT(VLOOKUP(AK102,suvaha!$D$92:$H$158,4,FALSE),1),1)))</f>
        <v/>
      </c>
      <c r="CH104" s="217"/>
      <c r="CI104" s="139"/>
      <c r="CJ104" s="139"/>
    </row>
    <row r="105" spans="1:88" s="171" customFormat="1" ht="3" customHeight="1">
      <c r="A105" s="139"/>
      <c r="B105" s="139"/>
      <c r="C105" s="139"/>
      <c r="E105" s="803"/>
      <c r="F105" s="803"/>
      <c r="G105" s="804"/>
      <c r="H105" s="804"/>
      <c r="I105" s="804"/>
      <c r="J105" s="804"/>
      <c r="K105" s="804"/>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802"/>
      <c r="AL105" s="802"/>
      <c r="AM105" s="802"/>
      <c r="AN105" s="464"/>
      <c r="AO105" s="236"/>
      <c r="AP105" s="236"/>
      <c r="AQ105" s="236"/>
      <c r="AR105" s="236"/>
      <c r="AS105" s="236"/>
      <c r="AT105" s="236"/>
      <c r="AU105" s="236"/>
      <c r="AV105" s="236"/>
      <c r="AW105" s="236"/>
      <c r="AX105" s="236"/>
      <c r="AY105" s="236"/>
      <c r="AZ105" s="236"/>
      <c r="BA105" s="236"/>
      <c r="BB105" s="236"/>
      <c r="BC105" s="236"/>
      <c r="BD105" s="236"/>
      <c r="BE105" s="182"/>
      <c r="BF105" s="182"/>
      <c r="BG105" s="182"/>
      <c r="BH105" s="182"/>
      <c r="BI105" s="182"/>
      <c r="BJ105" s="182"/>
      <c r="BK105" s="182"/>
      <c r="BL105" s="669"/>
      <c r="BM105" s="669"/>
      <c r="BN105" s="669"/>
      <c r="BO105" s="669"/>
      <c r="BP105" s="669"/>
      <c r="BQ105" s="669"/>
      <c r="BR105" s="669"/>
      <c r="BS105" s="669"/>
      <c r="BT105" s="669"/>
      <c r="BU105" s="669"/>
      <c r="BV105" s="669"/>
      <c r="BW105" s="669"/>
      <c r="BX105" s="669"/>
      <c r="BY105" s="669"/>
      <c r="BZ105" s="669"/>
      <c r="CA105" s="669"/>
      <c r="CB105" s="669"/>
      <c r="CC105" s="182"/>
      <c r="CD105" s="182"/>
      <c r="CE105" s="182"/>
      <c r="CF105" s="182"/>
      <c r="CG105" s="182"/>
      <c r="CH105" s="218"/>
      <c r="CI105" s="139"/>
      <c r="CJ105" s="139"/>
    </row>
    <row r="106" spans="1:88" s="174" customFormat="1" ht="3" customHeight="1">
      <c r="A106" s="139"/>
      <c r="B106" s="463"/>
      <c r="C106" s="144"/>
      <c r="D106" s="144"/>
      <c r="E106" s="803" t="s">
        <v>84</v>
      </c>
      <c r="F106" s="803"/>
      <c r="G106" s="804" t="str">
        <f>Index!C165</f>
        <v>Záväzky zo sociálneho fondu (472)</v>
      </c>
      <c r="H106" s="804"/>
      <c r="I106" s="804"/>
      <c r="J106" s="804"/>
      <c r="K106" s="804"/>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802" t="s">
        <v>216</v>
      </c>
      <c r="AL106" s="802"/>
      <c r="AM106" s="802"/>
      <c r="AN106" s="469"/>
      <c r="AO106" s="472"/>
      <c r="AP106" s="472"/>
      <c r="AQ106" s="472"/>
      <c r="AR106" s="472"/>
      <c r="AS106" s="472"/>
      <c r="AT106" s="472"/>
      <c r="AU106" s="472"/>
      <c r="AV106" s="472"/>
      <c r="AW106" s="472"/>
      <c r="AX106" s="472"/>
      <c r="AY106" s="472"/>
      <c r="AZ106" s="472"/>
      <c r="BA106" s="472"/>
      <c r="BB106" s="472"/>
      <c r="BC106" s="472"/>
      <c r="BD106" s="472"/>
      <c r="BE106" s="175"/>
      <c r="BF106" s="175"/>
      <c r="BG106" s="175"/>
      <c r="BH106" s="175"/>
      <c r="BI106" s="175"/>
      <c r="BJ106" s="175"/>
      <c r="BK106" s="175"/>
      <c r="BL106" s="710"/>
      <c r="BM106" s="710"/>
      <c r="BN106" s="710"/>
      <c r="BO106" s="710"/>
      <c r="BP106" s="710"/>
      <c r="BQ106" s="710"/>
      <c r="BR106" s="710"/>
      <c r="BS106" s="710"/>
      <c r="BT106" s="710"/>
      <c r="BU106" s="710"/>
      <c r="BV106" s="710"/>
      <c r="BW106" s="710"/>
      <c r="BX106" s="710"/>
      <c r="BY106" s="710"/>
      <c r="BZ106" s="710"/>
      <c r="CA106" s="710"/>
      <c r="CB106" s="710"/>
      <c r="CC106" s="175"/>
      <c r="CD106" s="175"/>
      <c r="CE106" s="175"/>
      <c r="CF106" s="175"/>
      <c r="CG106" s="175"/>
      <c r="CH106" s="216"/>
      <c r="CI106" s="220"/>
      <c r="CJ106" s="220"/>
    </row>
    <row r="107" spans="1:88" s="174" customFormat="1" ht="3" customHeight="1">
      <c r="A107" s="139"/>
      <c r="B107" s="139"/>
      <c r="C107" s="139"/>
      <c r="D107" s="463"/>
      <c r="E107" s="803"/>
      <c r="F107" s="803"/>
      <c r="G107" s="804"/>
      <c r="H107" s="804"/>
      <c r="I107" s="804"/>
      <c r="J107" s="804"/>
      <c r="K107" s="804"/>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802"/>
      <c r="AL107" s="802"/>
      <c r="AM107" s="802"/>
      <c r="AN107" s="465"/>
      <c r="AO107" s="466"/>
      <c r="AP107" s="466"/>
      <c r="AQ107" s="466"/>
      <c r="AR107" s="471"/>
      <c r="AS107" s="467"/>
      <c r="AT107" s="467"/>
      <c r="AU107" s="467"/>
      <c r="AV107" s="467"/>
      <c r="AW107" s="467"/>
      <c r="AX107" s="468"/>
      <c r="AY107" s="673"/>
      <c r="AZ107" s="673"/>
      <c r="BA107" s="673"/>
      <c r="BB107" s="673"/>
      <c r="BC107" s="673"/>
      <c r="BD107" s="673"/>
      <c r="BE107" s="476"/>
      <c r="BF107" s="793"/>
      <c r="BG107" s="793"/>
      <c r="BH107" s="793"/>
      <c r="BI107" s="793"/>
      <c r="BJ107" s="793"/>
      <c r="BK107" s="738"/>
      <c r="BL107" s="671"/>
      <c r="BM107" s="672"/>
      <c r="BN107" s="672"/>
      <c r="BO107" s="672"/>
      <c r="BP107" s="471"/>
      <c r="BQ107" s="673"/>
      <c r="BR107" s="673"/>
      <c r="BS107" s="673"/>
      <c r="BT107" s="673"/>
      <c r="BU107" s="673"/>
      <c r="BV107" s="674"/>
      <c r="BW107" s="668"/>
      <c r="BX107" s="668"/>
      <c r="BY107" s="668"/>
      <c r="BZ107" s="668"/>
      <c r="CA107" s="668"/>
      <c r="CB107" s="667"/>
      <c r="CC107" s="668"/>
      <c r="CD107" s="668"/>
      <c r="CE107" s="668"/>
      <c r="CF107" s="668"/>
      <c r="CG107" s="668"/>
      <c r="CH107" s="217"/>
      <c r="CI107" s="220"/>
      <c r="CJ107" s="220"/>
    </row>
    <row r="108" spans="1:88" s="171" customFormat="1" ht="15" customHeight="1">
      <c r="A108" s="139"/>
      <c r="B108" s="139"/>
      <c r="C108" s="139"/>
      <c r="E108" s="803"/>
      <c r="F108" s="803"/>
      <c r="G108" s="804"/>
      <c r="H108" s="804"/>
      <c r="I108" s="804"/>
      <c r="J108" s="804"/>
      <c r="K108" s="804"/>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2"/>
      <c r="AL108" s="802"/>
      <c r="AM108" s="802"/>
      <c r="AN108" s="465"/>
      <c r="AO108" s="474" t="str">
        <f>IF(LEN(VLOOKUP(AK106,suvaha!$D$92:$H$158,2,FALSE))&lt;11,"",LEFT(RIGHT(VLOOKUP(AK106,suvaha!$D$92:$H$158,2,FALSE),11),1))</f>
        <v/>
      </c>
      <c r="AP108" s="181"/>
      <c r="AQ108" s="474" t="str">
        <f>IF(LEN(VLOOKUP(AK106,suvaha!$D$92:$H$158,2,FALSE))&lt;10,"",LEFT(RIGHT(VLOOKUP(AK106,suvaha!$D$92:$H$158,2,FALSE),10),1))</f>
        <v/>
      </c>
      <c r="AR108" s="476"/>
      <c r="AS108" s="474" t="str">
        <f>IF(LEN(VLOOKUP(AK106,suvaha!$D$92:$H$158,2,FALSE))&lt;9,"",LEFT(RIGHT(VLOOKUP(AK106,suvaha!$D$92:$H$158,2,FALSE),9),1))</f>
        <v/>
      </c>
      <c r="AT108" s="181"/>
      <c r="AU108" s="474" t="str">
        <f>IF(LEN(VLOOKUP(AK106,suvaha!$D$92:$H$158,2,FALSE))&lt;8,"",LEFT(RIGHT(VLOOKUP(AK106,suvaha!$D$92:$H$158,2,FALSE),8),1))</f>
        <v/>
      </c>
      <c r="AV108" s="476"/>
      <c r="AW108" s="474" t="str">
        <f>IF(LEN(VLOOKUP(AK106,suvaha!$D$92:$H$158,2,FALSE))&lt;7,"",LEFT(RIGHT(VLOOKUP(AK106,suvaha!$D$92:$H$158,2,FALSE),7),1))</f>
        <v/>
      </c>
      <c r="AX108" s="468"/>
      <c r="AY108" s="474" t="str">
        <f>IF(LEN(VLOOKUP(AK106,suvaha!$D$92:$H$158,2,FALSE))&lt;6,"",LEFT(RIGHT(VLOOKUP(AK106,suvaha!$D$92:$H$158,2,FALSE),6),1))</f>
        <v/>
      </c>
      <c r="AZ108" s="181"/>
      <c r="BA108" s="788" t="str">
        <f>IF(LEN(VLOOKUP(AK106,suvaha!$D$92:$H$158,2,FALSE))&lt;5,"",LEFT(RIGHT(VLOOKUP(AK106,suvaha!$D$92:$H$158,2,FALSE),5),1))</f>
        <v/>
      </c>
      <c r="BB108" s="788" t="e">
        <f>IF(LEN(#REF!)&lt;5,"",LEFT(RIGHT(#REF!,5),1))</f>
        <v>#REF!</v>
      </c>
      <c r="BC108" s="476"/>
      <c r="BD108" s="474" t="str">
        <f>IF(LEN(VLOOKUP(AK106,suvaha!$D$92:$H$158,2,FALSE))&lt;4,"",LEFT(RIGHT(VLOOKUP(AK106,suvaha!$D$92:$H$158,2,FALSE),4),1))</f>
        <v>1</v>
      </c>
      <c r="BE108" s="476"/>
      <c r="BF108" s="474" t="str">
        <f>IF(LEN(VLOOKUP(AK106,suvaha!$D$92:$H$158,2,FALSE))&lt;3,"",LEFT(RIGHT(VLOOKUP(AK106,suvaha!$D$92:$H$158,2,FALSE),3),1))</f>
        <v>5</v>
      </c>
      <c r="BG108" s="476"/>
      <c r="BH108" s="474" t="str">
        <f>IF(LEN(VLOOKUP(AK106,suvaha!$D$92:$H$158,2,FALSE))&lt;2,"",LEFT(RIGHT(VLOOKUP(AK106,suvaha!$D$92:$H$158,2,FALSE),2),1))</f>
        <v>3</v>
      </c>
      <c r="BI108" s="476"/>
      <c r="BJ108" s="474" t="str">
        <f>IF(VLOOKUP(AK106,suvaha!$D$92:$H$158,2,FALSE)=0,"",IF(LEN(VLOOKUP(AK106,suvaha!$D$92:$H$158,2,FALSE))&lt;1,"",LEFT(RIGHT(VLOOKUP(AK106,suvaha!$D$92:$H$158,2,FALSE),1),1)))</f>
        <v>9</v>
      </c>
      <c r="BK108" s="738"/>
      <c r="BL108" s="671"/>
      <c r="BM108" s="474" t="str">
        <f>IF(LEN(VLOOKUP(AK106,suvaha!$D$92:$H$158,4,FALSE))&lt;11,"",LEFT(RIGHT(VLOOKUP(AK106,suvaha!$D$92:$H$158,4,FALSE),11),1))</f>
        <v/>
      </c>
      <c r="BN108" s="181"/>
      <c r="BO108" s="474" t="str">
        <f>IF(LEN(VLOOKUP(AK106,suvaha!$D$92:$H$158,4,FALSE))&lt;10,"",LEFT(RIGHT(VLOOKUP(AK106,suvaha!$D$92:$H$158,4,FALSE),10),1))</f>
        <v/>
      </c>
      <c r="BP108" s="476"/>
      <c r="BQ108" s="474" t="str">
        <f>IF(LEN(VLOOKUP(AK106,suvaha!$D$92:$H$158,4,FALSE))&lt;9,"",LEFT(RIGHT(VLOOKUP(AK106,suvaha!$D$92:$H$158,4,FALSE),9),1))</f>
        <v/>
      </c>
      <c r="BR108" s="181"/>
      <c r="BS108" s="474" t="str">
        <f>IF(LEN(VLOOKUP(AK106,suvaha!$D$92:$H$158,4,FALSE))&lt;8,"",LEFT(RIGHT(VLOOKUP(AK106,suvaha!$D$92:$H$158,4,FALSE),8),1))</f>
        <v/>
      </c>
      <c r="BT108" s="476"/>
      <c r="BU108" s="474" t="str">
        <f>IF(LEN(VLOOKUP(AK106,suvaha!$D$92:$H$158,4,FALSE))&lt;7,"",LEFT(RIGHT(VLOOKUP(AK106,suvaha!$D$92:$H$158,4,FALSE),7),1))</f>
        <v/>
      </c>
      <c r="BV108" s="674"/>
      <c r="BW108" s="474" t="str">
        <f>IF(LEN(VLOOKUP(AK106,suvaha!$D$92:$H$158,4,FALSE))&lt;6,"",LEFT(RIGHT(VLOOKUP(AK106,suvaha!$D$92:$H$158,4,FALSE),6),1))</f>
        <v/>
      </c>
      <c r="BX108" s="476"/>
      <c r="BY108" s="474" t="str">
        <f>IF(LEN(VLOOKUP(AK106,suvaha!$D$92:$H$158,4,FALSE))&lt;5,"",LEFT(RIGHT(VLOOKUP(AK106,suvaha!$D$92:$H$158,4,FALSE),5),1))</f>
        <v/>
      </c>
      <c r="BZ108" s="476"/>
      <c r="CA108" s="474" t="str">
        <f>IF(LEN(VLOOKUP(AK106,suvaha!$D$92:$H$158,4,FALSE))&lt;4,"",LEFT(RIGHT(VLOOKUP(AK106,suvaha!$D$92:$H$158,4,FALSE),4),1))</f>
        <v/>
      </c>
      <c r="CB108" s="667"/>
      <c r="CC108" s="474" t="str">
        <f>IF(LEN(VLOOKUP(AK106,suvaha!$D$92:$H$158,4,FALSE))&lt;3,"",LEFT(RIGHT(VLOOKUP(AK106,suvaha!$D$92:$H$158,4,FALSE),3),1))</f>
        <v>8</v>
      </c>
      <c r="CD108" s="476"/>
      <c r="CE108" s="474" t="str">
        <f>IF(LEN(VLOOKUP(AK106,suvaha!$D$92:$H$158,4,FALSE))&lt;2,"",LEFT(RIGHT(VLOOKUP(AK106,suvaha!$D$92:$H$158,4,FALSE),2),1))</f>
        <v>6</v>
      </c>
      <c r="CF108" s="476"/>
      <c r="CG108" s="474" t="str">
        <f>IF(VLOOKUP(AK106,suvaha!$D$92:$H$158,4,FALSE)=0,"",IF(LEN(VLOOKUP(AK106,suvaha!$D$92:$H$158,4,FALSE))&lt;1,"",LEFT(RIGHT(VLOOKUP(AK106,suvaha!$D$92:$H$158,4,FALSE),1),1)))</f>
        <v>5</v>
      </c>
      <c r="CH108" s="217"/>
      <c r="CI108" s="139"/>
      <c r="CJ108" s="139"/>
    </row>
    <row r="109" spans="1:88" s="171" customFormat="1" ht="3" customHeight="1">
      <c r="A109" s="139"/>
      <c r="B109" s="139"/>
      <c r="C109" s="139"/>
      <c r="E109" s="803"/>
      <c r="F109" s="803"/>
      <c r="G109" s="804"/>
      <c r="H109" s="804"/>
      <c r="I109" s="804"/>
      <c r="J109" s="804"/>
      <c r="K109" s="804"/>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802"/>
      <c r="AL109" s="802"/>
      <c r="AM109" s="802"/>
      <c r="AN109" s="464"/>
      <c r="AO109" s="236"/>
      <c r="AP109" s="236"/>
      <c r="AQ109" s="236"/>
      <c r="AR109" s="236"/>
      <c r="AS109" s="236"/>
      <c r="AT109" s="236"/>
      <c r="AU109" s="236"/>
      <c r="AV109" s="236"/>
      <c r="AW109" s="236"/>
      <c r="AX109" s="236"/>
      <c r="AY109" s="236"/>
      <c r="AZ109" s="236"/>
      <c r="BA109" s="236"/>
      <c r="BB109" s="236"/>
      <c r="BC109" s="236"/>
      <c r="BD109" s="236"/>
      <c r="BE109" s="182"/>
      <c r="BF109" s="182"/>
      <c r="BG109" s="182"/>
      <c r="BH109" s="182"/>
      <c r="BI109" s="182"/>
      <c r="BJ109" s="182"/>
      <c r="BK109" s="182"/>
      <c r="BL109" s="669"/>
      <c r="BM109" s="669"/>
      <c r="BN109" s="669"/>
      <c r="BO109" s="669"/>
      <c r="BP109" s="669"/>
      <c r="BQ109" s="669"/>
      <c r="BR109" s="669"/>
      <c r="BS109" s="669"/>
      <c r="BT109" s="669"/>
      <c r="BU109" s="669"/>
      <c r="BV109" s="669"/>
      <c r="BW109" s="669"/>
      <c r="BX109" s="669"/>
      <c r="BY109" s="669"/>
      <c r="BZ109" s="669"/>
      <c r="CA109" s="669"/>
      <c r="CB109" s="669"/>
      <c r="CC109" s="182"/>
      <c r="CD109" s="182"/>
      <c r="CE109" s="182"/>
      <c r="CF109" s="182"/>
      <c r="CG109" s="182"/>
      <c r="CH109" s="218"/>
      <c r="CI109" s="139"/>
      <c r="CJ109" s="139"/>
    </row>
    <row r="110" spans="1:88" s="174" customFormat="1" ht="3" customHeight="1">
      <c r="A110" s="139"/>
      <c r="B110" s="463"/>
      <c r="C110" s="144"/>
      <c r="D110" s="144"/>
      <c r="E110" s="803" t="s">
        <v>100</v>
      </c>
      <c r="F110" s="803"/>
      <c r="G110" s="804" t="str">
        <f>Index!C166</f>
        <v>Iné dlhodobé záväzky (336A, 372A, 474A, 47XA)</v>
      </c>
      <c r="H110" s="804"/>
      <c r="I110" s="804"/>
      <c r="J110" s="804"/>
      <c r="K110" s="804"/>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802" t="s">
        <v>217</v>
      </c>
      <c r="AL110" s="802"/>
      <c r="AM110" s="802"/>
      <c r="AN110" s="469"/>
      <c r="AO110" s="472"/>
      <c r="AP110" s="472"/>
      <c r="AQ110" s="472"/>
      <c r="AR110" s="472"/>
      <c r="AS110" s="472"/>
      <c r="AT110" s="472"/>
      <c r="AU110" s="472"/>
      <c r="AV110" s="472"/>
      <c r="AW110" s="472"/>
      <c r="AX110" s="472"/>
      <c r="AY110" s="472"/>
      <c r="AZ110" s="472"/>
      <c r="BA110" s="472"/>
      <c r="BB110" s="472"/>
      <c r="BC110" s="472"/>
      <c r="BD110" s="472"/>
      <c r="BE110" s="175"/>
      <c r="BF110" s="175"/>
      <c r="BG110" s="175"/>
      <c r="BH110" s="175"/>
      <c r="BI110" s="175"/>
      <c r="BJ110" s="175"/>
      <c r="BK110" s="175"/>
      <c r="BL110" s="710"/>
      <c r="BM110" s="710"/>
      <c r="BN110" s="710"/>
      <c r="BO110" s="710"/>
      <c r="BP110" s="710"/>
      <c r="BQ110" s="710"/>
      <c r="BR110" s="710"/>
      <c r="BS110" s="710"/>
      <c r="BT110" s="710"/>
      <c r="BU110" s="710"/>
      <c r="BV110" s="710"/>
      <c r="BW110" s="710"/>
      <c r="BX110" s="710"/>
      <c r="BY110" s="710"/>
      <c r="BZ110" s="710"/>
      <c r="CA110" s="710"/>
      <c r="CB110" s="710"/>
      <c r="CC110" s="175"/>
      <c r="CD110" s="175"/>
      <c r="CE110" s="175"/>
      <c r="CF110" s="175"/>
      <c r="CG110" s="175"/>
      <c r="CH110" s="216"/>
      <c r="CI110" s="220"/>
      <c r="CJ110" s="220"/>
    </row>
    <row r="111" spans="1:88" s="174" customFormat="1" ht="3" customHeight="1">
      <c r="A111" s="139"/>
      <c r="B111" s="139"/>
      <c r="C111" s="139"/>
      <c r="D111" s="463"/>
      <c r="E111" s="803"/>
      <c r="F111" s="803"/>
      <c r="G111" s="804"/>
      <c r="H111" s="804"/>
      <c r="I111" s="804"/>
      <c r="J111" s="804"/>
      <c r="K111" s="804"/>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2"/>
      <c r="AL111" s="802"/>
      <c r="AM111" s="802"/>
      <c r="AN111" s="465"/>
      <c r="AO111" s="466"/>
      <c r="AP111" s="466"/>
      <c r="AQ111" s="466"/>
      <c r="AR111" s="471"/>
      <c r="AS111" s="467"/>
      <c r="AT111" s="467"/>
      <c r="AU111" s="467"/>
      <c r="AV111" s="467"/>
      <c r="AW111" s="467"/>
      <c r="AX111" s="468"/>
      <c r="AY111" s="673"/>
      <c r="AZ111" s="673"/>
      <c r="BA111" s="673"/>
      <c r="BB111" s="673"/>
      <c r="BC111" s="673"/>
      <c r="BD111" s="673"/>
      <c r="BE111" s="476"/>
      <c r="BF111" s="793"/>
      <c r="BG111" s="793"/>
      <c r="BH111" s="793"/>
      <c r="BI111" s="793"/>
      <c r="BJ111" s="793"/>
      <c r="BK111" s="738"/>
      <c r="BL111" s="671"/>
      <c r="BM111" s="672"/>
      <c r="BN111" s="672"/>
      <c r="BO111" s="672"/>
      <c r="BP111" s="471"/>
      <c r="BQ111" s="673"/>
      <c r="BR111" s="673"/>
      <c r="BS111" s="673"/>
      <c r="BT111" s="673"/>
      <c r="BU111" s="673"/>
      <c r="BV111" s="674"/>
      <c r="BW111" s="668"/>
      <c r="BX111" s="668"/>
      <c r="BY111" s="668"/>
      <c r="BZ111" s="668"/>
      <c r="CA111" s="668"/>
      <c r="CB111" s="667"/>
      <c r="CC111" s="668"/>
      <c r="CD111" s="668"/>
      <c r="CE111" s="668"/>
      <c r="CF111" s="668"/>
      <c r="CG111" s="668"/>
      <c r="CH111" s="217"/>
      <c r="CI111" s="220"/>
      <c r="CJ111" s="220"/>
    </row>
    <row r="112" spans="1:88" s="171" customFormat="1" ht="15" customHeight="1">
      <c r="A112" s="139"/>
      <c r="B112" s="139"/>
      <c r="C112" s="139"/>
      <c r="E112" s="803"/>
      <c r="F112" s="803"/>
      <c r="G112" s="804"/>
      <c r="H112" s="804"/>
      <c r="I112" s="804"/>
      <c r="J112" s="804"/>
      <c r="K112" s="804"/>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802"/>
      <c r="AL112" s="802"/>
      <c r="AM112" s="802"/>
      <c r="AN112" s="465"/>
      <c r="AO112" s="474" t="str">
        <f>IF(LEN(VLOOKUP(AK110,suvaha!$D$92:$H$158,2,FALSE))&lt;11,"",LEFT(RIGHT(VLOOKUP(AK110,suvaha!$D$92:$H$158,2,FALSE),11),1))</f>
        <v/>
      </c>
      <c r="AP112" s="181"/>
      <c r="AQ112" s="474" t="str">
        <f>IF(LEN(VLOOKUP(AK110,suvaha!$D$92:$H$158,2,FALSE))&lt;10,"",LEFT(RIGHT(VLOOKUP(AK110,suvaha!$D$92:$H$158,2,FALSE),10),1))</f>
        <v/>
      </c>
      <c r="AR112" s="476"/>
      <c r="AS112" s="474" t="str">
        <f>IF(LEN(VLOOKUP(AK110,suvaha!$D$92:$H$158,2,FALSE))&lt;9,"",LEFT(RIGHT(VLOOKUP(AK110,suvaha!$D$92:$H$158,2,FALSE),9),1))</f>
        <v/>
      </c>
      <c r="AT112" s="181"/>
      <c r="AU112" s="474" t="str">
        <f>IF(LEN(VLOOKUP(AK110,suvaha!$D$92:$H$158,2,FALSE))&lt;8,"",LEFT(RIGHT(VLOOKUP(AK110,suvaha!$D$92:$H$158,2,FALSE),8),1))</f>
        <v/>
      </c>
      <c r="AV112" s="476"/>
      <c r="AW112" s="474" t="str">
        <f>IF(LEN(VLOOKUP(AK110,suvaha!$D$92:$H$158,2,FALSE))&lt;7,"",LEFT(RIGHT(VLOOKUP(AK110,suvaha!$D$92:$H$158,2,FALSE),7),1))</f>
        <v/>
      </c>
      <c r="AX112" s="468"/>
      <c r="AY112" s="474" t="str">
        <f>IF(LEN(VLOOKUP(AK110,suvaha!$D$92:$H$158,2,FALSE))&lt;6,"",LEFT(RIGHT(VLOOKUP(AK110,suvaha!$D$92:$H$158,2,FALSE),6),1))</f>
        <v/>
      </c>
      <c r="AZ112" s="181"/>
      <c r="BA112" s="788" t="str">
        <f>IF(LEN(VLOOKUP(AK110,suvaha!$D$92:$H$158,2,FALSE))&lt;5,"",LEFT(RIGHT(VLOOKUP(AK110,suvaha!$D$92:$H$158,2,FALSE),5),1))</f>
        <v/>
      </c>
      <c r="BB112" s="788" t="e">
        <f>IF(LEN(#REF!)&lt;5,"",LEFT(RIGHT(#REF!,5),1))</f>
        <v>#REF!</v>
      </c>
      <c r="BC112" s="476"/>
      <c r="BD112" s="474" t="str">
        <f>IF(LEN(VLOOKUP(AK110,suvaha!$D$92:$H$158,2,FALSE))&lt;4,"",LEFT(RIGHT(VLOOKUP(AK110,suvaha!$D$92:$H$158,2,FALSE),4),1))</f>
        <v/>
      </c>
      <c r="BE112" s="476"/>
      <c r="BF112" s="474" t="str">
        <f>IF(LEN(VLOOKUP(AK110,suvaha!$D$92:$H$158,2,FALSE))&lt;3,"",LEFT(RIGHT(VLOOKUP(AK110,suvaha!$D$92:$H$158,2,FALSE),3),1))</f>
        <v/>
      </c>
      <c r="BG112" s="476"/>
      <c r="BH112" s="474" t="str">
        <f>IF(LEN(VLOOKUP(AK110,suvaha!$D$92:$H$158,2,FALSE))&lt;2,"",LEFT(RIGHT(VLOOKUP(AK110,suvaha!$D$92:$H$158,2,FALSE),2),1))</f>
        <v/>
      </c>
      <c r="BI112" s="476"/>
      <c r="BJ112" s="474" t="str">
        <f>IF(VLOOKUP(AK110,suvaha!$D$92:$H$158,2,FALSE)=0,"",IF(LEN(VLOOKUP(AK110,suvaha!$D$92:$H$158,2,FALSE))&lt;1,"",LEFT(RIGHT(VLOOKUP(AK110,suvaha!$D$92:$H$158,2,FALSE),1),1)))</f>
        <v/>
      </c>
      <c r="BK112" s="738"/>
      <c r="BL112" s="671"/>
      <c r="BM112" s="474" t="str">
        <f>IF(LEN(VLOOKUP(AK110,suvaha!$D$92:$H$158,4,FALSE))&lt;11,"",LEFT(RIGHT(VLOOKUP(AK110,suvaha!$D$92:$H$158,4,FALSE),11),1))</f>
        <v/>
      </c>
      <c r="BN112" s="181"/>
      <c r="BO112" s="474" t="str">
        <f>IF(LEN(VLOOKUP(AK110,suvaha!$D$92:$H$158,4,FALSE))&lt;10,"",LEFT(RIGHT(VLOOKUP(AK110,suvaha!$D$92:$H$158,4,FALSE),10),1))</f>
        <v/>
      </c>
      <c r="BP112" s="476"/>
      <c r="BQ112" s="474" t="str">
        <f>IF(LEN(VLOOKUP(AK110,suvaha!$D$92:$H$158,4,FALSE))&lt;9,"",LEFT(RIGHT(VLOOKUP(AK110,suvaha!$D$92:$H$158,4,FALSE),9),1))</f>
        <v/>
      </c>
      <c r="BR112" s="181"/>
      <c r="BS112" s="474" t="str">
        <f>IF(LEN(VLOOKUP(AK110,suvaha!$D$92:$H$158,4,FALSE))&lt;8,"",LEFT(RIGHT(VLOOKUP(AK110,suvaha!$D$92:$H$158,4,FALSE),8),1))</f>
        <v/>
      </c>
      <c r="BT112" s="476"/>
      <c r="BU112" s="474" t="str">
        <f>IF(LEN(VLOOKUP(AK110,suvaha!$D$92:$H$158,4,FALSE))&lt;7,"",LEFT(RIGHT(VLOOKUP(AK110,suvaha!$D$92:$H$158,4,FALSE),7),1))</f>
        <v/>
      </c>
      <c r="BV112" s="674"/>
      <c r="BW112" s="474" t="str">
        <f>IF(LEN(VLOOKUP(AK110,suvaha!$D$92:$H$158,4,FALSE))&lt;6,"",LEFT(RIGHT(VLOOKUP(AK110,suvaha!$D$92:$H$158,4,FALSE),6),1))</f>
        <v/>
      </c>
      <c r="BX112" s="476"/>
      <c r="BY112" s="474" t="str">
        <f>IF(LEN(VLOOKUP(AK110,suvaha!$D$92:$H$158,4,FALSE))&lt;5,"",LEFT(RIGHT(VLOOKUP(AK110,suvaha!$D$92:$H$158,4,FALSE),5),1))</f>
        <v/>
      </c>
      <c r="BZ112" s="476"/>
      <c r="CA112" s="474" t="str">
        <f>IF(LEN(VLOOKUP(AK110,suvaha!$D$92:$H$158,4,FALSE))&lt;4,"",LEFT(RIGHT(VLOOKUP(AK110,suvaha!$D$92:$H$158,4,FALSE),4),1))</f>
        <v/>
      </c>
      <c r="CB112" s="667"/>
      <c r="CC112" s="474" t="str">
        <f>IF(LEN(VLOOKUP(AK110,suvaha!$D$92:$H$158,4,FALSE))&lt;3,"",LEFT(RIGHT(VLOOKUP(AK110,suvaha!$D$92:$H$158,4,FALSE),3),1))</f>
        <v/>
      </c>
      <c r="CD112" s="476"/>
      <c r="CE112" s="474" t="str">
        <f>IF(LEN(VLOOKUP(AK110,suvaha!$D$92:$H$158,4,FALSE))&lt;2,"",LEFT(RIGHT(VLOOKUP(AK110,suvaha!$D$92:$H$158,4,FALSE),2),1))</f>
        <v/>
      </c>
      <c r="CF112" s="476"/>
      <c r="CG112" s="474" t="str">
        <f>IF(VLOOKUP(AK110,suvaha!$D$92:$H$158,4,FALSE)=0,"",IF(LEN(VLOOKUP(AK110,suvaha!$D$92:$H$158,4,FALSE))&lt;1,"",LEFT(RIGHT(VLOOKUP(AK110,suvaha!$D$92:$H$158,4,FALSE),1),1)))</f>
        <v/>
      </c>
      <c r="CH112" s="217"/>
      <c r="CI112" s="139"/>
      <c r="CJ112" s="139"/>
    </row>
    <row r="113" spans="1:88" s="171" customFormat="1" ht="3" customHeight="1">
      <c r="A113" s="139"/>
      <c r="B113" s="139"/>
      <c r="C113" s="139"/>
      <c r="E113" s="803"/>
      <c r="F113" s="803"/>
      <c r="G113" s="804"/>
      <c r="H113" s="804"/>
      <c r="I113" s="804"/>
      <c r="J113" s="804"/>
      <c r="K113" s="804"/>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802"/>
      <c r="AL113" s="802"/>
      <c r="AM113" s="802"/>
      <c r="AN113" s="464"/>
      <c r="AO113" s="236"/>
      <c r="AP113" s="236"/>
      <c r="AQ113" s="236"/>
      <c r="AR113" s="236"/>
      <c r="AS113" s="236"/>
      <c r="AT113" s="236"/>
      <c r="AU113" s="236"/>
      <c r="AV113" s="236"/>
      <c r="AW113" s="236"/>
      <c r="AX113" s="236"/>
      <c r="AY113" s="236"/>
      <c r="AZ113" s="236"/>
      <c r="BA113" s="236"/>
      <c r="BB113" s="236"/>
      <c r="BC113" s="236"/>
      <c r="BD113" s="236"/>
      <c r="BE113" s="182"/>
      <c r="BF113" s="182"/>
      <c r="BG113" s="182"/>
      <c r="BH113" s="182"/>
      <c r="BI113" s="182"/>
      <c r="BJ113" s="182"/>
      <c r="BK113" s="182"/>
      <c r="BL113" s="669"/>
      <c r="BM113" s="669"/>
      <c r="BN113" s="669"/>
      <c r="BO113" s="669"/>
      <c r="BP113" s="669"/>
      <c r="BQ113" s="669"/>
      <c r="BR113" s="669"/>
      <c r="BS113" s="669"/>
      <c r="BT113" s="669"/>
      <c r="BU113" s="669"/>
      <c r="BV113" s="669"/>
      <c r="BW113" s="669"/>
      <c r="BX113" s="669"/>
      <c r="BY113" s="669"/>
      <c r="BZ113" s="669"/>
      <c r="CA113" s="669"/>
      <c r="CB113" s="669"/>
      <c r="CC113" s="182"/>
      <c r="CD113" s="182"/>
      <c r="CE113" s="182"/>
      <c r="CF113" s="182"/>
      <c r="CG113" s="182"/>
      <c r="CH113" s="218"/>
      <c r="CI113" s="139"/>
      <c r="CJ113" s="139"/>
    </row>
    <row r="114" spans="1:88" s="174" customFormat="1" ht="3" customHeight="1">
      <c r="A114" s="139"/>
      <c r="B114" s="463"/>
      <c r="C114" s="144"/>
      <c r="D114" s="144"/>
      <c r="E114" s="803" t="s">
        <v>102</v>
      </c>
      <c r="F114" s="803"/>
      <c r="G114" s="804" t="str">
        <f>Index!C167</f>
        <v>Dlhodobé záväzky z derivátových operácií (373A, 377A)</v>
      </c>
      <c r="H114" s="804"/>
      <c r="I114" s="804"/>
      <c r="J114" s="804"/>
      <c r="K114" s="804"/>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802" t="s">
        <v>218</v>
      </c>
      <c r="AL114" s="802"/>
      <c r="AM114" s="802"/>
      <c r="AN114" s="469"/>
      <c r="AO114" s="472"/>
      <c r="AP114" s="472"/>
      <c r="AQ114" s="472"/>
      <c r="AR114" s="472"/>
      <c r="AS114" s="472"/>
      <c r="AT114" s="472"/>
      <c r="AU114" s="472"/>
      <c r="AV114" s="472"/>
      <c r="AW114" s="472"/>
      <c r="AX114" s="472"/>
      <c r="AY114" s="472"/>
      <c r="AZ114" s="472"/>
      <c r="BA114" s="472"/>
      <c r="BB114" s="472"/>
      <c r="BC114" s="472"/>
      <c r="BD114" s="472"/>
      <c r="BE114" s="175"/>
      <c r="BF114" s="175"/>
      <c r="BG114" s="175"/>
      <c r="BH114" s="175"/>
      <c r="BI114" s="175"/>
      <c r="BJ114" s="175"/>
      <c r="BK114" s="175"/>
      <c r="BL114" s="710"/>
      <c r="BM114" s="710"/>
      <c r="BN114" s="710"/>
      <c r="BO114" s="710"/>
      <c r="BP114" s="710"/>
      <c r="BQ114" s="710"/>
      <c r="BR114" s="710"/>
      <c r="BS114" s="710"/>
      <c r="BT114" s="710"/>
      <c r="BU114" s="710"/>
      <c r="BV114" s="710"/>
      <c r="BW114" s="710"/>
      <c r="BX114" s="710"/>
      <c r="BY114" s="710"/>
      <c r="BZ114" s="710"/>
      <c r="CA114" s="710"/>
      <c r="CB114" s="710"/>
      <c r="CC114" s="175"/>
      <c r="CD114" s="175"/>
      <c r="CE114" s="175"/>
      <c r="CF114" s="175"/>
      <c r="CG114" s="175"/>
      <c r="CH114" s="216"/>
      <c r="CI114" s="220"/>
      <c r="CJ114" s="220"/>
    </row>
    <row r="115" spans="1:88" s="174" customFormat="1" ht="3" customHeight="1">
      <c r="A115" s="139"/>
      <c r="B115" s="139"/>
      <c r="C115" s="139"/>
      <c r="D115" s="463"/>
      <c r="E115" s="803"/>
      <c r="F115" s="803"/>
      <c r="G115" s="804"/>
      <c r="H115" s="804"/>
      <c r="I115" s="804"/>
      <c r="J115" s="804"/>
      <c r="K115" s="804"/>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2"/>
      <c r="AL115" s="802"/>
      <c r="AM115" s="802"/>
      <c r="AN115" s="465"/>
      <c r="AO115" s="466"/>
      <c r="AP115" s="466"/>
      <c r="AQ115" s="466"/>
      <c r="AR115" s="471"/>
      <c r="AS115" s="467"/>
      <c r="AT115" s="467"/>
      <c r="AU115" s="467"/>
      <c r="AV115" s="467"/>
      <c r="AW115" s="467"/>
      <c r="AX115" s="468"/>
      <c r="AY115" s="673"/>
      <c r="AZ115" s="673"/>
      <c r="BA115" s="673"/>
      <c r="BB115" s="673"/>
      <c r="BC115" s="673"/>
      <c r="BD115" s="673"/>
      <c r="BE115" s="476"/>
      <c r="BF115" s="793"/>
      <c r="BG115" s="793"/>
      <c r="BH115" s="793"/>
      <c r="BI115" s="793"/>
      <c r="BJ115" s="793"/>
      <c r="BK115" s="738"/>
      <c r="BL115" s="671"/>
      <c r="BM115" s="672"/>
      <c r="BN115" s="672"/>
      <c r="BO115" s="672"/>
      <c r="BP115" s="471"/>
      <c r="BQ115" s="673"/>
      <c r="BR115" s="673"/>
      <c r="BS115" s="673"/>
      <c r="BT115" s="673"/>
      <c r="BU115" s="673"/>
      <c r="BV115" s="674"/>
      <c r="BW115" s="668"/>
      <c r="BX115" s="668"/>
      <c r="BY115" s="668"/>
      <c r="BZ115" s="668"/>
      <c r="CA115" s="668"/>
      <c r="CB115" s="667"/>
      <c r="CC115" s="668"/>
      <c r="CD115" s="668"/>
      <c r="CE115" s="668"/>
      <c r="CF115" s="668"/>
      <c r="CG115" s="668"/>
      <c r="CH115" s="217"/>
      <c r="CI115" s="220"/>
      <c r="CJ115" s="220"/>
    </row>
    <row r="116" spans="1:88" s="171" customFormat="1" ht="15" customHeight="1">
      <c r="A116" s="139"/>
      <c r="B116" s="139"/>
      <c r="C116" s="139"/>
      <c r="E116" s="803"/>
      <c r="F116" s="803"/>
      <c r="G116" s="804"/>
      <c r="H116" s="804"/>
      <c r="I116" s="804"/>
      <c r="J116" s="804"/>
      <c r="K116" s="804"/>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2"/>
      <c r="AL116" s="802"/>
      <c r="AM116" s="802"/>
      <c r="AN116" s="465"/>
      <c r="AO116" s="474" t="str">
        <f>IF(LEN(VLOOKUP(AK114,suvaha!$D$92:$H$158,2,FALSE))&lt;11,"",LEFT(RIGHT(VLOOKUP(AK114,suvaha!$D$92:$H$158,2,FALSE),11),1))</f>
        <v/>
      </c>
      <c r="AP116" s="181"/>
      <c r="AQ116" s="474" t="str">
        <f>IF(LEN(VLOOKUP(AK114,suvaha!$D$92:$H$158,2,FALSE))&lt;10,"",LEFT(RIGHT(VLOOKUP(AK114,suvaha!$D$92:$H$158,2,FALSE),10),1))</f>
        <v/>
      </c>
      <c r="AR116" s="476"/>
      <c r="AS116" s="474" t="str">
        <f>IF(LEN(VLOOKUP(AK114,suvaha!$D$92:$H$158,2,FALSE))&lt;9,"",LEFT(RIGHT(VLOOKUP(AK114,suvaha!$D$92:$H$158,2,FALSE),9),1))</f>
        <v/>
      </c>
      <c r="AT116" s="181"/>
      <c r="AU116" s="474" t="str">
        <f>IF(LEN(VLOOKUP(AK114,suvaha!$D$92:$H$158,2,FALSE))&lt;8,"",LEFT(RIGHT(VLOOKUP(AK114,suvaha!$D$92:$H$158,2,FALSE),8),1))</f>
        <v/>
      </c>
      <c r="AV116" s="476"/>
      <c r="AW116" s="474" t="str">
        <f>IF(LEN(VLOOKUP(AK114,suvaha!$D$92:$H$158,2,FALSE))&lt;7,"",LEFT(RIGHT(VLOOKUP(AK114,suvaha!$D$92:$H$158,2,FALSE),7),1))</f>
        <v/>
      </c>
      <c r="AX116" s="468"/>
      <c r="AY116" s="474" t="str">
        <f>IF(LEN(VLOOKUP(AK114,suvaha!$D$92:$H$158,2,FALSE))&lt;6,"",LEFT(RIGHT(VLOOKUP(AK114,suvaha!$D$92:$H$158,2,FALSE),6),1))</f>
        <v/>
      </c>
      <c r="AZ116" s="181"/>
      <c r="BA116" s="788" t="str">
        <f>IF(LEN(VLOOKUP(AK114,suvaha!$D$92:$H$158,2,FALSE))&lt;5,"",LEFT(RIGHT(VLOOKUP(AK114,suvaha!$D$92:$H$158,2,FALSE),5),1))</f>
        <v/>
      </c>
      <c r="BB116" s="788" t="e">
        <f>IF(LEN(#REF!)&lt;5,"",LEFT(RIGHT(#REF!,5),1))</f>
        <v>#REF!</v>
      </c>
      <c r="BC116" s="476"/>
      <c r="BD116" s="474" t="str">
        <f>IF(LEN(VLOOKUP(AK114,suvaha!$D$92:$H$158,2,FALSE))&lt;4,"",LEFT(RIGHT(VLOOKUP(AK114,suvaha!$D$92:$H$158,2,FALSE),4),1))</f>
        <v/>
      </c>
      <c r="BE116" s="476"/>
      <c r="BF116" s="474" t="str">
        <f>IF(LEN(VLOOKUP(AK114,suvaha!$D$92:$H$158,2,FALSE))&lt;3,"",LEFT(RIGHT(VLOOKUP(AK114,suvaha!$D$92:$H$158,2,FALSE),3),1))</f>
        <v/>
      </c>
      <c r="BG116" s="476"/>
      <c r="BH116" s="474" t="str">
        <f>IF(LEN(VLOOKUP(AK114,suvaha!$D$92:$H$158,2,FALSE))&lt;2,"",LEFT(RIGHT(VLOOKUP(AK114,suvaha!$D$92:$H$158,2,FALSE),2),1))</f>
        <v/>
      </c>
      <c r="BI116" s="476"/>
      <c r="BJ116" s="474" t="str">
        <f>IF(VLOOKUP(AK114,suvaha!$D$92:$H$158,2,FALSE)=0,"",IF(LEN(VLOOKUP(AK114,suvaha!$D$92:$H$158,2,FALSE))&lt;1,"",LEFT(RIGHT(VLOOKUP(AK114,suvaha!$D$92:$H$158,2,FALSE),1),1)))</f>
        <v/>
      </c>
      <c r="BK116" s="738"/>
      <c r="BL116" s="671"/>
      <c r="BM116" s="474" t="str">
        <f>IF(LEN(VLOOKUP(AK114,suvaha!$D$92:$H$158,4,FALSE))&lt;11,"",LEFT(RIGHT(VLOOKUP(AK114,suvaha!$D$92:$H$158,4,FALSE),11),1))</f>
        <v/>
      </c>
      <c r="BN116" s="181"/>
      <c r="BO116" s="474" t="str">
        <f>IF(LEN(VLOOKUP(AK114,suvaha!$D$92:$H$158,4,FALSE))&lt;10,"",LEFT(RIGHT(VLOOKUP(AK114,suvaha!$D$92:$H$158,4,FALSE),10),1))</f>
        <v/>
      </c>
      <c r="BP116" s="476"/>
      <c r="BQ116" s="474" t="str">
        <f>IF(LEN(VLOOKUP(AK114,suvaha!$D$92:$H$158,4,FALSE))&lt;9,"",LEFT(RIGHT(VLOOKUP(AK114,suvaha!$D$92:$H$158,4,FALSE),9),1))</f>
        <v/>
      </c>
      <c r="BR116" s="181"/>
      <c r="BS116" s="474" t="str">
        <f>IF(LEN(VLOOKUP(AK114,suvaha!$D$92:$H$158,4,FALSE))&lt;8,"",LEFT(RIGHT(VLOOKUP(AK114,suvaha!$D$92:$H$158,4,FALSE),8),1))</f>
        <v/>
      </c>
      <c r="BT116" s="476"/>
      <c r="BU116" s="474" t="str">
        <f>IF(LEN(VLOOKUP(AK114,suvaha!$D$92:$H$158,4,FALSE))&lt;7,"",LEFT(RIGHT(VLOOKUP(AK114,suvaha!$D$92:$H$158,4,FALSE),7),1))</f>
        <v/>
      </c>
      <c r="BV116" s="674"/>
      <c r="BW116" s="474" t="str">
        <f>IF(LEN(VLOOKUP(AK114,suvaha!$D$92:$H$158,4,FALSE))&lt;6,"",LEFT(RIGHT(VLOOKUP(AK114,suvaha!$D$92:$H$158,4,FALSE),6),1))</f>
        <v/>
      </c>
      <c r="BX116" s="476"/>
      <c r="BY116" s="474" t="str">
        <f>IF(LEN(VLOOKUP(AK114,suvaha!$D$92:$H$158,4,FALSE))&lt;5,"",LEFT(RIGHT(VLOOKUP(AK114,suvaha!$D$92:$H$158,4,FALSE),5),1))</f>
        <v/>
      </c>
      <c r="BZ116" s="476"/>
      <c r="CA116" s="474" t="str">
        <f>IF(LEN(VLOOKUP(AK114,suvaha!$D$92:$H$158,4,FALSE))&lt;4,"",LEFT(RIGHT(VLOOKUP(AK114,suvaha!$D$92:$H$158,4,FALSE),4),1))</f>
        <v/>
      </c>
      <c r="CB116" s="667"/>
      <c r="CC116" s="474" t="str">
        <f>IF(LEN(VLOOKUP(AK114,suvaha!$D$92:$H$158,4,FALSE))&lt;3,"",LEFT(RIGHT(VLOOKUP(AK114,suvaha!$D$92:$H$158,4,FALSE),3),1))</f>
        <v/>
      </c>
      <c r="CD116" s="476"/>
      <c r="CE116" s="474" t="str">
        <f>IF(LEN(VLOOKUP(AK114,suvaha!$D$92:$H$158,4,FALSE))&lt;2,"",LEFT(RIGHT(VLOOKUP(AK114,suvaha!$D$92:$H$158,4,FALSE),2),1))</f>
        <v/>
      </c>
      <c r="CF116" s="476"/>
      <c r="CG116" s="474" t="str">
        <f>IF(VLOOKUP(AK114,suvaha!$D$92:$H$158,4,FALSE)=0,"",IF(LEN(VLOOKUP(AK114,suvaha!$D$92:$H$158,4,FALSE))&lt;1,"",LEFT(RIGHT(VLOOKUP(AK114,suvaha!$D$92:$H$158,4,FALSE),1),1)))</f>
        <v/>
      </c>
      <c r="CH116" s="217"/>
      <c r="CI116" s="139"/>
      <c r="CJ116" s="139"/>
    </row>
    <row r="117" spans="1:88" s="171" customFormat="1" ht="3" customHeight="1">
      <c r="A117" s="139"/>
      <c r="B117" s="139"/>
      <c r="C117" s="139"/>
      <c r="E117" s="803"/>
      <c r="F117" s="803"/>
      <c r="G117" s="804"/>
      <c r="H117" s="804"/>
      <c r="I117" s="804"/>
      <c r="J117" s="804"/>
      <c r="K117" s="804"/>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2"/>
      <c r="AL117" s="802"/>
      <c r="AM117" s="802"/>
      <c r="AN117" s="464"/>
      <c r="AO117" s="236"/>
      <c r="AP117" s="236"/>
      <c r="AQ117" s="236"/>
      <c r="AR117" s="236"/>
      <c r="AS117" s="236"/>
      <c r="AT117" s="236"/>
      <c r="AU117" s="236"/>
      <c r="AV117" s="236"/>
      <c r="AW117" s="236"/>
      <c r="AX117" s="236"/>
      <c r="AY117" s="236"/>
      <c r="AZ117" s="236"/>
      <c r="BA117" s="236"/>
      <c r="BB117" s="236"/>
      <c r="BC117" s="236"/>
      <c r="BD117" s="236"/>
      <c r="BE117" s="182"/>
      <c r="BF117" s="182"/>
      <c r="BG117" s="182"/>
      <c r="BH117" s="182"/>
      <c r="BI117" s="182"/>
      <c r="BJ117" s="182"/>
      <c r="BK117" s="182"/>
      <c r="BL117" s="669"/>
      <c r="BM117" s="669"/>
      <c r="BN117" s="669"/>
      <c r="BO117" s="669"/>
      <c r="BP117" s="669"/>
      <c r="BQ117" s="669"/>
      <c r="BR117" s="669"/>
      <c r="BS117" s="669"/>
      <c r="BT117" s="669"/>
      <c r="BU117" s="669"/>
      <c r="BV117" s="669"/>
      <c r="BW117" s="669"/>
      <c r="BX117" s="669"/>
      <c r="BY117" s="669"/>
      <c r="BZ117" s="669"/>
      <c r="CA117" s="669"/>
      <c r="CB117" s="669"/>
      <c r="CC117" s="182"/>
      <c r="CD117" s="182"/>
      <c r="CE117" s="182"/>
      <c r="CF117" s="182"/>
      <c r="CG117" s="182"/>
      <c r="CH117" s="218"/>
      <c r="CI117" s="139"/>
      <c r="CJ117" s="139"/>
    </row>
    <row r="118" spans="1:88" s="174" customFormat="1" ht="3" customHeight="1" thickBot="1">
      <c r="A118" s="139"/>
      <c r="B118" s="463"/>
      <c r="C118" s="144"/>
      <c r="D118" s="144"/>
      <c r="E118" s="816" t="s">
        <v>219</v>
      </c>
      <c r="F118" s="816"/>
      <c r="G118" s="818" t="str">
        <f>Index!C168</f>
        <v>Odložený daňový záväzok (481A)</v>
      </c>
      <c r="H118" s="818"/>
      <c r="I118" s="818"/>
      <c r="J118" s="818"/>
      <c r="K118" s="818"/>
      <c r="L118" s="818"/>
      <c r="M118" s="818"/>
      <c r="N118" s="818"/>
      <c r="O118" s="818"/>
      <c r="P118" s="818"/>
      <c r="Q118" s="818"/>
      <c r="R118" s="818"/>
      <c r="S118" s="818"/>
      <c r="T118" s="818"/>
      <c r="U118" s="818"/>
      <c r="V118" s="818"/>
      <c r="W118" s="818"/>
      <c r="X118" s="818"/>
      <c r="Y118" s="818"/>
      <c r="Z118" s="818"/>
      <c r="AA118" s="818"/>
      <c r="AB118" s="818"/>
      <c r="AC118" s="818"/>
      <c r="AD118" s="818"/>
      <c r="AE118" s="818"/>
      <c r="AF118" s="818"/>
      <c r="AG118" s="818"/>
      <c r="AH118" s="818"/>
      <c r="AI118" s="818"/>
      <c r="AJ118" s="818"/>
      <c r="AK118" s="820" t="s">
        <v>220</v>
      </c>
      <c r="AL118" s="820"/>
      <c r="AM118" s="820"/>
      <c r="AN118" s="469"/>
      <c r="AO118" s="472"/>
      <c r="AP118" s="472"/>
      <c r="AQ118" s="472"/>
      <c r="AR118" s="472"/>
      <c r="AS118" s="472"/>
      <c r="AT118" s="472"/>
      <c r="AU118" s="472"/>
      <c r="AV118" s="472"/>
      <c r="AW118" s="472"/>
      <c r="AX118" s="472"/>
      <c r="AY118" s="472"/>
      <c r="AZ118" s="472"/>
      <c r="BA118" s="472"/>
      <c r="BB118" s="472"/>
      <c r="BC118" s="472"/>
      <c r="BD118" s="472"/>
      <c r="BE118" s="175"/>
      <c r="BF118" s="175"/>
      <c r="BG118" s="175"/>
      <c r="BH118" s="175"/>
      <c r="BI118" s="175"/>
      <c r="BJ118" s="175"/>
      <c r="BK118" s="175"/>
      <c r="BL118" s="710"/>
      <c r="BM118" s="710"/>
      <c r="BN118" s="710"/>
      <c r="BO118" s="710"/>
      <c r="BP118" s="710"/>
      <c r="BQ118" s="710"/>
      <c r="BR118" s="710"/>
      <c r="BS118" s="710"/>
      <c r="BT118" s="710"/>
      <c r="BU118" s="710"/>
      <c r="BV118" s="710"/>
      <c r="BW118" s="710"/>
      <c r="BX118" s="710"/>
      <c r="BY118" s="710"/>
      <c r="BZ118" s="710"/>
      <c r="CA118" s="710"/>
      <c r="CB118" s="710"/>
      <c r="CC118" s="175"/>
      <c r="CD118" s="175"/>
      <c r="CE118" s="175"/>
      <c r="CF118" s="175"/>
      <c r="CG118" s="175"/>
      <c r="CH118" s="216"/>
      <c r="CI118" s="220"/>
      <c r="CJ118" s="220"/>
    </row>
    <row r="119" spans="1:88" s="174" customFormat="1" ht="3" customHeight="1" thickBot="1">
      <c r="A119" s="139"/>
      <c r="B119" s="139"/>
      <c r="C119" s="139"/>
      <c r="D119" s="463"/>
      <c r="E119" s="817"/>
      <c r="F119" s="817"/>
      <c r="G119" s="819"/>
      <c r="H119" s="819"/>
      <c r="I119" s="819"/>
      <c r="J119" s="819"/>
      <c r="K119" s="819"/>
      <c r="L119" s="819"/>
      <c r="M119" s="819"/>
      <c r="N119" s="819"/>
      <c r="O119" s="819"/>
      <c r="P119" s="819"/>
      <c r="Q119" s="819"/>
      <c r="R119" s="819"/>
      <c r="S119" s="819"/>
      <c r="T119" s="819"/>
      <c r="U119" s="819"/>
      <c r="V119" s="819"/>
      <c r="W119" s="819"/>
      <c r="X119" s="819"/>
      <c r="Y119" s="819"/>
      <c r="Z119" s="819"/>
      <c r="AA119" s="819"/>
      <c r="AB119" s="819"/>
      <c r="AC119" s="819"/>
      <c r="AD119" s="819"/>
      <c r="AE119" s="819"/>
      <c r="AF119" s="819"/>
      <c r="AG119" s="819"/>
      <c r="AH119" s="819"/>
      <c r="AI119" s="819"/>
      <c r="AJ119" s="819"/>
      <c r="AK119" s="821"/>
      <c r="AL119" s="821"/>
      <c r="AM119" s="821"/>
      <c r="AN119" s="465"/>
      <c r="AO119" s="466"/>
      <c r="AP119" s="466"/>
      <c r="AQ119" s="466"/>
      <c r="AR119" s="471"/>
      <c r="AS119" s="467"/>
      <c r="AT119" s="467"/>
      <c r="AU119" s="467"/>
      <c r="AV119" s="467"/>
      <c r="AW119" s="467"/>
      <c r="AX119" s="468"/>
      <c r="AY119" s="673"/>
      <c r="AZ119" s="673"/>
      <c r="BA119" s="673"/>
      <c r="BB119" s="673"/>
      <c r="BC119" s="673"/>
      <c r="BD119" s="673"/>
      <c r="BE119" s="476"/>
      <c r="BF119" s="793"/>
      <c r="BG119" s="793"/>
      <c r="BH119" s="793"/>
      <c r="BI119" s="793"/>
      <c r="BJ119" s="793"/>
      <c r="BK119" s="738"/>
      <c r="BL119" s="671"/>
      <c r="BM119" s="672"/>
      <c r="BN119" s="672"/>
      <c r="BO119" s="672"/>
      <c r="BP119" s="471"/>
      <c r="BQ119" s="673"/>
      <c r="BR119" s="673"/>
      <c r="BS119" s="673"/>
      <c r="BT119" s="673"/>
      <c r="BU119" s="673"/>
      <c r="BV119" s="674"/>
      <c r="BW119" s="668"/>
      <c r="BX119" s="668"/>
      <c r="BY119" s="668"/>
      <c r="BZ119" s="668"/>
      <c r="CA119" s="668"/>
      <c r="CB119" s="667"/>
      <c r="CC119" s="668"/>
      <c r="CD119" s="668"/>
      <c r="CE119" s="668"/>
      <c r="CF119" s="668"/>
      <c r="CG119" s="668"/>
      <c r="CH119" s="217"/>
      <c r="CI119" s="220"/>
      <c r="CJ119" s="220"/>
    </row>
    <row r="120" spans="1:88" s="171" customFormat="1" ht="15" customHeight="1" thickBot="1">
      <c r="A120" s="139"/>
      <c r="B120" s="139"/>
      <c r="C120" s="139"/>
      <c r="E120" s="817"/>
      <c r="F120" s="817"/>
      <c r="G120" s="819"/>
      <c r="H120" s="819"/>
      <c r="I120" s="819"/>
      <c r="J120" s="819"/>
      <c r="K120" s="819"/>
      <c r="L120" s="819"/>
      <c r="M120" s="819"/>
      <c r="N120" s="819"/>
      <c r="O120" s="819"/>
      <c r="P120" s="819"/>
      <c r="Q120" s="819"/>
      <c r="R120" s="819"/>
      <c r="S120" s="819"/>
      <c r="T120" s="819"/>
      <c r="U120" s="819"/>
      <c r="V120" s="819"/>
      <c r="W120" s="819"/>
      <c r="X120" s="819"/>
      <c r="Y120" s="819"/>
      <c r="Z120" s="819"/>
      <c r="AA120" s="819"/>
      <c r="AB120" s="819"/>
      <c r="AC120" s="819"/>
      <c r="AD120" s="819"/>
      <c r="AE120" s="819"/>
      <c r="AF120" s="819"/>
      <c r="AG120" s="819"/>
      <c r="AH120" s="819"/>
      <c r="AI120" s="819"/>
      <c r="AJ120" s="819"/>
      <c r="AK120" s="821"/>
      <c r="AL120" s="821"/>
      <c r="AM120" s="821"/>
      <c r="AN120" s="465"/>
      <c r="AO120" s="474" t="str">
        <f>IF(LEN(VLOOKUP(AK118,suvaha!$D$92:$H$158,2,FALSE))&lt;11,"",LEFT(RIGHT(VLOOKUP(AK118,suvaha!$D$92:$H$158,2,FALSE),11),1))</f>
        <v/>
      </c>
      <c r="AP120" s="181"/>
      <c r="AQ120" s="474" t="str">
        <f>IF(LEN(VLOOKUP(AK118,suvaha!$D$92:$H$158,2,FALSE))&lt;10,"",LEFT(RIGHT(VLOOKUP(AK118,suvaha!$D$92:$H$158,2,FALSE),10),1))</f>
        <v/>
      </c>
      <c r="AR120" s="476"/>
      <c r="AS120" s="474" t="str">
        <f>IF(LEN(VLOOKUP(AK118,suvaha!$D$92:$H$158,2,FALSE))&lt;9,"",LEFT(RIGHT(VLOOKUP(AK118,suvaha!$D$92:$H$158,2,FALSE),9),1))</f>
        <v/>
      </c>
      <c r="AT120" s="181"/>
      <c r="AU120" s="474" t="str">
        <f>IF(LEN(VLOOKUP(AK118,suvaha!$D$92:$H$158,2,FALSE))&lt;8,"",LEFT(RIGHT(VLOOKUP(AK118,suvaha!$D$92:$H$158,2,FALSE),8),1))</f>
        <v/>
      </c>
      <c r="AV120" s="476"/>
      <c r="AW120" s="474" t="str">
        <f>IF(LEN(VLOOKUP(AK118,suvaha!$D$92:$H$158,2,FALSE))&lt;7,"",LEFT(RIGHT(VLOOKUP(AK118,suvaha!$D$92:$H$158,2,FALSE),7),1))</f>
        <v/>
      </c>
      <c r="AX120" s="468"/>
      <c r="AY120" s="474" t="str">
        <f>IF(LEN(VLOOKUP(AK118,suvaha!$D$92:$H$158,2,FALSE))&lt;6,"",LEFT(RIGHT(VLOOKUP(AK118,suvaha!$D$92:$H$158,2,FALSE),6),1))</f>
        <v/>
      </c>
      <c r="AZ120" s="181"/>
      <c r="BA120" s="788" t="str">
        <f>IF(LEN(VLOOKUP(AK118,suvaha!$D$92:$H$158,2,FALSE))&lt;5,"",LEFT(RIGHT(VLOOKUP(AK118,suvaha!$D$92:$H$158,2,FALSE),5),1))</f>
        <v/>
      </c>
      <c r="BB120" s="788" t="e">
        <f>IF(LEN(#REF!)&lt;5,"",LEFT(RIGHT(#REF!,5),1))</f>
        <v>#REF!</v>
      </c>
      <c r="BC120" s="476"/>
      <c r="BD120" s="474" t="str">
        <f>IF(LEN(VLOOKUP(AK118,suvaha!$D$92:$H$158,2,FALSE))&lt;4,"",LEFT(RIGHT(VLOOKUP(AK118,suvaha!$D$92:$H$158,2,FALSE),4),1))</f>
        <v>2</v>
      </c>
      <c r="BE120" s="476"/>
      <c r="BF120" s="474" t="str">
        <f>IF(LEN(VLOOKUP(AK118,suvaha!$D$92:$H$158,2,FALSE))&lt;3,"",LEFT(RIGHT(VLOOKUP(AK118,suvaha!$D$92:$H$158,2,FALSE),3),1))</f>
        <v>7</v>
      </c>
      <c r="BG120" s="476"/>
      <c r="BH120" s="474" t="str">
        <f>IF(LEN(VLOOKUP(AK118,suvaha!$D$92:$H$158,2,FALSE))&lt;2,"",LEFT(RIGHT(VLOOKUP(AK118,suvaha!$D$92:$H$158,2,FALSE),2),1))</f>
        <v>2</v>
      </c>
      <c r="BI120" s="476"/>
      <c r="BJ120" s="474" t="str">
        <f>IF(VLOOKUP(AK118,suvaha!$D$92:$H$158,2,FALSE)=0,"",IF(LEN(VLOOKUP(AK118,suvaha!$D$92:$H$158,2,FALSE))&lt;1,"",LEFT(RIGHT(VLOOKUP(AK118,suvaha!$D$92:$H$158,2,FALSE),1),1)))</f>
        <v>6</v>
      </c>
      <c r="BK120" s="738"/>
      <c r="BL120" s="671"/>
      <c r="BM120" s="474" t="str">
        <f>IF(LEN(VLOOKUP(AK118,suvaha!$D$92:$H$158,4,FALSE))&lt;11,"",LEFT(RIGHT(VLOOKUP(AK118,suvaha!$D$92:$H$158,4,FALSE),11),1))</f>
        <v/>
      </c>
      <c r="BN120" s="181"/>
      <c r="BO120" s="474" t="str">
        <f>IF(LEN(VLOOKUP(AK118,suvaha!$D$92:$H$158,4,FALSE))&lt;10,"",LEFT(RIGHT(VLOOKUP(AK118,suvaha!$D$92:$H$158,4,FALSE),10),1))</f>
        <v/>
      </c>
      <c r="BP120" s="476"/>
      <c r="BQ120" s="474" t="str">
        <f>IF(LEN(VLOOKUP(AK118,suvaha!$D$92:$H$158,4,FALSE))&lt;9,"",LEFT(RIGHT(VLOOKUP(AK118,suvaha!$D$92:$H$158,4,FALSE),9),1))</f>
        <v/>
      </c>
      <c r="BR120" s="181"/>
      <c r="BS120" s="474" t="str">
        <f>IF(LEN(VLOOKUP(AK118,suvaha!$D$92:$H$158,4,FALSE))&lt;8,"",LEFT(RIGHT(VLOOKUP(AK118,suvaha!$D$92:$H$158,4,FALSE),8),1))</f>
        <v/>
      </c>
      <c r="BT120" s="476"/>
      <c r="BU120" s="474" t="str">
        <f>IF(LEN(VLOOKUP(AK118,suvaha!$D$92:$H$158,4,FALSE))&lt;7,"",LEFT(RIGHT(VLOOKUP(AK118,suvaha!$D$92:$H$158,4,FALSE),7),1))</f>
        <v/>
      </c>
      <c r="BV120" s="674"/>
      <c r="BW120" s="474" t="str">
        <f>IF(LEN(VLOOKUP(AK118,suvaha!$D$92:$H$158,4,FALSE))&lt;6,"",LEFT(RIGHT(VLOOKUP(AK118,suvaha!$D$92:$H$158,4,FALSE),6),1))</f>
        <v/>
      </c>
      <c r="BX120" s="476"/>
      <c r="BY120" s="474" t="str">
        <f>IF(LEN(VLOOKUP(AK118,suvaha!$D$92:$H$158,4,FALSE))&lt;5,"",LEFT(RIGHT(VLOOKUP(AK118,suvaha!$D$92:$H$158,4,FALSE),5),1))</f>
        <v/>
      </c>
      <c r="BZ120" s="476"/>
      <c r="CA120" s="474" t="str">
        <f>IF(LEN(VLOOKUP(AK118,suvaha!$D$92:$H$158,4,FALSE))&lt;4,"",LEFT(RIGHT(VLOOKUP(AK118,suvaha!$D$92:$H$158,4,FALSE),4),1))</f>
        <v>2</v>
      </c>
      <c r="CB120" s="667"/>
      <c r="CC120" s="474" t="str">
        <f>IF(LEN(VLOOKUP(AK118,suvaha!$D$92:$H$158,4,FALSE))&lt;3,"",LEFT(RIGHT(VLOOKUP(AK118,suvaha!$D$92:$H$158,4,FALSE),3),1))</f>
        <v>7</v>
      </c>
      <c r="CD120" s="476"/>
      <c r="CE120" s="474" t="str">
        <f>IF(LEN(VLOOKUP(AK118,suvaha!$D$92:$H$158,4,FALSE))&lt;2,"",LEFT(RIGHT(VLOOKUP(AK118,suvaha!$D$92:$H$158,4,FALSE),2),1))</f>
        <v>2</v>
      </c>
      <c r="CF120" s="476"/>
      <c r="CG120" s="474" t="str">
        <f>IF(VLOOKUP(AK118,suvaha!$D$92:$H$158,4,FALSE)=0,"",IF(LEN(VLOOKUP(AK118,suvaha!$D$92:$H$158,4,FALSE))&lt;1,"",LEFT(RIGHT(VLOOKUP(AK118,suvaha!$D$92:$H$158,4,FALSE),1),1)))</f>
        <v>6</v>
      </c>
      <c r="CH120" s="217"/>
      <c r="CI120" s="139"/>
      <c r="CJ120" s="139"/>
    </row>
    <row r="121" spans="1:88" s="171" customFormat="1" ht="3" customHeight="1" thickBot="1">
      <c r="A121" s="139"/>
      <c r="B121" s="139"/>
      <c r="C121" s="139"/>
      <c r="E121" s="817"/>
      <c r="F121" s="817"/>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21"/>
      <c r="AL121" s="821"/>
      <c r="AM121" s="821"/>
      <c r="AN121" s="464"/>
      <c r="AO121" s="236"/>
      <c r="AP121" s="236"/>
      <c r="AQ121" s="236"/>
      <c r="AR121" s="236"/>
      <c r="AS121" s="236"/>
      <c r="AT121" s="236"/>
      <c r="AU121" s="236"/>
      <c r="AV121" s="236"/>
      <c r="AW121" s="236"/>
      <c r="AX121" s="236"/>
      <c r="AY121" s="236"/>
      <c r="AZ121" s="236"/>
      <c r="BA121" s="236"/>
      <c r="BB121" s="236"/>
      <c r="BC121" s="236"/>
      <c r="BD121" s="236"/>
      <c r="BE121" s="182"/>
      <c r="BF121" s="182"/>
      <c r="BG121" s="182"/>
      <c r="BH121" s="182"/>
      <c r="BI121" s="182"/>
      <c r="BJ121" s="182"/>
      <c r="BK121" s="182"/>
      <c r="BL121" s="669"/>
      <c r="BM121" s="669"/>
      <c r="BN121" s="669"/>
      <c r="BO121" s="669"/>
      <c r="BP121" s="669"/>
      <c r="BQ121" s="669"/>
      <c r="BR121" s="669"/>
      <c r="BS121" s="669"/>
      <c r="BT121" s="669"/>
      <c r="BU121" s="669"/>
      <c r="BV121" s="669"/>
      <c r="BW121" s="669"/>
      <c r="BX121" s="669"/>
      <c r="BY121" s="669"/>
      <c r="BZ121" s="669"/>
      <c r="CA121" s="669"/>
      <c r="CB121" s="669"/>
      <c r="CC121" s="182"/>
      <c r="CD121" s="182"/>
      <c r="CE121" s="182"/>
      <c r="CF121" s="182"/>
      <c r="CG121" s="182"/>
      <c r="CH121" s="218"/>
      <c r="CI121" s="139"/>
      <c r="CJ121" s="139"/>
    </row>
    <row r="122" spans="1:88" ht="6" customHeight="1">
      <c r="D122" s="154"/>
      <c r="E122" s="198"/>
      <c r="F122" s="198"/>
      <c r="G122" s="198"/>
      <c r="H122" s="161"/>
      <c r="I122" s="161"/>
      <c r="J122" s="161"/>
      <c r="K122" s="467"/>
      <c r="L122" s="467"/>
      <c r="M122" s="467"/>
      <c r="N122" s="467"/>
      <c r="O122" s="467"/>
      <c r="P122" s="467"/>
      <c r="Q122" s="467"/>
      <c r="R122" s="467"/>
      <c r="S122" s="467"/>
      <c r="T122" s="467"/>
      <c r="U122" s="467"/>
      <c r="V122" s="467"/>
      <c r="W122" s="467"/>
      <c r="X122" s="467"/>
      <c r="Y122" s="467"/>
      <c r="Z122" s="467"/>
      <c r="AA122" s="467"/>
      <c r="AB122" s="467"/>
      <c r="AC122" s="467"/>
      <c r="AD122" s="467"/>
      <c r="AE122" s="467"/>
      <c r="AF122" s="467"/>
      <c r="AG122" s="467"/>
      <c r="AH122" s="467"/>
      <c r="AI122" s="467"/>
      <c r="AJ122" s="467"/>
      <c r="AK122" s="467"/>
      <c r="AL122" s="467"/>
      <c r="AM122" s="467"/>
      <c r="AN122" s="467"/>
      <c r="AO122" s="467"/>
      <c r="AP122" s="467"/>
      <c r="AQ122" s="467"/>
      <c r="AR122" s="467"/>
      <c r="AS122" s="467"/>
      <c r="AT122" s="467"/>
      <c r="AU122" s="467"/>
      <c r="AV122" s="467"/>
      <c r="AW122" s="467"/>
      <c r="AX122" s="467"/>
      <c r="AY122" s="467"/>
      <c r="AZ122" s="467"/>
      <c r="BA122" s="467"/>
      <c r="BB122" s="467"/>
      <c r="BC122" s="467"/>
      <c r="BD122" s="467"/>
      <c r="BE122" s="467"/>
      <c r="BF122" s="467"/>
      <c r="BG122" s="4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154"/>
      <c r="CJ122" s="154"/>
    </row>
    <row r="123" spans="1:88" ht="15.75" thickBot="1">
      <c r="D123" s="154"/>
      <c r="E123" s="221"/>
      <c r="F123" s="198"/>
      <c r="G123" s="198"/>
      <c r="H123" s="2"/>
      <c r="I123" s="161"/>
      <c r="J123" s="161"/>
      <c r="K123" s="467"/>
      <c r="L123" s="467"/>
      <c r="M123" s="467"/>
      <c r="N123" s="467"/>
      <c r="O123" s="467"/>
      <c r="P123" s="467"/>
      <c r="Q123" s="467"/>
      <c r="R123" s="467"/>
      <c r="S123" s="467"/>
      <c r="T123" s="467"/>
      <c r="U123" s="467"/>
      <c r="V123" s="467"/>
      <c r="W123" s="467"/>
      <c r="X123" s="467"/>
      <c r="Y123" s="467"/>
      <c r="Z123" s="467"/>
      <c r="AA123" s="467"/>
      <c r="AB123" s="467"/>
      <c r="AC123" s="467"/>
      <c r="AD123" s="467"/>
      <c r="AE123" s="467"/>
      <c r="AF123" s="467"/>
      <c r="AG123" s="467"/>
      <c r="AH123" s="467"/>
      <c r="AI123" s="467"/>
      <c r="AJ123" s="467"/>
      <c r="AK123" s="467"/>
      <c r="AL123" s="467"/>
      <c r="AM123" s="467"/>
      <c r="AN123" s="467"/>
      <c r="AO123" s="467"/>
      <c r="AP123" s="467"/>
      <c r="AQ123" s="467"/>
      <c r="AR123" s="467"/>
      <c r="AS123" s="467"/>
      <c r="AT123" s="467"/>
      <c r="AU123" s="467"/>
      <c r="AV123" s="467"/>
      <c r="AW123" s="467"/>
      <c r="AX123" s="467"/>
      <c r="AY123" s="467"/>
      <c r="AZ123" s="467"/>
      <c r="BA123" s="467"/>
      <c r="BB123" s="467"/>
      <c r="BC123" s="467"/>
      <c r="BD123" s="467"/>
      <c r="BE123" s="467"/>
      <c r="BF123" s="467"/>
      <c r="BG123" s="467"/>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777"/>
      <c r="CH123" s="777"/>
      <c r="CI123" s="154"/>
      <c r="CJ123" s="154"/>
    </row>
    <row r="124" spans="1:88" ht="8.25" customHeight="1" thickTop="1">
      <c r="D124" s="154"/>
      <c r="E124" s="198"/>
      <c r="F124" s="198"/>
      <c r="G124" s="198"/>
      <c r="H124" s="2" t="s">
        <v>38</v>
      </c>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222"/>
      <c r="BZ124" s="467"/>
      <c r="CA124" s="223" t="str">
        <f>Index!C327</f>
        <v>Strana 8</v>
      </c>
      <c r="CB124" s="467"/>
      <c r="CC124" s="467"/>
      <c r="CD124" s="467"/>
      <c r="CE124" s="467"/>
      <c r="CF124" s="467"/>
      <c r="CG124" s="467"/>
      <c r="CH124" s="467"/>
    </row>
    <row r="125" spans="1:88" s="209" customFormat="1" ht="12.75">
      <c r="A125" s="203"/>
      <c r="B125" s="202"/>
      <c r="C125" s="203"/>
      <c r="D125" s="203"/>
      <c r="E125" s="205"/>
      <c r="F125" s="205"/>
      <c r="G125" s="205"/>
      <c r="H125" s="206"/>
      <c r="I125" s="206"/>
      <c r="J125" s="206"/>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row>
    <row r="126" spans="1:88" s="209" customFormat="1" ht="12.75">
      <c r="A126" s="203"/>
      <c r="B126" s="202"/>
      <c r="C126" s="203"/>
      <c r="D126" s="203"/>
      <c r="E126" s="205"/>
      <c r="F126" s="205"/>
      <c r="G126" s="205"/>
      <c r="H126" s="206"/>
      <c r="I126" s="206"/>
      <c r="J126" s="206"/>
      <c r="K126" s="207"/>
      <c r="L126" s="207"/>
      <c r="M126" s="207"/>
      <c r="N126" s="207"/>
      <c r="O126" s="207"/>
      <c r="P126" s="207"/>
      <c r="Q126" s="207"/>
      <c r="R126" s="207"/>
      <c r="S126" s="207"/>
      <c r="T126" s="207"/>
      <c r="U126" s="207"/>
      <c r="V126" s="207"/>
      <c r="W126" s="207"/>
      <c r="X126" s="207"/>
      <c r="Y126" s="207"/>
      <c r="Z126" s="207"/>
      <c r="AA126" s="207"/>
      <c r="AB126" s="207"/>
      <c r="AC126" s="207"/>
      <c r="AD126" s="207"/>
      <c r="AE126" s="208">
        <v>10</v>
      </c>
      <c r="AF126" s="207"/>
      <c r="AG126" s="208">
        <v>9</v>
      </c>
      <c r="AH126" s="207"/>
      <c r="AI126" s="208">
        <v>8</v>
      </c>
      <c r="AJ126" s="207"/>
      <c r="AK126" s="208">
        <v>7</v>
      </c>
      <c r="AL126" s="207"/>
      <c r="AM126" s="208">
        <v>6</v>
      </c>
      <c r="AN126" s="207"/>
      <c r="AO126" s="208">
        <v>5</v>
      </c>
      <c r="AP126" s="207"/>
      <c r="AQ126" s="208">
        <v>4</v>
      </c>
      <c r="AR126" s="207"/>
      <c r="AS126" s="208">
        <v>3</v>
      </c>
      <c r="AT126" s="207"/>
      <c r="AU126" s="208">
        <v>2</v>
      </c>
      <c r="AV126" s="207"/>
      <c r="AW126" s="208">
        <v>1</v>
      </c>
      <c r="AX126" s="207"/>
      <c r="AY126" s="208">
        <v>0</v>
      </c>
      <c r="AZ126" s="207"/>
      <c r="BA126" s="207"/>
      <c r="BB126" s="208">
        <v>10</v>
      </c>
      <c r="BC126" s="207"/>
      <c r="BD126" s="208">
        <v>9</v>
      </c>
      <c r="BE126" s="207"/>
      <c r="BF126" s="208">
        <v>8</v>
      </c>
      <c r="BG126" s="207"/>
      <c r="BH126" s="208">
        <v>7</v>
      </c>
      <c r="BI126" s="207"/>
      <c r="BJ126" s="208">
        <v>6</v>
      </c>
      <c r="BK126" s="208">
        <v>5</v>
      </c>
      <c r="BL126" s="208">
        <v>5</v>
      </c>
      <c r="BM126" s="208">
        <v>5</v>
      </c>
      <c r="BN126" s="208"/>
      <c r="BO126" s="208">
        <v>4</v>
      </c>
      <c r="BP126" s="208"/>
      <c r="BQ126" s="208">
        <v>3</v>
      </c>
      <c r="BR126" s="208">
        <v>2</v>
      </c>
      <c r="BS126" s="208">
        <v>2</v>
      </c>
      <c r="BT126" s="208">
        <v>1</v>
      </c>
      <c r="BU126" s="208">
        <v>1</v>
      </c>
      <c r="BV126" s="208"/>
      <c r="BW126" s="208">
        <v>0</v>
      </c>
      <c r="BX126" s="207"/>
      <c r="BY126" s="207"/>
      <c r="BZ126" s="207"/>
      <c r="CA126" s="207"/>
      <c r="CB126" s="207"/>
      <c r="CC126" s="207"/>
      <c r="CD126" s="207"/>
      <c r="CE126" s="207"/>
      <c r="CF126" s="207"/>
      <c r="CG126" s="207"/>
      <c r="CH126" s="203"/>
      <c r="CI126" s="203"/>
      <c r="CJ126" s="203"/>
    </row>
    <row r="127" spans="1:88" s="209" customFormat="1" ht="12.75">
      <c r="B127" s="202"/>
      <c r="C127" s="203"/>
      <c r="D127" s="203"/>
      <c r="E127" s="205"/>
      <c r="F127" s="205"/>
      <c r="G127" s="205"/>
      <c r="H127" s="206"/>
      <c r="I127" s="206"/>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8">
        <v>10</v>
      </c>
      <c r="AP127" s="208"/>
      <c r="AQ127" s="208">
        <v>9</v>
      </c>
      <c r="AR127" s="208"/>
      <c r="AS127" s="208">
        <v>8</v>
      </c>
      <c r="AT127" s="208"/>
      <c r="AU127" s="208">
        <v>7</v>
      </c>
      <c r="AV127" s="208"/>
      <c r="AW127" s="208">
        <v>6</v>
      </c>
      <c r="AX127" s="208"/>
      <c r="AY127" s="208">
        <v>5</v>
      </c>
      <c r="AZ127" s="208"/>
      <c r="BA127" s="208"/>
      <c r="BB127" s="208">
        <v>4</v>
      </c>
      <c r="BC127" s="208"/>
      <c r="BD127" s="208">
        <v>3</v>
      </c>
      <c r="BE127" s="208"/>
      <c r="BF127" s="208">
        <v>2</v>
      </c>
      <c r="BG127" s="208"/>
      <c r="BH127" s="208">
        <v>1</v>
      </c>
      <c r="BI127" s="208"/>
      <c r="BJ127" s="208">
        <v>0</v>
      </c>
      <c r="BK127" s="208">
        <v>10</v>
      </c>
      <c r="BL127" s="208">
        <v>10</v>
      </c>
      <c r="BM127" s="208">
        <v>10</v>
      </c>
      <c r="BN127" s="208"/>
      <c r="BO127" s="208">
        <v>9</v>
      </c>
      <c r="BP127" s="208"/>
      <c r="BQ127" s="208">
        <v>8</v>
      </c>
      <c r="BR127" s="208"/>
      <c r="BS127" s="208">
        <v>7</v>
      </c>
      <c r="BT127" s="208"/>
      <c r="BU127" s="208">
        <v>6</v>
      </c>
      <c r="BV127" s="208"/>
      <c r="BW127" s="208">
        <v>5</v>
      </c>
      <c r="BX127" s="208"/>
      <c r="BY127" s="208">
        <v>4</v>
      </c>
      <c r="BZ127" s="208"/>
      <c r="CA127" s="208">
        <v>3</v>
      </c>
      <c r="CB127" s="208"/>
      <c r="CC127" s="208">
        <v>2</v>
      </c>
      <c r="CD127" s="208"/>
      <c r="CE127" s="208">
        <v>1</v>
      </c>
      <c r="CF127" s="208"/>
      <c r="CG127" s="208">
        <v>0</v>
      </c>
      <c r="CH127" s="203"/>
      <c r="CJ127" s="203"/>
    </row>
    <row r="128" spans="1:88" s="226" customFormat="1" ht="12.75">
      <c r="A128" s="224"/>
      <c r="B128" s="225"/>
      <c r="C128" s="224"/>
      <c r="E128" s="227"/>
      <c r="F128" s="227"/>
      <c r="G128" s="227"/>
      <c r="H128" s="228"/>
      <c r="I128" s="228"/>
      <c r="J128" s="228"/>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29"/>
      <c r="BA128" s="229"/>
      <c r="BB128" s="229"/>
      <c r="BC128" s="229"/>
      <c r="BD128" s="229"/>
      <c r="BE128" s="229"/>
      <c r="BF128" s="229"/>
      <c r="BG128" s="229"/>
      <c r="BH128" s="229"/>
      <c r="BI128" s="229"/>
      <c r="BJ128" s="229"/>
      <c r="BK128" s="229"/>
      <c r="BL128" s="229"/>
      <c r="BM128" s="229"/>
      <c r="BN128" s="229"/>
      <c r="BO128" s="229"/>
      <c r="BP128" s="229"/>
      <c r="BQ128" s="229"/>
      <c r="BR128" s="229"/>
      <c r="BS128" s="229"/>
      <c r="BT128" s="229"/>
      <c r="BU128" s="229"/>
      <c r="BV128" s="229"/>
      <c r="BW128" s="229"/>
      <c r="BX128" s="229"/>
      <c r="BY128" s="229"/>
      <c r="BZ128" s="229"/>
      <c r="CA128" s="229"/>
      <c r="CB128" s="229"/>
      <c r="CC128" s="229"/>
      <c r="CD128" s="229"/>
      <c r="CE128" s="229"/>
      <c r="CF128" s="229"/>
      <c r="CG128" s="229"/>
      <c r="CH128" s="229"/>
    </row>
    <row r="129" spans="5:86">
      <c r="E129" s="198"/>
      <c r="F129" s="198"/>
      <c r="G129" s="198"/>
      <c r="H129" s="161"/>
      <c r="I129" s="161"/>
      <c r="J129" s="161"/>
      <c r="K129" s="467"/>
      <c r="L129" s="467"/>
      <c r="M129" s="467"/>
      <c r="N129" s="467"/>
      <c r="O129" s="467"/>
      <c r="P129" s="467"/>
      <c r="Q129" s="467"/>
      <c r="R129" s="467"/>
      <c r="S129" s="467"/>
      <c r="T129" s="467"/>
      <c r="U129" s="467"/>
      <c r="V129" s="467"/>
      <c r="W129" s="467"/>
      <c r="X129" s="467"/>
      <c r="Y129" s="467"/>
      <c r="Z129" s="467"/>
      <c r="AA129" s="467"/>
      <c r="AB129" s="467"/>
      <c r="AC129" s="467"/>
      <c r="AD129" s="467"/>
      <c r="AE129" s="467"/>
      <c r="AF129" s="467"/>
      <c r="AG129" s="467"/>
      <c r="AH129" s="467"/>
      <c r="AI129" s="467"/>
      <c r="AJ129" s="467"/>
      <c r="AK129" s="467"/>
      <c r="AL129" s="467"/>
      <c r="AM129" s="467"/>
      <c r="AN129" s="467"/>
      <c r="AO129" s="467"/>
      <c r="AP129" s="467"/>
      <c r="AQ129" s="467"/>
      <c r="AR129" s="467"/>
      <c r="AS129" s="467"/>
      <c r="AT129" s="467"/>
      <c r="AU129" s="467"/>
      <c r="AV129" s="467"/>
      <c r="AW129" s="467"/>
      <c r="AX129" s="467"/>
      <c r="AY129" s="467"/>
      <c r="AZ129" s="467"/>
      <c r="BA129" s="467"/>
      <c r="BB129" s="467"/>
      <c r="BC129" s="467"/>
      <c r="BD129" s="467"/>
      <c r="BE129" s="467"/>
      <c r="BF129" s="467"/>
      <c r="BG129" s="467"/>
      <c r="BH129" s="467"/>
      <c r="BI129" s="467"/>
      <c r="BJ129" s="467"/>
      <c r="BK129" s="467"/>
      <c r="BL129" s="467"/>
      <c r="BM129" s="467"/>
      <c r="BN129" s="467"/>
      <c r="BO129" s="467"/>
      <c r="BP129" s="467"/>
      <c r="BQ129" s="467"/>
      <c r="BR129" s="467"/>
      <c r="BS129" s="467"/>
      <c r="BT129" s="467"/>
      <c r="BU129" s="467"/>
      <c r="BV129" s="467"/>
      <c r="BW129" s="467"/>
      <c r="BX129" s="467"/>
      <c r="BY129" s="467"/>
      <c r="BZ129" s="467"/>
      <c r="CA129" s="467"/>
      <c r="CB129" s="467"/>
      <c r="CC129" s="467"/>
      <c r="CD129" s="467"/>
      <c r="CE129" s="467"/>
      <c r="CF129" s="467"/>
      <c r="CG129" s="467"/>
      <c r="CH129" s="467"/>
    </row>
    <row r="130" spans="5:86">
      <c r="E130" s="198"/>
      <c r="F130" s="198"/>
      <c r="G130" s="198"/>
      <c r="H130" s="161"/>
      <c r="I130" s="161"/>
      <c r="J130" s="161"/>
      <c r="K130" s="467"/>
      <c r="L130" s="467"/>
      <c r="M130" s="467"/>
      <c r="N130" s="467"/>
      <c r="O130" s="467"/>
      <c r="P130" s="467"/>
      <c r="Q130" s="467"/>
      <c r="R130" s="467"/>
      <c r="S130" s="467"/>
      <c r="T130" s="467"/>
      <c r="U130" s="467"/>
      <c r="V130" s="467"/>
      <c r="W130" s="467"/>
      <c r="X130" s="467"/>
      <c r="Y130" s="467"/>
      <c r="Z130" s="467"/>
      <c r="AA130" s="467"/>
      <c r="AB130" s="467"/>
      <c r="AC130" s="467"/>
      <c r="AD130" s="467"/>
      <c r="AE130" s="467"/>
      <c r="AF130" s="467"/>
      <c r="AG130" s="467"/>
      <c r="AH130" s="467"/>
      <c r="AI130" s="467"/>
      <c r="AJ130" s="467"/>
      <c r="AK130" s="467"/>
      <c r="AL130" s="467"/>
      <c r="AM130" s="467"/>
      <c r="AN130" s="467"/>
      <c r="AO130" s="467"/>
      <c r="AP130" s="467"/>
      <c r="AQ130" s="467"/>
      <c r="AR130" s="467"/>
      <c r="AS130" s="467"/>
      <c r="AT130" s="467"/>
      <c r="AU130" s="467"/>
      <c r="AV130" s="467"/>
      <c r="AW130" s="467"/>
      <c r="AX130" s="467"/>
      <c r="AY130" s="467"/>
      <c r="AZ130" s="467"/>
      <c r="BA130" s="467"/>
      <c r="BB130" s="467"/>
      <c r="BC130" s="467"/>
      <c r="BD130" s="467"/>
      <c r="BE130" s="467"/>
      <c r="BF130" s="467"/>
      <c r="BG130" s="467"/>
      <c r="BH130" s="467"/>
      <c r="BI130" s="467"/>
      <c r="BJ130" s="467"/>
      <c r="BK130" s="467"/>
      <c r="BL130" s="467"/>
      <c r="BM130" s="467"/>
      <c r="BN130" s="467"/>
      <c r="BO130" s="467"/>
      <c r="BP130" s="467"/>
      <c r="BQ130" s="467"/>
      <c r="BR130" s="467"/>
      <c r="BS130" s="467"/>
      <c r="BT130" s="467"/>
      <c r="BU130" s="467"/>
      <c r="BV130" s="467"/>
      <c r="BW130" s="467"/>
      <c r="BX130" s="467"/>
      <c r="BY130" s="467"/>
      <c r="BZ130" s="467"/>
      <c r="CA130" s="467"/>
      <c r="CB130" s="467"/>
      <c r="CC130" s="467"/>
      <c r="CD130" s="467"/>
      <c r="CE130" s="467"/>
      <c r="CF130" s="467"/>
      <c r="CG130" s="467"/>
      <c r="CH130" s="467"/>
    </row>
  </sheetData>
  <sheetProtection sheet="1" objects="1" scenarios="1"/>
  <mergeCells count="478">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8:D8"/>
    <mergeCell ref="B9:C9"/>
    <mergeCell ref="E9:F9"/>
    <mergeCell ref="G9:AJ9"/>
    <mergeCell ref="AK9:AM9"/>
    <mergeCell ref="AN9:BJ9"/>
    <mergeCell ref="AR4:AR5"/>
    <mergeCell ref="E7:F8"/>
    <mergeCell ref="G7:AJ8"/>
    <mergeCell ref="AK7:AM8"/>
    <mergeCell ref="AN7:BJ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14.xml><?xml version="1.0" encoding="utf-8"?>
<worksheet xmlns="http://schemas.openxmlformats.org/spreadsheetml/2006/main" xmlns:r="http://schemas.openxmlformats.org/officeDocument/2006/relationships">
  <dimension ref="A1:CK130"/>
  <sheetViews>
    <sheetView zoomScale="110" zoomScaleNormal="110"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221</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7.5" customHeight="1" thickTop="1">
      <c r="A2" s="139"/>
      <c r="B2" s="463"/>
      <c r="C2" s="140"/>
      <c r="D2" s="463"/>
      <c r="E2" s="141"/>
      <c r="F2" s="463"/>
      <c r="G2" s="142"/>
      <c r="H2" s="640" t="str">
        <f>Index!C287</f>
        <v>Súvaha (Úč POD 1-01)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75" customHeight="1" thickBot="1">
      <c r="A7" s="139"/>
      <c r="B7" s="463"/>
      <c r="C7" s="144"/>
      <c r="D7" s="144"/>
      <c r="E7" s="783" t="str">
        <f>Index!C311</f>
        <v>Ozna-čenie</v>
      </c>
      <c r="F7" s="783"/>
      <c r="G7" s="784" t="str">
        <f>Index!C333</f>
        <v>STRANA PASÍV</v>
      </c>
      <c r="H7" s="784"/>
      <c r="I7" s="784"/>
      <c r="J7" s="784"/>
      <c r="K7" s="784"/>
      <c r="L7" s="784"/>
      <c r="M7" s="784"/>
      <c r="N7" s="784"/>
      <c r="O7" s="784"/>
      <c r="P7" s="784"/>
      <c r="Q7" s="784"/>
      <c r="R7" s="784"/>
      <c r="S7" s="784"/>
      <c r="T7" s="784"/>
      <c r="U7" s="784"/>
      <c r="V7" s="784"/>
      <c r="W7" s="784"/>
      <c r="X7" s="784"/>
      <c r="Y7" s="784"/>
      <c r="Z7" s="784"/>
      <c r="AA7" s="784"/>
      <c r="AB7" s="784"/>
      <c r="AC7" s="784"/>
      <c r="AD7" s="784"/>
      <c r="AE7" s="784"/>
      <c r="AF7" s="784"/>
      <c r="AG7" s="784"/>
      <c r="AH7" s="784"/>
      <c r="AI7" s="784"/>
      <c r="AJ7" s="784"/>
      <c r="AK7" s="785" t="str">
        <f>Index!C334</f>
        <v>Číslo riadku</v>
      </c>
      <c r="AL7" s="785"/>
      <c r="AM7" s="785"/>
      <c r="AN7" s="784" t="str">
        <f>Index!C315</f>
        <v>Bežné účtovné obdobie</v>
      </c>
      <c r="AO7" s="784"/>
      <c r="AP7" s="784"/>
      <c r="AQ7" s="784"/>
      <c r="AR7" s="784"/>
      <c r="AS7" s="784"/>
      <c r="AT7" s="784"/>
      <c r="AU7" s="784"/>
      <c r="AV7" s="784"/>
      <c r="AW7" s="784"/>
      <c r="AX7" s="784"/>
      <c r="AY7" s="784"/>
      <c r="AZ7" s="784"/>
      <c r="BA7" s="784"/>
      <c r="BB7" s="784"/>
      <c r="BC7" s="784"/>
      <c r="BD7" s="784"/>
      <c r="BE7" s="784"/>
      <c r="BF7" s="784"/>
      <c r="BG7" s="784"/>
      <c r="BH7" s="784"/>
      <c r="BI7" s="784"/>
      <c r="BJ7" s="786"/>
      <c r="BK7" s="485"/>
      <c r="BL7" s="787" t="str">
        <f>Index!C316</f>
        <v>Bezprostredne predchádzajúce účtovné obdobie</v>
      </c>
      <c r="BM7" s="787"/>
      <c r="BN7" s="787"/>
      <c r="BO7" s="787"/>
      <c r="BP7" s="787"/>
      <c r="BQ7" s="787"/>
      <c r="BR7" s="787"/>
      <c r="BS7" s="787"/>
      <c r="BT7" s="787"/>
      <c r="BU7" s="787"/>
      <c r="BV7" s="787"/>
      <c r="BW7" s="787"/>
      <c r="BX7" s="787"/>
      <c r="BY7" s="787"/>
      <c r="BZ7" s="787"/>
      <c r="CA7" s="787"/>
      <c r="CB7" s="787"/>
      <c r="CC7" s="787"/>
      <c r="CD7" s="787"/>
      <c r="CE7" s="787"/>
      <c r="CF7" s="787"/>
      <c r="CG7" s="787"/>
      <c r="CH7" s="787"/>
      <c r="CI7" s="154"/>
      <c r="CJ7" s="154"/>
    </row>
    <row r="8" spans="1:89" ht="11.25" customHeight="1">
      <c r="A8" s="139"/>
      <c r="B8" s="666"/>
      <c r="C8" s="666"/>
      <c r="D8" s="666"/>
      <c r="E8" s="783"/>
      <c r="F8" s="783"/>
      <c r="G8" s="784"/>
      <c r="H8" s="784"/>
      <c r="I8" s="784"/>
      <c r="J8" s="784"/>
      <c r="K8" s="784"/>
      <c r="L8" s="784"/>
      <c r="M8" s="784"/>
      <c r="N8" s="784"/>
      <c r="O8" s="784"/>
      <c r="P8" s="784"/>
      <c r="Q8" s="784"/>
      <c r="R8" s="784"/>
      <c r="S8" s="784"/>
      <c r="T8" s="784"/>
      <c r="U8" s="784"/>
      <c r="V8" s="784"/>
      <c r="W8" s="784"/>
      <c r="X8" s="784"/>
      <c r="Y8" s="784"/>
      <c r="Z8" s="784"/>
      <c r="AA8" s="784"/>
      <c r="AB8" s="784"/>
      <c r="AC8" s="784"/>
      <c r="AD8" s="784"/>
      <c r="AE8" s="784"/>
      <c r="AF8" s="784"/>
      <c r="AG8" s="784"/>
      <c r="AH8" s="784"/>
      <c r="AI8" s="784"/>
      <c r="AJ8" s="784"/>
      <c r="AK8" s="785"/>
      <c r="AL8" s="785"/>
      <c r="AM8" s="785"/>
      <c r="AN8" s="784"/>
      <c r="AO8" s="784"/>
      <c r="AP8" s="784"/>
      <c r="AQ8" s="784"/>
      <c r="AR8" s="784"/>
      <c r="AS8" s="784"/>
      <c r="AT8" s="784"/>
      <c r="AU8" s="784"/>
      <c r="AV8" s="784"/>
      <c r="AW8" s="784"/>
      <c r="AX8" s="784"/>
      <c r="AY8" s="784"/>
      <c r="AZ8" s="784"/>
      <c r="BA8" s="784"/>
      <c r="BB8" s="784"/>
      <c r="BC8" s="784"/>
      <c r="BD8" s="784"/>
      <c r="BE8" s="784"/>
      <c r="BF8" s="784"/>
      <c r="BG8" s="784"/>
      <c r="BH8" s="784"/>
      <c r="BI8" s="784"/>
      <c r="BJ8" s="786"/>
      <c r="BK8" s="230"/>
      <c r="BL8" s="787"/>
      <c r="BM8" s="787"/>
      <c r="BN8" s="787"/>
      <c r="BO8" s="787"/>
      <c r="BP8" s="787"/>
      <c r="BQ8" s="787"/>
      <c r="BR8" s="787"/>
      <c r="BS8" s="787"/>
      <c r="BT8" s="787"/>
      <c r="BU8" s="787"/>
      <c r="BV8" s="787"/>
      <c r="BW8" s="787"/>
      <c r="BX8" s="787"/>
      <c r="BY8" s="787"/>
      <c r="BZ8" s="787"/>
      <c r="CA8" s="787"/>
      <c r="CB8" s="787"/>
      <c r="CC8" s="787"/>
      <c r="CD8" s="787"/>
      <c r="CE8" s="787"/>
      <c r="CF8" s="787"/>
      <c r="CG8" s="787"/>
      <c r="CH8" s="787"/>
      <c r="CI8" s="154"/>
      <c r="CJ8" s="154"/>
    </row>
    <row r="9" spans="1:89" s="235" customFormat="1" ht="9" customHeight="1">
      <c r="A9" s="231"/>
      <c r="B9" s="779"/>
      <c r="C9" s="779"/>
      <c r="D9" s="232"/>
      <c r="E9" s="780" t="s">
        <v>50</v>
      </c>
      <c r="F9" s="780"/>
      <c r="G9" s="781" t="s">
        <v>51</v>
      </c>
      <c r="H9" s="781"/>
      <c r="I9" s="781"/>
      <c r="J9" s="781"/>
      <c r="K9" s="781"/>
      <c r="L9" s="781"/>
      <c r="M9" s="781"/>
      <c r="N9" s="781"/>
      <c r="O9" s="781"/>
      <c r="P9" s="781"/>
      <c r="Q9" s="781"/>
      <c r="R9" s="781"/>
      <c r="S9" s="781"/>
      <c r="T9" s="781"/>
      <c r="U9" s="781"/>
      <c r="V9" s="781"/>
      <c r="W9" s="781"/>
      <c r="X9" s="781"/>
      <c r="Y9" s="781"/>
      <c r="Z9" s="781"/>
      <c r="AA9" s="781"/>
      <c r="AB9" s="781"/>
      <c r="AC9" s="781"/>
      <c r="AD9" s="781"/>
      <c r="AE9" s="781"/>
      <c r="AF9" s="781"/>
      <c r="AG9" s="781"/>
      <c r="AH9" s="781"/>
      <c r="AI9" s="781"/>
      <c r="AJ9" s="781"/>
      <c r="AK9" s="781" t="s">
        <v>52</v>
      </c>
      <c r="AL9" s="781"/>
      <c r="AM9" s="781"/>
      <c r="AN9" s="781">
        <v>4</v>
      </c>
      <c r="AO9" s="781"/>
      <c r="AP9" s="781"/>
      <c r="AQ9" s="781"/>
      <c r="AR9" s="781"/>
      <c r="AS9" s="781"/>
      <c r="AT9" s="781"/>
      <c r="AU9" s="781"/>
      <c r="AV9" s="781"/>
      <c r="AW9" s="781"/>
      <c r="AX9" s="781"/>
      <c r="AY9" s="781"/>
      <c r="AZ9" s="781"/>
      <c r="BA9" s="781"/>
      <c r="BB9" s="781"/>
      <c r="BC9" s="781"/>
      <c r="BD9" s="781"/>
      <c r="BE9" s="781"/>
      <c r="BF9" s="781"/>
      <c r="BG9" s="781"/>
      <c r="BH9" s="781"/>
      <c r="BI9" s="781"/>
      <c r="BJ9" s="782"/>
      <c r="BK9" s="233"/>
      <c r="BL9" s="789">
        <v>5</v>
      </c>
      <c r="BM9" s="789"/>
      <c r="BN9" s="789"/>
      <c r="BO9" s="789"/>
      <c r="BP9" s="789"/>
      <c r="BQ9" s="789"/>
      <c r="BR9" s="789"/>
      <c r="BS9" s="789"/>
      <c r="BT9" s="789"/>
      <c r="BU9" s="789"/>
      <c r="BV9" s="789"/>
      <c r="BW9" s="789"/>
      <c r="BX9" s="789"/>
      <c r="BY9" s="789"/>
      <c r="BZ9" s="789"/>
      <c r="CA9" s="789"/>
      <c r="CB9" s="789"/>
      <c r="CC9" s="789"/>
      <c r="CD9" s="789"/>
      <c r="CE9" s="789"/>
      <c r="CF9" s="789"/>
      <c r="CG9" s="789"/>
      <c r="CH9" s="789"/>
      <c r="CI9" s="234"/>
      <c r="CJ9" s="234"/>
    </row>
    <row r="10" spans="1:89" s="244" customFormat="1" ht="3" customHeight="1">
      <c r="A10" s="237"/>
      <c r="B10" s="238"/>
      <c r="C10" s="239"/>
      <c r="D10" s="239"/>
      <c r="E10" s="825" t="s">
        <v>115</v>
      </c>
      <c r="F10" s="825"/>
      <c r="G10" s="791" t="str">
        <f>Index!C169</f>
        <v>Dlhodobé rezervy r. 119 + r. 120</v>
      </c>
      <c r="H10" s="791"/>
      <c r="I10" s="791"/>
      <c r="J10" s="791"/>
      <c r="K10" s="791"/>
      <c r="L10" s="791"/>
      <c r="M10" s="791"/>
      <c r="N10" s="791"/>
      <c r="O10" s="791"/>
      <c r="P10" s="791"/>
      <c r="Q10" s="791"/>
      <c r="R10" s="791"/>
      <c r="S10" s="791"/>
      <c r="T10" s="791"/>
      <c r="U10" s="791"/>
      <c r="V10" s="791"/>
      <c r="W10" s="791"/>
      <c r="X10" s="791"/>
      <c r="Y10" s="791"/>
      <c r="Z10" s="791"/>
      <c r="AA10" s="791"/>
      <c r="AB10" s="791"/>
      <c r="AC10" s="791"/>
      <c r="AD10" s="791"/>
      <c r="AE10" s="791"/>
      <c r="AF10" s="791"/>
      <c r="AG10" s="791"/>
      <c r="AH10" s="791"/>
      <c r="AI10" s="791"/>
      <c r="AJ10" s="791"/>
      <c r="AK10" s="792" t="s">
        <v>222</v>
      </c>
      <c r="AL10" s="792"/>
      <c r="AM10" s="792"/>
      <c r="AN10" s="477"/>
      <c r="AO10" s="240"/>
      <c r="AP10" s="240"/>
      <c r="AQ10" s="240"/>
      <c r="AR10" s="240"/>
      <c r="AS10" s="240"/>
      <c r="AT10" s="240"/>
      <c r="AU10" s="240"/>
      <c r="AV10" s="240"/>
      <c r="AW10" s="240"/>
      <c r="AX10" s="240"/>
      <c r="AY10" s="240"/>
      <c r="AZ10" s="240"/>
      <c r="BA10" s="240"/>
      <c r="BB10" s="240"/>
      <c r="BC10" s="240"/>
      <c r="BD10" s="240"/>
      <c r="BE10" s="241"/>
      <c r="BF10" s="241"/>
      <c r="BG10" s="241"/>
      <c r="BH10" s="241"/>
      <c r="BI10" s="241"/>
      <c r="BJ10" s="241"/>
      <c r="BK10" s="241"/>
      <c r="BL10" s="826"/>
      <c r="BM10" s="826"/>
      <c r="BN10" s="826"/>
      <c r="BO10" s="826"/>
      <c r="BP10" s="826"/>
      <c r="BQ10" s="826"/>
      <c r="BR10" s="826"/>
      <c r="BS10" s="826"/>
      <c r="BT10" s="826"/>
      <c r="BU10" s="826"/>
      <c r="BV10" s="826"/>
      <c r="BW10" s="826"/>
      <c r="BX10" s="826"/>
      <c r="BY10" s="826"/>
      <c r="BZ10" s="826"/>
      <c r="CA10" s="826"/>
      <c r="CB10" s="826"/>
      <c r="CC10" s="241"/>
      <c r="CD10" s="241"/>
      <c r="CE10" s="241"/>
      <c r="CF10" s="241"/>
      <c r="CG10" s="241"/>
      <c r="CH10" s="242"/>
      <c r="CI10" s="243"/>
      <c r="CJ10" s="243"/>
    </row>
    <row r="11" spans="1:89" s="244" customFormat="1" ht="3" customHeight="1">
      <c r="A11" s="237"/>
      <c r="B11" s="237"/>
      <c r="C11" s="237"/>
      <c r="D11" s="238"/>
      <c r="E11" s="825"/>
      <c r="F11" s="825"/>
      <c r="G11" s="791"/>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792"/>
      <c r="AL11" s="792"/>
      <c r="AM11" s="792"/>
      <c r="AN11" s="479"/>
      <c r="AO11" s="480"/>
      <c r="AP11" s="480"/>
      <c r="AQ11" s="480"/>
      <c r="AR11" s="478"/>
      <c r="AS11" s="475"/>
      <c r="AT11" s="475"/>
      <c r="AU11" s="475"/>
      <c r="AV11" s="475"/>
      <c r="AW11" s="475"/>
      <c r="AX11" s="476"/>
      <c r="AY11" s="822"/>
      <c r="AZ11" s="822"/>
      <c r="BA11" s="822"/>
      <c r="BB11" s="822"/>
      <c r="BC11" s="822"/>
      <c r="BD11" s="822"/>
      <c r="BE11" s="476"/>
      <c r="BF11" s="793"/>
      <c r="BG11" s="793"/>
      <c r="BH11" s="793"/>
      <c r="BI11" s="793"/>
      <c r="BJ11" s="793"/>
      <c r="BK11" s="827"/>
      <c r="BL11" s="828"/>
      <c r="BM11" s="829"/>
      <c r="BN11" s="829"/>
      <c r="BO11" s="829"/>
      <c r="BP11" s="478"/>
      <c r="BQ11" s="822"/>
      <c r="BR11" s="822"/>
      <c r="BS11" s="822"/>
      <c r="BT11" s="822"/>
      <c r="BU11" s="822"/>
      <c r="BV11" s="823"/>
      <c r="BW11" s="793"/>
      <c r="BX11" s="793"/>
      <c r="BY11" s="793"/>
      <c r="BZ11" s="793"/>
      <c r="CA11" s="793"/>
      <c r="CB11" s="824"/>
      <c r="CC11" s="793"/>
      <c r="CD11" s="793"/>
      <c r="CE11" s="793"/>
      <c r="CF11" s="793"/>
      <c r="CG11" s="793"/>
      <c r="CH11" s="245"/>
      <c r="CI11" s="243"/>
      <c r="CJ11" s="243"/>
    </row>
    <row r="12" spans="1:89" s="246" customFormat="1" ht="15" customHeight="1">
      <c r="A12" s="237"/>
      <c r="B12" s="237"/>
      <c r="C12" s="237"/>
      <c r="E12" s="825"/>
      <c r="F12" s="825"/>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792"/>
      <c r="AL12" s="792"/>
      <c r="AM12" s="792"/>
      <c r="AN12" s="479"/>
      <c r="AO12" s="474" t="str">
        <f>IF(LEN(VLOOKUP(AK10,suvaha!$D$92:$H$158,2,FALSE))&lt;11,"",LEFT(RIGHT(VLOOKUP(AK10,suvaha!$D$92:$H$158,2,FALSE),11),1))</f>
        <v/>
      </c>
      <c r="AP12" s="181"/>
      <c r="AQ12" s="474" t="str">
        <f>IF(LEN(VLOOKUP(AK10,suvaha!$D$92:$H$158,2,FALSE))&lt;10,"",LEFT(RIGHT(VLOOKUP(AK10,suvaha!$D$92:$H$158,2,FALSE),10),1))</f>
        <v/>
      </c>
      <c r="AR12" s="476"/>
      <c r="AS12" s="474" t="str">
        <f>IF(LEN(VLOOKUP(AK10,suvaha!$D$92:$H$158,2,FALSE))&lt;9,"",LEFT(RIGHT(VLOOKUP(AK10,suvaha!$D$92:$H$158,2,FALSE),9),1))</f>
        <v/>
      </c>
      <c r="AT12" s="181"/>
      <c r="AU12" s="474" t="str">
        <f>IF(LEN(VLOOKUP(AK10,suvaha!$D$92:$H$158,2,FALSE))&lt;8,"",LEFT(RIGHT(VLOOKUP(AK10,suvaha!$D$92:$H$158,2,FALSE),8),1))</f>
        <v/>
      </c>
      <c r="AV12" s="476"/>
      <c r="AW12" s="474" t="str">
        <f>IF(LEN(VLOOKUP(AK10,suvaha!$D$92:$H$158,2,FALSE))&lt;7,"",LEFT(RIGHT(VLOOKUP(AK10,suvaha!$D$92:$H$158,2,FALSE),7),1))</f>
        <v/>
      </c>
      <c r="AX12" s="476"/>
      <c r="AY12" s="474" t="str">
        <f>IF(LEN(VLOOKUP(AK10,suvaha!$D$92:$H$158,2,FALSE))&lt;6,"",LEFT(RIGHT(VLOOKUP(AK10,suvaha!$D$92:$H$158,2,FALSE),6),1))</f>
        <v/>
      </c>
      <c r="AZ12" s="181"/>
      <c r="BA12" s="788" t="str">
        <f>IF(LEN(VLOOKUP(AK10,suvaha!$D$92:$H$158,2,FALSE))&lt;5,"",LEFT(RIGHT(VLOOKUP(AK10,suvaha!$D$92:$H$158,2,FALSE),5),1))</f>
        <v/>
      </c>
      <c r="BB12" s="788" t="e">
        <f>IF(LEN(#REF!)&lt;5,"",LEFT(RIGHT(#REF!,5),1))</f>
        <v>#REF!</v>
      </c>
      <c r="BC12" s="476"/>
      <c r="BD12" s="474" t="str">
        <f>IF(LEN(VLOOKUP(AK10,suvaha!$D$92:$H$158,2,FALSE))&lt;4,"",LEFT(RIGHT(VLOOKUP(AK10,suvaha!$D$92:$H$158,2,FALSE),4),1))</f>
        <v/>
      </c>
      <c r="BE12" s="476"/>
      <c r="BF12" s="474" t="str">
        <f>IF(LEN(VLOOKUP(AK10,suvaha!$D$92:$H$158,2,FALSE))&lt;3,"",LEFT(RIGHT(VLOOKUP(AK10,suvaha!$D$92:$H$158,2,FALSE),3),1))</f>
        <v/>
      </c>
      <c r="BG12" s="476"/>
      <c r="BH12" s="474" t="str">
        <f>IF(LEN(VLOOKUP(AK10,suvaha!$D$92:$H$158,2,FALSE))&lt;2,"",LEFT(RIGHT(VLOOKUP(AK10,suvaha!$D$92:$H$158,2,FALSE),2),1))</f>
        <v/>
      </c>
      <c r="BI12" s="476"/>
      <c r="BJ12" s="474" t="str">
        <f>IF(VLOOKUP(AK10,suvaha!$D$92:$H$158,2,FALSE)=0,"",IF(LEN(VLOOKUP(AK10,suvaha!$D$92:$H$158,2,FALSE))&lt;1,"",LEFT(RIGHT(VLOOKUP(AK10,suvaha!$D$92:$H$158,2,FALSE),1),1)))</f>
        <v/>
      </c>
      <c r="BK12" s="827"/>
      <c r="BL12" s="828"/>
      <c r="BM12" s="474" t="str">
        <f>IF(LEN(VLOOKUP(AK10,suvaha!$D$92:$H$158,4,FALSE))&lt;11,"",LEFT(RIGHT(VLOOKUP(AK10,suvaha!$D$92:$H$158,4,FALSE),11),1))</f>
        <v/>
      </c>
      <c r="BN12" s="181"/>
      <c r="BO12" s="474" t="str">
        <f>IF(LEN(VLOOKUP(AK10,suvaha!$D$92:$H$158,4,FALSE))&lt;10,"",LEFT(RIGHT(VLOOKUP(AK10,suvaha!$D$92:$H$158,4,FALSE),10),1))</f>
        <v/>
      </c>
      <c r="BP12" s="476"/>
      <c r="BQ12" s="474" t="str">
        <f>IF(LEN(VLOOKUP(AK10,suvaha!$D$92:$H$158,4,FALSE))&lt;9,"",LEFT(RIGHT(VLOOKUP(AK10,suvaha!$D$92:$H$158,4,FALSE),9),1))</f>
        <v/>
      </c>
      <c r="BR12" s="181"/>
      <c r="BS12" s="474" t="str">
        <f>IF(LEN(VLOOKUP(AK10,suvaha!$D$92:$H$158,4,FALSE))&lt;8,"",LEFT(RIGHT(VLOOKUP(AK10,suvaha!$D$92:$H$158,4,FALSE),8),1))</f>
        <v/>
      </c>
      <c r="BT12" s="476"/>
      <c r="BU12" s="474" t="str">
        <f>IF(LEN(VLOOKUP(AK10,suvaha!$D$92:$H$158,4,FALSE))&lt;7,"",LEFT(RIGHT(VLOOKUP(AK10,suvaha!$D$92:$H$158,4,FALSE),7),1))</f>
        <v/>
      </c>
      <c r="BV12" s="823"/>
      <c r="BW12" s="474" t="str">
        <f>IF(LEN(VLOOKUP(AK10,suvaha!$D$92:$H$158,4,FALSE))&lt;6,"",LEFT(RIGHT(VLOOKUP(AK10,suvaha!$D$92:$H$158,4,FALSE),6),1))</f>
        <v/>
      </c>
      <c r="BX12" s="476"/>
      <c r="BY12" s="474" t="str">
        <f>IF(LEN(VLOOKUP(AK10,suvaha!$D$92:$H$158,4,FALSE))&lt;5,"",LEFT(RIGHT(VLOOKUP(AK10,suvaha!$D$92:$H$158,4,FALSE),5),1))</f>
        <v/>
      </c>
      <c r="BZ12" s="476"/>
      <c r="CA12" s="474" t="str">
        <f>IF(LEN(VLOOKUP(AK10,suvaha!$D$92:$H$158,4,FALSE))&lt;4,"",LEFT(RIGHT(VLOOKUP(AK10,suvaha!$D$92:$H$158,4,FALSE),4),1))</f>
        <v/>
      </c>
      <c r="CB12" s="824"/>
      <c r="CC12" s="474" t="str">
        <f>IF(LEN(VLOOKUP(AK10,suvaha!$D$92:$H$158,4,FALSE))&lt;3,"",LEFT(RIGHT(VLOOKUP(AK10,suvaha!$D$92:$H$158,4,FALSE),3),1))</f>
        <v/>
      </c>
      <c r="CD12" s="476"/>
      <c r="CE12" s="474" t="str">
        <f>IF(LEN(VLOOKUP(AK10,suvaha!$D$92:$H$158,4,FALSE))&lt;2,"",LEFT(RIGHT(VLOOKUP(AK10,suvaha!$D$92:$H$158,4,FALSE),2),1))</f>
        <v/>
      </c>
      <c r="CF12" s="476"/>
      <c r="CG12" s="474" t="str">
        <f>IF(VLOOKUP(AK10,suvaha!$D$92:$H$158,4,FALSE)=0,"",IF(LEN(VLOOKUP(AK10,suvaha!$D$92:$H$158,4,FALSE))&lt;1,"",LEFT(RIGHT(VLOOKUP(AK10,suvaha!$D$92:$H$158,4,FALSE),1),1)))</f>
        <v/>
      </c>
      <c r="CH12" s="245"/>
      <c r="CI12" s="237"/>
      <c r="CJ12" s="237"/>
    </row>
    <row r="13" spans="1:89" s="246" customFormat="1" ht="3" customHeight="1">
      <c r="A13" s="237"/>
      <c r="B13" s="237"/>
      <c r="C13" s="237"/>
      <c r="E13" s="825"/>
      <c r="F13" s="825"/>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792"/>
      <c r="AL13" s="792"/>
      <c r="AM13" s="792"/>
      <c r="AN13" s="484"/>
      <c r="AO13" s="247"/>
      <c r="AP13" s="247"/>
      <c r="AQ13" s="247"/>
      <c r="AR13" s="247"/>
      <c r="AS13" s="247"/>
      <c r="AT13" s="247"/>
      <c r="AU13" s="247"/>
      <c r="AV13" s="247"/>
      <c r="AW13" s="247"/>
      <c r="AX13" s="247"/>
      <c r="AY13" s="247"/>
      <c r="AZ13" s="247"/>
      <c r="BA13" s="247"/>
      <c r="BB13" s="247"/>
      <c r="BC13" s="247"/>
      <c r="BD13" s="247"/>
      <c r="BE13" s="248"/>
      <c r="BF13" s="248"/>
      <c r="BG13" s="248"/>
      <c r="BH13" s="248"/>
      <c r="BI13" s="248"/>
      <c r="BJ13" s="248"/>
      <c r="BK13" s="248"/>
      <c r="BL13" s="835"/>
      <c r="BM13" s="835"/>
      <c r="BN13" s="835"/>
      <c r="BO13" s="835"/>
      <c r="BP13" s="835"/>
      <c r="BQ13" s="835"/>
      <c r="BR13" s="835"/>
      <c r="BS13" s="835"/>
      <c r="BT13" s="835"/>
      <c r="BU13" s="835"/>
      <c r="BV13" s="835"/>
      <c r="BW13" s="835"/>
      <c r="BX13" s="835"/>
      <c r="BY13" s="835"/>
      <c r="BZ13" s="835"/>
      <c r="CA13" s="835"/>
      <c r="CB13" s="835"/>
      <c r="CC13" s="248"/>
      <c r="CD13" s="248"/>
      <c r="CE13" s="248"/>
      <c r="CF13" s="248"/>
      <c r="CG13" s="248"/>
      <c r="CH13" s="249"/>
      <c r="CI13" s="237"/>
      <c r="CJ13" s="237"/>
    </row>
    <row r="14" spans="1:89" s="174" customFormat="1" ht="3" customHeight="1">
      <c r="A14" s="250"/>
      <c r="B14" s="251"/>
      <c r="C14" s="144"/>
      <c r="D14" s="144"/>
      <c r="E14" s="836" t="s">
        <v>223</v>
      </c>
      <c r="F14" s="836"/>
      <c r="G14" s="804" t="str">
        <f>Index!C170</f>
        <v>Zákonné rezervy (451A)</v>
      </c>
      <c r="H14" s="804"/>
      <c r="I14" s="804"/>
      <c r="J14" s="804"/>
      <c r="K14" s="804"/>
      <c r="L14" s="804"/>
      <c r="M14" s="804"/>
      <c r="N14" s="804"/>
      <c r="O14" s="804"/>
      <c r="P14" s="804"/>
      <c r="Q14" s="804"/>
      <c r="R14" s="804"/>
      <c r="S14" s="804"/>
      <c r="T14" s="804"/>
      <c r="U14" s="804"/>
      <c r="V14" s="804"/>
      <c r="W14" s="804"/>
      <c r="X14" s="804"/>
      <c r="Y14" s="804"/>
      <c r="Z14" s="804"/>
      <c r="AA14" s="804"/>
      <c r="AB14" s="804"/>
      <c r="AC14" s="804"/>
      <c r="AD14" s="804"/>
      <c r="AE14" s="804"/>
      <c r="AF14" s="804"/>
      <c r="AG14" s="804"/>
      <c r="AH14" s="804"/>
      <c r="AI14" s="804"/>
      <c r="AJ14" s="804"/>
      <c r="AK14" s="802" t="s">
        <v>224</v>
      </c>
      <c r="AL14" s="802"/>
      <c r="AM14" s="802"/>
      <c r="AN14" s="469"/>
      <c r="AO14" s="472"/>
      <c r="AP14" s="472"/>
      <c r="AQ14" s="472"/>
      <c r="AR14" s="472"/>
      <c r="AS14" s="472"/>
      <c r="AT14" s="472"/>
      <c r="AU14" s="472"/>
      <c r="AV14" s="472"/>
      <c r="AW14" s="472"/>
      <c r="AX14" s="472"/>
      <c r="AY14" s="472"/>
      <c r="AZ14" s="472"/>
      <c r="BA14" s="472"/>
      <c r="BB14" s="472"/>
      <c r="BC14" s="472"/>
      <c r="BD14" s="472"/>
      <c r="BE14" s="175"/>
      <c r="BF14" s="175"/>
      <c r="BG14" s="175"/>
      <c r="BH14" s="175"/>
      <c r="BI14" s="175"/>
      <c r="BJ14" s="175"/>
      <c r="BK14" s="175"/>
      <c r="BL14" s="710"/>
      <c r="BM14" s="710"/>
      <c r="BN14" s="710"/>
      <c r="BO14" s="710"/>
      <c r="BP14" s="710"/>
      <c r="BQ14" s="710"/>
      <c r="BR14" s="710"/>
      <c r="BS14" s="710"/>
      <c r="BT14" s="710"/>
      <c r="BU14" s="710"/>
      <c r="BV14" s="710"/>
      <c r="BW14" s="710"/>
      <c r="BX14" s="710"/>
      <c r="BY14" s="710"/>
      <c r="BZ14" s="710"/>
      <c r="CA14" s="710"/>
      <c r="CB14" s="710"/>
      <c r="CC14" s="175"/>
      <c r="CD14" s="175"/>
      <c r="CE14" s="175"/>
      <c r="CF14" s="175"/>
      <c r="CG14" s="175"/>
      <c r="CH14" s="216"/>
      <c r="CI14" s="220"/>
      <c r="CJ14" s="220"/>
    </row>
    <row r="15" spans="1:89" s="174" customFormat="1" ht="3" customHeight="1">
      <c r="A15" s="250"/>
      <c r="B15" s="250"/>
      <c r="C15" s="250"/>
      <c r="D15" s="251"/>
      <c r="E15" s="836"/>
      <c r="F15" s="836"/>
      <c r="G15" s="804"/>
      <c r="H15" s="804"/>
      <c r="I15" s="804"/>
      <c r="J15" s="804"/>
      <c r="K15" s="804"/>
      <c r="L15" s="804"/>
      <c r="M15" s="804"/>
      <c r="N15" s="804"/>
      <c r="O15" s="804"/>
      <c r="P15" s="804"/>
      <c r="Q15" s="804"/>
      <c r="R15" s="804"/>
      <c r="S15" s="804"/>
      <c r="T15" s="804"/>
      <c r="U15" s="804"/>
      <c r="V15" s="804"/>
      <c r="W15" s="804"/>
      <c r="X15" s="804"/>
      <c r="Y15" s="804"/>
      <c r="Z15" s="804"/>
      <c r="AA15" s="804"/>
      <c r="AB15" s="804"/>
      <c r="AC15" s="804"/>
      <c r="AD15" s="804"/>
      <c r="AE15" s="804"/>
      <c r="AF15" s="804"/>
      <c r="AG15" s="804"/>
      <c r="AH15" s="804"/>
      <c r="AI15" s="804"/>
      <c r="AJ15" s="804"/>
      <c r="AK15" s="802"/>
      <c r="AL15" s="802"/>
      <c r="AM15" s="802"/>
      <c r="AN15" s="465"/>
      <c r="AO15" s="466"/>
      <c r="AP15" s="466"/>
      <c r="AQ15" s="466"/>
      <c r="AR15" s="471"/>
      <c r="AS15" s="481"/>
      <c r="AT15" s="481"/>
      <c r="AU15" s="481"/>
      <c r="AV15" s="481"/>
      <c r="AW15" s="481"/>
      <c r="AX15" s="482"/>
      <c r="AY15" s="830"/>
      <c r="AZ15" s="830"/>
      <c r="BA15" s="830"/>
      <c r="BB15" s="830"/>
      <c r="BC15" s="830"/>
      <c r="BD15" s="830"/>
      <c r="BE15" s="482"/>
      <c r="BF15" s="832"/>
      <c r="BG15" s="832"/>
      <c r="BH15" s="832"/>
      <c r="BI15" s="832"/>
      <c r="BJ15" s="832"/>
      <c r="BK15" s="738"/>
      <c r="BL15" s="671"/>
      <c r="BM15" s="672"/>
      <c r="BN15" s="672"/>
      <c r="BO15" s="672"/>
      <c r="BP15" s="471"/>
      <c r="BQ15" s="830"/>
      <c r="BR15" s="830"/>
      <c r="BS15" s="830"/>
      <c r="BT15" s="830"/>
      <c r="BU15" s="830"/>
      <c r="BV15" s="831"/>
      <c r="BW15" s="832"/>
      <c r="BX15" s="832"/>
      <c r="BY15" s="832"/>
      <c r="BZ15" s="832"/>
      <c r="CA15" s="832"/>
      <c r="CB15" s="833"/>
      <c r="CC15" s="832"/>
      <c r="CD15" s="832"/>
      <c r="CE15" s="832"/>
      <c r="CF15" s="832"/>
      <c r="CG15" s="832"/>
      <c r="CH15" s="217"/>
      <c r="CI15" s="220"/>
      <c r="CJ15" s="220"/>
    </row>
    <row r="16" spans="1:89" s="252" customFormat="1" ht="15" customHeight="1">
      <c r="A16" s="250"/>
      <c r="B16" s="250"/>
      <c r="C16" s="250"/>
      <c r="E16" s="836"/>
      <c r="F16" s="836"/>
      <c r="G16" s="804"/>
      <c r="H16" s="804"/>
      <c r="I16" s="804"/>
      <c r="J16" s="804"/>
      <c r="K16" s="804"/>
      <c r="L16" s="804"/>
      <c r="M16" s="804"/>
      <c r="N16" s="804"/>
      <c r="O16" s="804"/>
      <c r="P16" s="804"/>
      <c r="Q16" s="804"/>
      <c r="R16" s="804"/>
      <c r="S16" s="804"/>
      <c r="T16" s="804"/>
      <c r="U16" s="804"/>
      <c r="V16" s="804"/>
      <c r="W16" s="804"/>
      <c r="X16" s="804"/>
      <c r="Y16" s="804"/>
      <c r="Z16" s="804"/>
      <c r="AA16" s="804"/>
      <c r="AB16" s="804"/>
      <c r="AC16" s="804"/>
      <c r="AD16" s="804"/>
      <c r="AE16" s="804"/>
      <c r="AF16" s="804"/>
      <c r="AG16" s="804"/>
      <c r="AH16" s="804"/>
      <c r="AI16" s="804"/>
      <c r="AJ16" s="804"/>
      <c r="AK16" s="802"/>
      <c r="AL16" s="802"/>
      <c r="AM16" s="802"/>
      <c r="AN16" s="465"/>
      <c r="AO16" s="483" t="str">
        <f>IF(LEN(VLOOKUP(AK14,suvaha!$D$92:$H$158,2,FALSE))&lt;11,"",LEFT(RIGHT(VLOOKUP(AK14,suvaha!$D$92:$H$158,2,FALSE),11),1))</f>
        <v/>
      </c>
      <c r="AP16" s="253"/>
      <c r="AQ16" s="483" t="str">
        <f>IF(LEN(VLOOKUP(AK14,suvaha!$D$92:$H$158,2,FALSE))&lt;10,"",LEFT(RIGHT(VLOOKUP(AK14,suvaha!$D$92:$H$158,2,FALSE),10),1))</f>
        <v/>
      </c>
      <c r="AR16" s="482"/>
      <c r="AS16" s="483" t="str">
        <f>IF(LEN(VLOOKUP(AK14,suvaha!$D$92:$H$158,2,FALSE))&lt;9,"",LEFT(RIGHT(VLOOKUP(AK14,suvaha!$D$92:$H$158,2,FALSE),9),1))</f>
        <v/>
      </c>
      <c r="AT16" s="253"/>
      <c r="AU16" s="483" t="str">
        <f>IF(LEN(VLOOKUP(AK14,suvaha!$D$92:$H$158,2,FALSE))&lt;8,"",LEFT(RIGHT(VLOOKUP(AK14,suvaha!$D$92:$H$158,2,FALSE),8),1))</f>
        <v/>
      </c>
      <c r="AV16" s="482"/>
      <c r="AW16" s="483" t="str">
        <f>IF(LEN(VLOOKUP(AK14,suvaha!$D$92:$H$158,2,FALSE))&lt;7,"",LEFT(RIGHT(VLOOKUP(AK14,suvaha!$D$92:$H$158,2,FALSE),7),1))</f>
        <v/>
      </c>
      <c r="AX16" s="482"/>
      <c r="AY16" s="483" t="str">
        <f>IF(LEN(VLOOKUP(AK14,suvaha!$D$92:$H$158,2,FALSE))&lt;6,"",LEFT(RIGHT(VLOOKUP(AK14,suvaha!$D$92:$H$158,2,FALSE),6),1))</f>
        <v/>
      </c>
      <c r="AZ16" s="253"/>
      <c r="BA16" s="834" t="str">
        <f>IF(LEN(VLOOKUP(AK14,suvaha!$D$92:$H$158,2,FALSE))&lt;5,"",LEFT(RIGHT(VLOOKUP(AK14,suvaha!$D$92:$H$158,2,FALSE),5),1))</f>
        <v/>
      </c>
      <c r="BB16" s="834" t="e">
        <f>IF(LEN(#REF!)&lt;5,"",LEFT(RIGHT(#REF!,5),1))</f>
        <v>#REF!</v>
      </c>
      <c r="BC16" s="482"/>
      <c r="BD16" s="483" t="str">
        <f>IF(LEN(VLOOKUP(AK14,suvaha!$D$92:$H$158,2,FALSE))&lt;4,"",LEFT(RIGHT(VLOOKUP(AK14,suvaha!$D$92:$H$158,2,FALSE),4),1))</f>
        <v/>
      </c>
      <c r="BE16" s="482"/>
      <c r="BF16" s="483" t="str">
        <f>IF(LEN(VLOOKUP(AK14,suvaha!$D$92:$H$158,2,FALSE))&lt;3,"",LEFT(RIGHT(VLOOKUP(AK14,suvaha!$D$92:$H$158,2,FALSE),3),1))</f>
        <v/>
      </c>
      <c r="BG16" s="482"/>
      <c r="BH16" s="483" t="str">
        <f>IF(LEN(VLOOKUP(AK14,suvaha!$D$92:$H$158,2,FALSE))&lt;2,"",LEFT(RIGHT(VLOOKUP(AK14,suvaha!$D$92:$H$158,2,FALSE),2),1))</f>
        <v/>
      </c>
      <c r="BI16" s="482"/>
      <c r="BJ16" s="483" t="str">
        <f>IF(VLOOKUP(AK14,suvaha!$D$92:$H$158,2,FALSE)=0,"",IF(LEN(VLOOKUP(AK14,suvaha!$D$92:$H$158,2,FALSE))&lt;1,"",LEFT(RIGHT(VLOOKUP(AK14,suvaha!$D$92:$H$158,2,FALSE),1),1)))</f>
        <v/>
      </c>
      <c r="BK16" s="738"/>
      <c r="BL16" s="671"/>
      <c r="BM16" s="483" t="str">
        <f>IF(LEN(VLOOKUP(AK14,suvaha!$D$92:$H$158,4,FALSE))&lt;11,"",LEFT(RIGHT(VLOOKUP(AK14,suvaha!$D$92:$H$158,4,FALSE),11),1))</f>
        <v/>
      </c>
      <c r="BN16" s="253"/>
      <c r="BO16" s="483" t="str">
        <f>IF(LEN(VLOOKUP(AK14,suvaha!$D$92:$H$158,4,FALSE))&lt;10,"",LEFT(RIGHT(VLOOKUP(AK14,suvaha!$D$92:$H$158,4,FALSE),10),1))</f>
        <v/>
      </c>
      <c r="BP16" s="482"/>
      <c r="BQ16" s="483" t="str">
        <f>IF(LEN(VLOOKUP(AK14,suvaha!$D$92:$H$158,4,FALSE))&lt;9,"",LEFT(RIGHT(VLOOKUP(AK14,suvaha!$D$92:$H$158,4,FALSE),9),1))</f>
        <v/>
      </c>
      <c r="BR16" s="253"/>
      <c r="BS16" s="483" t="str">
        <f>IF(LEN(VLOOKUP(AK14,suvaha!$D$92:$H$158,4,FALSE))&lt;8,"",LEFT(RIGHT(VLOOKUP(AK14,suvaha!$D$92:$H$158,4,FALSE),8),1))</f>
        <v/>
      </c>
      <c r="BT16" s="482"/>
      <c r="BU16" s="483" t="str">
        <f>IF(LEN(VLOOKUP(AK14,suvaha!$D$92:$H$158,4,FALSE))&lt;7,"",LEFT(RIGHT(VLOOKUP(AK14,suvaha!$D$92:$H$158,4,FALSE),7),1))</f>
        <v/>
      </c>
      <c r="BV16" s="831"/>
      <c r="BW16" s="483" t="str">
        <f>IF(LEN(VLOOKUP(AK14,suvaha!$D$92:$H$158,4,FALSE))&lt;6,"",LEFT(RIGHT(VLOOKUP(AK14,suvaha!$D$92:$H$158,4,FALSE),6),1))</f>
        <v/>
      </c>
      <c r="BX16" s="482"/>
      <c r="BY16" s="483" t="str">
        <f>IF(LEN(VLOOKUP(AK14,suvaha!$D$92:$H$158,4,FALSE))&lt;5,"",LEFT(RIGHT(VLOOKUP(AK14,suvaha!$D$92:$H$158,4,FALSE),5),1))</f>
        <v/>
      </c>
      <c r="BZ16" s="482"/>
      <c r="CA16" s="483" t="str">
        <f>IF(LEN(VLOOKUP(AK14,suvaha!$D$92:$H$158,4,FALSE))&lt;4,"",LEFT(RIGHT(VLOOKUP(AK14,suvaha!$D$92:$H$158,4,FALSE),4),1))</f>
        <v/>
      </c>
      <c r="CB16" s="833"/>
      <c r="CC16" s="483" t="str">
        <f>IF(LEN(VLOOKUP(AK14,suvaha!$D$92:$H$158,4,FALSE))&lt;3,"",LEFT(RIGHT(VLOOKUP(AK14,suvaha!$D$92:$H$158,4,FALSE),3),1))</f>
        <v/>
      </c>
      <c r="CD16" s="482"/>
      <c r="CE16" s="483" t="str">
        <f>IF(LEN(VLOOKUP(AK14,suvaha!$D$92:$H$158,4,FALSE))&lt;2,"",LEFT(RIGHT(VLOOKUP(AK14,suvaha!$D$92:$H$158,4,FALSE),2),1))</f>
        <v/>
      </c>
      <c r="CF16" s="482"/>
      <c r="CG16" s="483" t="str">
        <f>IF(VLOOKUP(AK14,suvaha!$D$92:$H$158,4,FALSE)=0,"",IF(LEN(VLOOKUP(AK14,suvaha!$D$92:$H$158,4,FALSE))&lt;1,"",LEFT(RIGHT(VLOOKUP(AK14,suvaha!$D$92:$H$158,4,FALSE),1),1)))</f>
        <v/>
      </c>
      <c r="CH16" s="217"/>
      <c r="CI16" s="250"/>
      <c r="CJ16" s="250"/>
    </row>
    <row r="17" spans="1:88" s="252" customFormat="1" ht="3" customHeight="1">
      <c r="A17" s="250"/>
      <c r="B17" s="250"/>
      <c r="C17" s="250"/>
      <c r="E17" s="836"/>
      <c r="F17" s="836"/>
      <c r="G17" s="804"/>
      <c r="H17" s="804"/>
      <c r="I17" s="804"/>
      <c r="J17" s="804"/>
      <c r="K17" s="804"/>
      <c r="L17" s="804"/>
      <c r="M17" s="804"/>
      <c r="N17" s="804"/>
      <c r="O17" s="804"/>
      <c r="P17" s="804"/>
      <c r="Q17" s="804"/>
      <c r="R17" s="804"/>
      <c r="S17" s="804"/>
      <c r="T17" s="804"/>
      <c r="U17" s="804"/>
      <c r="V17" s="804"/>
      <c r="W17" s="804"/>
      <c r="X17" s="804"/>
      <c r="Y17" s="804"/>
      <c r="Z17" s="804"/>
      <c r="AA17" s="804"/>
      <c r="AB17" s="804"/>
      <c r="AC17" s="804"/>
      <c r="AD17" s="804"/>
      <c r="AE17" s="804"/>
      <c r="AF17" s="804"/>
      <c r="AG17" s="804"/>
      <c r="AH17" s="804"/>
      <c r="AI17" s="804"/>
      <c r="AJ17" s="804"/>
      <c r="AK17" s="802"/>
      <c r="AL17" s="802"/>
      <c r="AM17" s="802"/>
      <c r="AN17" s="464"/>
      <c r="AO17" s="236"/>
      <c r="AP17" s="236"/>
      <c r="AQ17" s="236"/>
      <c r="AR17" s="236"/>
      <c r="AS17" s="236"/>
      <c r="AT17" s="236"/>
      <c r="AU17" s="236"/>
      <c r="AV17" s="236"/>
      <c r="AW17" s="236"/>
      <c r="AX17" s="236"/>
      <c r="AY17" s="236"/>
      <c r="AZ17" s="236"/>
      <c r="BA17" s="236"/>
      <c r="BB17" s="236"/>
      <c r="BC17" s="236"/>
      <c r="BD17" s="236"/>
      <c r="BE17" s="182"/>
      <c r="BF17" s="182"/>
      <c r="BG17" s="182"/>
      <c r="BH17" s="182"/>
      <c r="BI17" s="182"/>
      <c r="BJ17" s="182"/>
      <c r="BK17" s="182"/>
      <c r="BL17" s="669"/>
      <c r="BM17" s="669"/>
      <c r="BN17" s="669"/>
      <c r="BO17" s="669"/>
      <c r="BP17" s="669"/>
      <c r="BQ17" s="669"/>
      <c r="BR17" s="669"/>
      <c r="BS17" s="669"/>
      <c r="BT17" s="669"/>
      <c r="BU17" s="669"/>
      <c r="BV17" s="669"/>
      <c r="BW17" s="669"/>
      <c r="BX17" s="669"/>
      <c r="BY17" s="669"/>
      <c r="BZ17" s="669"/>
      <c r="CA17" s="669"/>
      <c r="CB17" s="669"/>
      <c r="CC17" s="182"/>
      <c r="CD17" s="182"/>
      <c r="CE17" s="182"/>
      <c r="CF17" s="182"/>
      <c r="CG17" s="182"/>
      <c r="CH17" s="218"/>
      <c r="CI17" s="250"/>
      <c r="CJ17" s="250"/>
    </row>
    <row r="18" spans="1:88" s="174" customFormat="1" ht="3" customHeight="1">
      <c r="A18" s="250"/>
      <c r="B18" s="251"/>
      <c r="C18" s="144"/>
      <c r="D18" s="144"/>
      <c r="E18" s="837" t="s">
        <v>59</v>
      </c>
      <c r="F18" s="838"/>
      <c r="G18" s="804" t="str">
        <f>Index!C171</f>
        <v>Ostatné rezervy (459A, 45XA)</v>
      </c>
      <c r="H18" s="804"/>
      <c r="I18" s="804"/>
      <c r="J18" s="804"/>
      <c r="K18" s="804"/>
      <c r="L18" s="804"/>
      <c r="M18" s="804"/>
      <c r="N18" s="804"/>
      <c r="O18" s="804"/>
      <c r="P18" s="804"/>
      <c r="Q18" s="804"/>
      <c r="R18" s="804"/>
      <c r="S18" s="804"/>
      <c r="T18" s="804"/>
      <c r="U18" s="804"/>
      <c r="V18" s="804"/>
      <c r="W18" s="804"/>
      <c r="X18" s="804"/>
      <c r="Y18" s="804"/>
      <c r="Z18" s="804"/>
      <c r="AA18" s="804"/>
      <c r="AB18" s="804"/>
      <c r="AC18" s="804"/>
      <c r="AD18" s="804"/>
      <c r="AE18" s="804"/>
      <c r="AF18" s="804"/>
      <c r="AG18" s="804"/>
      <c r="AH18" s="804"/>
      <c r="AI18" s="804"/>
      <c r="AJ18" s="804"/>
      <c r="AK18" s="802" t="s">
        <v>225</v>
      </c>
      <c r="AL18" s="802"/>
      <c r="AM18" s="802"/>
      <c r="AN18" s="469"/>
      <c r="AO18" s="472"/>
      <c r="AP18" s="472"/>
      <c r="AQ18" s="472"/>
      <c r="AR18" s="472"/>
      <c r="AS18" s="472"/>
      <c r="AT18" s="472"/>
      <c r="AU18" s="472"/>
      <c r="AV18" s="472"/>
      <c r="AW18" s="472"/>
      <c r="AX18" s="472"/>
      <c r="AY18" s="472"/>
      <c r="AZ18" s="472"/>
      <c r="BA18" s="472"/>
      <c r="BB18" s="472"/>
      <c r="BC18" s="472"/>
      <c r="BD18" s="472"/>
      <c r="BE18" s="175"/>
      <c r="BF18" s="175"/>
      <c r="BG18" s="175"/>
      <c r="BH18" s="175"/>
      <c r="BI18" s="175"/>
      <c r="BJ18" s="175"/>
      <c r="BK18" s="175"/>
      <c r="BL18" s="710"/>
      <c r="BM18" s="710"/>
      <c r="BN18" s="710"/>
      <c r="BO18" s="710"/>
      <c r="BP18" s="710"/>
      <c r="BQ18" s="710"/>
      <c r="BR18" s="710"/>
      <c r="BS18" s="710"/>
      <c r="BT18" s="710"/>
      <c r="BU18" s="710"/>
      <c r="BV18" s="710"/>
      <c r="BW18" s="710"/>
      <c r="BX18" s="710"/>
      <c r="BY18" s="710"/>
      <c r="BZ18" s="710"/>
      <c r="CA18" s="710"/>
      <c r="CB18" s="710"/>
      <c r="CC18" s="175"/>
      <c r="CD18" s="175"/>
      <c r="CE18" s="175"/>
      <c r="CF18" s="175"/>
      <c r="CG18" s="175"/>
      <c r="CH18" s="216"/>
      <c r="CI18" s="220"/>
      <c r="CJ18" s="220"/>
    </row>
    <row r="19" spans="1:88" s="174" customFormat="1" ht="3" customHeight="1">
      <c r="A19" s="250"/>
      <c r="B19" s="250"/>
      <c r="C19" s="250"/>
      <c r="D19" s="251"/>
      <c r="E19" s="839"/>
      <c r="F19" s="840"/>
      <c r="G19" s="804"/>
      <c r="H19" s="804"/>
      <c r="I19" s="804"/>
      <c r="J19" s="804"/>
      <c r="K19" s="804"/>
      <c r="L19" s="804"/>
      <c r="M19" s="804"/>
      <c r="N19" s="804"/>
      <c r="O19" s="804"/>
      <c r="P19" s="804"/>
      <c r="Q19" s="804"/>
      <c r="R19" s="804"/>
      <c r="S19" s="804"/>
      <c r="T19" s="804"/>
      <c r="U19" s="804"/>
      <c r="V19" s="804"/>
      <c r="W19" s="804"/>
      <c r="X19" s="804"/>
      <c r="Y19" s="804"/>
      <c r="Z19" s="804"/>
      <c r="AA19" s="804"/>
      <c r="AB19" s="804"/>
      <c r="AC19" s="804"/>
      <c r="AD19" s="804"/>
      <c r="AE19" s="804"/>
      <c r="AF19" s="804"/>
      <c r="AG19" s="804"/>
      <c r="AH19" s="804"/>
      <c r="AI19" s="804"/>
      <c r="AJ19" s="804"/>
      <c r="AK19" s="802"/>
      <c r="AL19" s="802"/>
      <c r="AM19" s="802"/>
      <c r="AN19" s="465"/>
      <c r="AO19" s="466"/>
      <c r="AP19" s="466"/>
      <c r="AQ19" s="466"/>
      <c r="AR19" s="471"/>
      <c r="AS19" s="481"/>
      <c r="AT19" s="481"/>
      <c r="AU19" s="481"/>
      <c r="AV19" s="481"/>
      <c r="AW19" s="481"/>
      <c r="AX19" s="482"/>
      <c r="AY19" s="830"/>
      <c r="AZ19" s="830"/>
      <c r="BA19" s="830"/>
      <c r="BB19" s="830"/>
      <c r="BC19" s="830"/>
      <c r="BD19" s="830"/>
      <c r="BE19" s="482"/>
      <c r="BF19" s="832"/>
      <c r="BG19" s="832"/>
      <c r="BH19" s="832"/>
      <c r="BI19" s="832"/>
      <c r="BJ19" s="832"/>
      <c r="BK19" s="738"/>
      <c r="BL19" s="671"/>
      <c r="BM19" s="672"/>
      <c r="BN19" s="672"/>
      <c r="BO19" s="672"/>
      <c r="BP19" s="471"/>
      <c r="BQ19" s="830"/>
      <c r="BR19" s="830"/>
      <c r="BS19" s="830"/>
      <c r="BT19" s="830"/>
      <c r="BU19" s="830"/>
      <c r="BV19" s="831"/>
      <c r="BW19" s="832"/>
      <c r="BX19" s="832"/>
      <c r="BY19" s="832"/>
      <c r="BZ19" s="832"/>
      <c r="CA19" s="832"/>
      <c r="CB19" s="833"/>
      <c r="CC19" s="832"/>
      <c r="CD19" s="832"/>
      <c r="CE19" s="832"/>
      <c r="CF19" s="832"/>
      <c r="CG19" s="832"/>
      <c r="CH19" s="217"/>
      <c r="CI19" s="220"/>
      <c r="CJ19" s="220"/>
    </row>
    <row r="20" spans="1:88" s="252" customFormat="1" ht="15" customHeight="1">
      <c r="A20" s="250"/>
      <c r="B20" s="250"/>
      <c r="C20" s="250"/>
      <c r="E20" s="839"/>
      <c r="F20" s="840"/>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802"/>
      <c r="AL20" s="802"/>
      <c r="AM20" s="802"/>
      <c r="AN20" s="465"/>
      <c r="AO20" s="483" t="str">
        <f>IF(LEN(VLOOKUP(AK18,suvaha!$D$92:$H$158,2,FALSE))&lt;11,"",LEFT(RIGHT(VLOOKUP(AK18,suvaha!$D$92:$H$158,2,FALSE),11),1))</f>
        <v/>
      </c>
      <c r="AP20" s="253"/>
      <c r="AQ20" s="483" t="str">
        <f>IF(LEN(VLOOKUP(AK18,suvaha!$D$92:$H$158,2,FALSE))&lt;10,"",LEFT(RIGHT(VLOOKUP(AK18,suvaha!$D$92:$H$158,2,FALSE),10),1))</f>
        <v/>
      </c>
      <c r="AR20" s="482"/>
      <c r="AS20" s="483" t="str">
        <f>IF(LEN(VLOOKUP(AK18,suvaha!$D$92:$H$158,2,FALSE))&lt;9,"",LEFT(RIGHT(VLOOKUP(AK18,suvaha!$D$92:$H$158,2,FALSE),9),1))</f>
        <v/>
      </c>
      <c r="AT20" s="253"/>
      <c r="AU20" s="483" t="str">
        <f>IF(LEN(VLOOKUP(AK18,suvaha!$D$92:$H$158,2,FALSE))&lt;8,"",LEFT(RIGHT(VLOOKUP(AK18,suvaha!$D$92:$H$158,2,FALSE),8),1))</f>
        <v/>
      </c>
      <c r="AV20" s="482"/>
      <c r="AW20" s="483" t="str">
        <f>IF(LEN(VLOOKUP(AK18,suvaha!$D$92:$H$158,2,FALSE))&lt;7,"",LEFT(RIGHT(VLOOKUP(AK18,suvaha!$D$92:$H$158,2,FALSE),7),1))</f>
        <v/>
      </c>
      <c r="AX20" s="482"/>
      <c r="AY20" s="483" t="str">
        <f>IF(LEN(VLOOKUP(AK18,suvaha!$D$92:$H$158,2,FALSE))&lt;6,"",LEFT(RIGHT(VLOOKUP(AK18,suvaha!$D$92:$H$158,2,FALSE),6),1))</f>
        <v/>
      </c>
      <c r="AZ20" s="253"/>
      <c r="BA20" s="834" t="str">
        <f>IF(LEN(VLOOKUP(AK18,suvaha!$D$92:$H$158,2,FALSE))&lt;5,"",LEFT(RIGHT(VLOOKUP(AK18,suvaha!$D$92:$H$158,2,FALSE),5),1))</f>
        <v/>
      </c>
      <c r="BB20" s="834" t="e">
        <f>IF(LEN(#REF!)&lt;5,"",LEFT(RIGHT(#REF!,5),1))</f>
        <v>#REF!</v>
      </c>
      <c r="BC20" s="482"/>
      <c r="BD20" s="483" t="str">
        <f>IF(LEN(VLOOKUP(AK18,suvaha!$D$92:$H$158,2,FALSE))&lt;4,"",LEFT(RIGHT(VLOOKUP(AK18,suvaha!$D$92:$H$158,2,FALSE),4),1))</f>
        <v/>
      </c>
      <c r="BE20" s="482"/>
      <c r="BF20" s="483" t="str">
        <f>IF(LEN(VLOOKUP(AK18,suvaha!$D$92:$H$158,2,FALSE))&lt;3,"",LEFT(RIGHT(VLOOKUP(AK18,suvaha!$D$92:$H$158,2,FALSE),3),1))</f>
        <v/>
      </c>
      <c r="BG20" s="482"/>
      <c r="BH20" s="483" t="str">
        <f>IF(LEN(VLOOKUP(AK18,suvaha!$D$92:$H$158,2,FALSE))&lt;2,"",LEFT(RIGHT(VLOOKUP(AK18,suvaha!$D$92:$H$158,2,FALSE),2),1))</f>
        <v/>
      </c>
      <c r="BI20" s="482"/>
      <c r="BJ20" s="483" t="str">
        <f>IF(VLOOKUP(AK18,suvaha!$D$92:$H$158,2,FALSE)=0,"",IF(LEN(VLOOKUP(AK18,suvaha!$D$92:$H$158,2,FALSE))&lt;1,"",LEFT(RIGHT(VLOOKUP(AK18,suvaha!$D$92:$H$158,2,FALSE),1),1)))</f>
        <v/>
      </c>
      <c r="BK20" s="738"/>
      <c r="BL20" s="671"/>
      <c r="BM20" s="483" t="str">
        <f>IF(LEN(VLOOKUP(AK18,suvaha!$D$92:$H$158,4,FALSE))&lt;11,"",LEFT(RIGHT(VLOOKUP(AK18,suvaha!$D$92:$H$158,4,FALSE),11),1))</f>
        <v/>
      </c>
      <c r="BN20" s="253"/>
      <c r="BO20" s="483" t="str">
        <f>IF(LEN(VLOOKUP(AK18,suvaha!$D$92:$H$158,4,FALSE))&lt;10,"",LEFT(RIGHT(VLOOKUP(AK18,suvaha!$D$92:$H$158,4,FALSE),10),1))</f>
        <v/>
      </c>
      <c r="BP20" s="482"/>
      <c r="BQ20" s="483" t="str">
        <f>IF(LEN(VLOOKUP(AK18,suvaha!$D$92:$H$158,4,FALSE))&lt;9,"",LEFT(RIGHT(VLOOKUP(AK18,suvaha!$D$92:$H$158,4,FALSE),9),1))</f>
        <v/>
      </c>
      <c r="BR20" s="253"/>
      <c r="BS20" s="483" t="str">
        <f>IF(LEN(VLOOKUP(AK18,suvaha!$D$92:$H$158,4,FALSE))&lt;8,"",LEFT(RIGHT(VLOOKUP(AK18,suvaha!$D$92:$H$158,4,FALSE),8),1))</f>
        <v/>
      </c>
      <c r="BT20" s="482"/>
      <c r="BU20" s="483" t="str">
        <f>IF(LEN(VLOOKUP(AK18,suvaha!$D$92:$H$158,4,FALSE))&lt;7,"",LEFT(RIGHT(VLOOKUP(AK18,suvaha!$D$92:$H$158,4,FALSE),7),1))</f>
        <v/>
      </c>
      <c r="BV20" s="831"/>
      <c r="BW20" s="483" t="str">
        <f>IF(LEN(VLOOKUP(AK18,suvaha!$D$92:$H$158,4,FALSE))&lt;6,"",LEFT(RIGHT(VLOOKUP(AK18,suvaha!$D$92:$H$158,4,FALSE),6),1))</f>
        <v/>
      </c>
      <c r="BX20" s="482"/>
      <c r="BY20" s="483" t="str">
        <f>IF(LEN(VLOOKUP(AK18,suvaha!$D$92:$H$158,4,FALSE))&lt;5,"",LEFT(RIGHT(VLOOKUP(AK18,suvaha!$D$92:$H$158,4,FALSE),5),1))</f>
        <v/>
      </c>
      <c r="BZ20" s="482"/>
      <c r="CA20" s="483" t="str">
        <f>IF(LEN(VLOOKUP(AK18,suvaha!$D$92:$H$158,4,FALSE))&lt;4,"",LEFT(RIGHT(VLOOKUP(AK18,suvaha!$D$92:$H$158,4,FALSE),4),1))</f>
        <v/>
      </c>
      <c r="CB20" s="833"/>
      <c r="CC20" s="483" t="str">
        <f>IF(LEN(VLOOKUP(AK18,suvaha!$D$92:$H$158,4,FALSE))&lt;3,"",LEFT(RIGHT(VLOOKUP(AK18,suvaha!$D$92:$H$158,4,FALSE),3),1))</f>
        <v/>
      </c>
      <c r="CD20" s="482"/>
      <c r="CE20" s="483" t="str">
        <f>IF(LEN(VLOOKUP(AK18,suvaha!$D$92:$H$158,4,FALSE))&lt;2,"",LEFT(RIGHT(VLOOKUP(AK18,suvaha!$D$92:$H$158,4,FALSE),2),1))</f>
        <v/>
      </c>
      <c r="CF20" s="482"/>
      <c r="CG20" s="483" t="str">
        <f>IF(VLOOKUP(AK18,suvaha!$D$92:$H$158,4,FALSE)=0,"",IF(LEN(VLOOKUP(AK18,suvaha!$D$92:$H$158,4,FALSE))&lt;1,"",LEFT(RIGHT(VLOOKUP(AK18,suvaha!$D$92:$H$158,4,FALSE),1),1)))</f>
        <v/>
      </c>
      <c r="CH20" s="217"/>
      <c r="CI20" s="250"/>
      <c r="CJ20" s="250"/>
    </row>
    <row r="21" spans="1:88" s="252" customFormat="1" ht="3" customHeight="1">
      <c r="A21" s="250"/>
      <c r="B21" s="250"/>
      <c r="C21" s="250"/>
      <c r="E21" s="841"/>
      <c r="F21" s="842"/>
      <c r="G21" s="804"/>
      <c r="H21" s="804"/>
      <c r="I21" s="804"/>
      <c r="J21" s="804"/>
      <c r="K21" s="804"/>
      <c r="L21" s="804"/>
      <c r="M21" s="804"/>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802"/>
      <c r="AL21" s="802"/>
      <c r="AM21" s="802"/>
      <c r="AN21" s="464"/>
      <c r="AO21" s="236"/>
      <c r="AP21" s="236"/>
      <c r="AQ21" s="236"/>
      <c r="AR21" s="236"/>
      <c r="AS21" s="236"/>
      <c r="AT21" s="236"/>
      <c r="AU21" s="236"/>
      <c r="AV21" s="236"/>
      <c r="AW21" s="236"/>
      <c r="AX21" s="236"/>
      <c r="AY21" s="236"/>
      <c r="AZ21" s="236"/>
      <c r="BA21" s="236"/>
      <c r="BB21" s="236"/>
      <c r="BC21" s="236"/>
      <c r="BD21" s="236"/>
      <c r="BE21" s="182"/>
      <c r="BF21" s="182"/>
      <c r="BG21" s="182"/>
      <c r="BH21" s="182"/>
      <c r="BI21" s="182"/>
      <c r="BJ21" s="182"/>
      <c r="BK21" s="182"/>
      <c r="BL21" s="669"/>
      <c r="BM21" s="669"/>
      <c r="BN21" s="669"/>
      <c r="BO21" s="669"/>
      <c r="BP21" s="669"/>
      <c r="BQ21" s="669"/>
      <c r="BR21" s="669"/>
      <c r="BS21" s="669"/>
      <c r="BT21" s="669"/>
      <c r="BU21" s="669"/>
      <c r="BV21" s="669"/>
      <c r="BW21" s="669"/>
      <c r="BX21" s="669"/>
      <c r="BY21" s="669"/>
      <c r="BZ21" s="669"/>
      <c r="CA21" s="669"/>
      <c r="CB21" s="669"/>
      <c r="CC21" s="182"/>
      <c r="CD21" s="182"/>
      <c r="CE21" s="182"/>
      <c r="CF21" s="182"/>
      <c r="CG21" s="182"/>
      <c r="CH21" s="218"/>
      <c r="CI21" s="250"/>
      <c r="CJ21" s="250"/>
    </row>
    <row r="22" spans="1:88" s="244" customFormat="1" ht="3" customHeight="1">
      <c r="A22" s="237"/>
      <c r="B22" s="238"/>
      <c r="C22" s="239"/>
      <c r="D22" s="239"/>
      <c r="E22" s="843" t="s">
        <v>134</v>
      </c>
      <c r="F22" s="844"/>
      <c r="G22" s="849" t="str">
        <f>Index!C172</f>
        <v>Dlhodobé bankové úvery (461A, 46XA)</v>
      </c>
      <c r="H22" s="850"/>
      <c r="I22" s="850"/>
      <c r="J22" s="850"/>
      <c r="K22" s="850"/>
      <c r="L22" s="850"/>
      <c r="M22" s="850"/>
      <c r="N22" s="850"/>
      <c r="O22" s="850"/>
      <c r="P22" s="850"/>
      <c r="Q22" s="850"/>
      <c r="R22" s="850"/>
      <c r="S22" s="850"/>
      <c r="T22" s="850"/>
      <c r="U22" s="850"/>
      <c r="V22" s="850"/>
      <c r="W22" s="850"/>
      <c r="X22" s="850"/>
      <c r="Y22" s="850"/>
      <c r="Z22" s="850"/>
      <c r="AA22" s="850"/>
      <c r="AB22" s="850"/>
      <c r="AC22" s="850"/>
      <c r="AD22" s="850"/>
      <c r="AE22" s="850"/>
      <c r="AF22" s="850"/>
      <c r="AG22" s="850"/>
      <c r="AH22" s="850"/>
      <c r="AI22" s="850"/>
      <c r="AJ22" s="851"/>
      <c r="AK22" s="813" t="s">
        <v>226</v>
      </c>
      <c r="AL22" s="813"/>
      <c r="AM22" s="813"/>
      <c r="AN22" s="477"/>
      <c r="AO22" s="240"/>
      <c r="AP22" s="240"/>
      <c r="AQ22" s="240"/>
      <c r="AR22" s="240"/>
      <c r="AS22" s="240"/>
      <c r="AT22" s="240"/>
      <c r="AU22" s="240"/>
      <c r="AV22" s="240"/>
      <c r="AW22" s="240"/>
      <c r="AX22" s="240"/>
      <c r="AY22" s="240"/>
      <c r="AZ22" s="240"/>
      <c r="BA22" s="240"/>
      <c r="BB22" s="240"/>
      <c r="BC22" s="240"/>
      <c r="BD22" s="240"/>
      <c r="BE22" s="241"/>
      <c r="BF22" s="241"/>
      <c r="BG22" s="241"/>
      <c r="BH22" s="241"/>
      <c r="BI22" s="241"/>
      <c r="BJ22" s="241"/>
      <c r="BK22" s="241"/>
      <c r="BL22" s="826"/>
      <c r="BM22" s="826"/>
      <c r="BN22" s="826"/>
      <c r="BO22" s="826"/>
      <c r="BP22" s="826"/>
      <c r="BQ22" s="826"/>
      <c r="BR22" s="826"/>
      <c r="BS22" s="826"/>
      <c r="BT22" s="826"/>
      <c r="BU22" s="826"/>
      <c r="BV22" s="826"/>
      <c r="BW22" s="826"/>
      <c r="BX22" s="826"/>
      <c r="BY22" s="826"/>
      <c r="BZ22" s="826"/>
      <c r="CA22" s="826"/>
      <c r="CB22" s="826"/>
      <c r="CC22" s="241"/>
      <c r="CD22" s="241"/>
      <c r="CE22" s="241"/>
      <c r="CF22" s="241"/>
      <c r="CG22" s="241"/>
      <c r="CH22" s="242"/>
      <c r="CI22" s="243"/>
      <c r="CJ22" s="243"/>
    </row>
    <row r="23" spans="1:88" s="244" customFormat="1" ht="3" customHeight="1">
      <c r="A23" s="237"/>
      <c r="B23" s="237"/>
      <c r="C23" s="237"/>
      <c r="D23" s="238"/>
      <c r="E23" s="845"/>
      <c r="F23" s="846"/>
      <c r="G23" s="852"/>
      <c r="H23" s="853"/>
      <c r="I23" s="853"/>
      <c r="J23" s="853"/>
      <c r="K23" s="853"/>
      <c r="L23" s="853"/>
      <c r="M23" s="853"/>
      <c r="N23" s="853"/>
      <c r="O23" s="853"/>
      <c r="P23" s="853"/>
      <c r="Q23" s="853"/>
      <c r="R23" s="853"/>
      <c r="S23" s="853"/>
      <c r="T23" s="853"/>
      <c r="U23" s="853"/>
      <c r="V23" s="853"/>
      <c r="W23" s="853"/>
      <c r="X23" s="853"/>
      <c r="Y23" s="853"/>
      <c r="Z23" s="853"/>
      <c r="AA23" s="853"/>
      <c r="AB23" s="853"/>
      <c r="AC23" s="853"/>
      <c r="AD23" s="853"/>
      <c r="AE23" s="853"/>
      <c r="AF23" s="853"/>
      <c r="AG23" s="853"/>
      <c r="AH23" s="853"/>
      <c r="AI23" s="853"/>
      <c r="AJ23" s="854"/>
      <c r="AK23" s="813"/>
      <c r="AL23" s="813"/>
      <c r="AM23" s="813"/>
      <c r="AN23" s="479"/>
      <c r="AO23" s="480"/>
      <c r="AP23" s="480"/>
      <c r="AQ23" s="480"/>
      <c r="AR23" s="478"/>
      <c r="AS23" s="475"/>
      <c r="AT23" s="475"/>
      <c r="AU23" s="475"/>
      <c r="AV23" s="475"/>
      <c r="AW23" s="475"/>
      <c r="AX23" s="476"/>
      <c r="AY23" s="822"/>
      <c r="AZ23" s="822"/>
      <c r="BA23" s="822"/>
      <c r="BB23" s="822"/>
      <c r="BC23" s="822"/>
      <c r="BD23" s="822"/>
      <c r="BE23" s="476"/>
      <c r="BF23" s="793"/>
      <c r="BG23" s="793"/>
      <c r="BH23" s="793"/>
      <c r="BI23" s="793"/>
      <c r="BJ23" s="793"/>
      <c r="BK23" s="827"/>
      <c r="BL23" s="828"/>
      <c r="BM23" s="829"/>
      <c r="BN23" s="829"/>
      <c r="BO23" s="829"/>
      <c r="BP23" s="478"/>
      <c r="BQ23" s="822"/>
      <c r="BR23" s="822"/>
      <c r="BS23" s="822"/>
      <c r="BT23" s="822"/>
      <c r="BU23" s="822"/>
      <c r="BV23" s="823"/>
      <c r="BW23" s="793"/>
      <c r="BX23" s="793"/>
      <c r="BY23" s="793"/>
      <c r="BZ23" s="793"/>
      <c r="CA23" s="793"/>
      <c r="CB23" s="824"/>
      <c r="CC23" s="793"/>
      <c r="CD23" s="793"/>
      <c r="CE23" s="793"/>
      <c r="CF23" s="793"/>
      <c r="CG23" s="793"/>
      <c r="CH23" s="245"/>
      <c r="CI23" s="243"/>
      <c r="CJ23" s="243"/>
    </row>
    <row r="24" spans="1:88" s="246" customFormat="1" ht="15" customHeight="1">
      <c r="A24" s="237"/>
      <c r="B24" s="237"/>
      <c r="C24" s="237"/>
      <c r="E24" s="845"/>
      <c r="F24" s="846"/>
      <c r="G24" s="852"/>
      <c r="H24" s="853"/>
      <c r="I24" s="853"/>
      <c r="J24" s="853"/>
      <c r="K24" s="853"/>
      <c r="L24" s="853"/>
      <c r="M24" s="853"/>
      <c r="N24" s="853"/>
      <c r="O24" s="853"/>
      <c r="P24" s="853"/>
      <c r="Q24" s="853"/>
      <c r="R24" s="853"/>
      <c r="S24" s="853"/>
      <c r="T24" s="853"/>
      <c r="U24" s="853"/>
      <c r="V24" s="853"/>
      <c r="W24" s="853"/>
      <c r="X24" s="853"/>
      <c r="Y24" s="853"/>
      <c r="Z24" s="853"/>
      <c r="AA24" s="853"/>
      <c r="AB24" s="853"/>
      <c r="AC24" s="853"/>
      <c r="AD24" s="853"/>
      <c r="AE24" s="853"/>
      <c r="AF24" s="853"/>
      <c r="AG24" s="853"/>
      <c r="AH24" s="853"/>
      <c r="AI24" s="853"/>
      <c r="AJ24" s="854"/>
      <c r="AK24" s="813"/>
      <c r="AL24" s="813"/>
      <c r="AM24" s="813"/>
      <c r="AN24" s="479"/>
      <c r="AO24" s="474" t="str">
        <f>IF(LEN(VLOOKUP(AK22,suvaha!$D$92:$H$158,2,FALSE))&lt;11,"",LEFT(RIGHT(VLOOKUP(AK22,suvaha!$D$92:$H$158,2,FALSE),11),1))</f>
        <v/>
      </c>
      <c r="AP24" s="181"/>
      <c r="AQ24" s="474" t="str">
        <f>IF(LEN(VLOOKUP(AK22,suvaha!$D$92:$H$158,2,FALSE))&lt;10,"",LEFT(RIGHT(VLOOKUP(AK22,suvaha!$D$92:$H$158,2,FALSE),10),1))</f>
        <v/>
      </c>
      <c r="AR24" s="476"/>
      <c r="AS24" s="474" t="str">
        <f>IF(LEN(VLOOKUP(AK22,suvaha!$D$92:$H$158,2,FALSE))&lt;9,"",LEFT(RIGHT(VLOOKUP(AK22,suvaha!$D$92:$H$158,2,FALSE),9),1))</f>
        <v/>
      </c>
      <c r="AT24" s="181"/>
      <c r="AU24" s="474" t="str">
        <f>IF(LEN(VLOOKUP(AK22,suvaha!$D$92:$H$158,2,FALSE))&lt;8,"",LEFT(RIGHT(VLOOKUP(AK22,suvaha!$D$92:$H$158,2,FALSE),8),1))</f>
        <v/>
      </c>
      <c r="AV24" s="476"/>
      <c r="AW24" s="474" t="str">
        <f>IF(LEN(VLOOKUP(AK22,suvaha!$D$92:$H$158,2,FALSE))&lt;7,"",LEFT(RIGHT(VLOOKUP(AK22,suvaha!$D$92:$H$158,2,FALSE),7),1))</f>
        <v/>
      </c>
      <c r="AX24" s="476"/>
      <c r="AY24" s="474" t="str">
        <f>IF(LEN(VLOOKUP(AK22,suvaha!$D$92:$H$158,2,FALSE))&lt;6,"",LEFT(RIGHT(VLOOKUP(AK22,suvaha!$D$92:$H$158,2,FALSE),6),1))</f>
        <v/>
      </c>
      <c r="AZ24" s="181"/>
      <c r="BA24" s="788" t="str">
        <f>IF(LEN(VLOOKUP(AK22,suvaha!$D$92:$H$158,2,FALSE))&lt;5,"",LEFT(RIGHT(VLOOKUP(AK22,suvaha!$D$92:$H$158,2,FALSE),5),1))</f>
        <v/>
      </c>
      <c r="BB24" s="788" t="e">
        <f>IF(LEN(#REF!)&lt;5,"",LEFT(RIGHT(#REF!,5),1))</f>
        <v>#REF!</v>
      </c>
      <c r="BC24" s="476"/>
      <c r="BD24" s="474" t="str">
        <f>IF(LEN(VLOOKUP(AK22,suvaha!$D$92:$H$158,2,FALSE))&lt;4,"",LEFT(RIGHT(VLOOKUP(AK22,suvaha!$D$92:$H$158,2,FALSE),4),1))</f>
        <v/>
      </c>
      <c r="BE24" s="476"/>
      <c r="BF24" s="474" t="str">
        <f>IF(LEN(VLOOKUP(AK22,suvaha!$D$92:$H$158,2,FALSE))&lt;3,"",LEFT(RIGHT(VLOOKUP(AK22,suvaha!$D$92:$H$158,2,FALSE),3),1))</f>
        <v/>
      </c>
      <c r="BG24" s="476"/>
      <c r="BH24" s="474" t="str">
        <f>IF(LEN(VLOOKUP(AK22,suvaha!$D$92:$H$158,2,FALSE))&lt;2,"",LEFT(RIGHT(VLOOKUP(AK22,suvaha!$D$92:$H$158,2,FALSE),2),1))</f>
        <v/>
      </c>
      <c r="BI24" s="476"/>
      <c r="BJ24" s="474" t="str">
        <f>IF(VLOOKUP(AK22,suvaha!$D$92:$H$158,2,FALSE)=0,"",IF(LEN(VLOOKUP(AK22,suvaha!$D$92:$H$158,2,FALSE))&lt;1,"",LEFT(RIGHT(VLOOKUP(AK22,suvaha!$D$92:$H$158,2,FALSE),1),1)))</f>
        <v/>
      </c>
      <c r="BK24" s="827"/>
      <c r="BL24" s="828"/>
      <c r="BM24" s="474" t="str">
        <f>IF(LEN(VLOOKUP(AK22,suvaha!$D$92:$H$158,4,FALSE))&lt;11,"",LEFT(RIGHT(VLOOKUP(AK22,suvaha!$D$92:$H$158,4,FALSE),11),1))</f>
        <v/>
      </c>
      <c r="BN24" s="181"/>
      <c r="BO24" s="474" t="str">
        <f>IF(LEN(VLOOKUP(AK22,suvaha!$D$92:$H$158,4,FALSE))&lt;10,"",LEFT(RIGHT(VLOOKUP(AK22,suvaha!$D$92:$H$158,4,FALSE),10),1))</f>
        <v/>
      </c>
      <c r="BP24" s="476"/>
      <c r="BQ24" s="474" t="str">
        <f>IF(LEN(VLOOKUP(AK22,suvaha!$D$92:$H$158,4,FALSE))&lt;9,"",LEFT(RIGHT(VLOOKUP(AK22,suvaha!$D$92:$H$158,4,FALSE),9),1))</f>
        <v/>
      </c>
      <c r="BR24" s="181"/>
      <c r="BS24" s="474" t="str">
        <f>IF(LEN(VLOOKUP(AK22,suvaha!$D$92:$H$158,4,FALSE))&lt;8,"",LEFT(RIGHT(VLOOKUP(AK22,suvaha!$D$92:$H$158,4,FALSE),8),1))</f>
        <v/>
      </c>
      <c r="BT24" s="476"/>
      <c r="BU24" s="474" t="str">
        <f>IF(LEN(VLOOKUP(AK22,suvaha!$D$92:$H$158,4,FALSE))&lt;7,"",LEFT(RIGHT(VLOOKUP(AK22,suvaha!$D$92:$H$158,4,FALSE),7),1))</f>
        <v/>
      </c>
      <c r="BV24" s="823"/>
      <c r="BW24" s="474" t="str">
        <f>IF(LEN(VLOOKUP(AK22,suvaha!$D$92:$H$158,4,FALSE))&lt;6,"",LEFT(RIGHT(VLOOKUP(AK22,suvaha!$D$92:$H$158,4,FALSE),6),1))</f>
        <v/>
      </c>
      <c r="BX24" s="476"/>
      <c r="BY24" s="474" t="str">
        <f>IF(LEN(VLOOKUP(AK22,suvaha!$D$92:$H$158,4,FALSE))&lt;5,"",LEFT(RIGHT(VLOOKUP(AK22,suvaha!$D$92:$H$158,4,FALSE),5),1))</f>
        <v/>
      </c>
      <c r="BZ24" s="476"/>
      <c r="CA24" s="474" t="str">
        <f>IF(LEN(VLOOKUP(AK22,suvaha!$D$92:$H$158,4,FALSE))&lt;4,"",LEFT(RIGHT(VLOOKUP(AK22,suvaha!$D$92:$H$158,4,FALSE),4),1))</f>
        <v/>
      </c>
      <c r="CB24" s="824"/>
      <c r="CC24" s="474" t="str">
        <f>IF(LEN(VLOOKUP(AK22,suvaha!$D$92:$H$158,4,FALSE))&lt;3,"",LEFT(RIGHT(VLOOKUP(AK22,suvaha!$D$92:$H$158,4,FALSE),3),1))</f>
        <v/>
      </c>
      <c r="CD24" s="476"/>
      <c r="CE24" s="474" t="str">
        <f>IF(LEN(VLOOKUP(AK22,suvaha!$D$92:$H$158,4,FALSE))&lt;2,"",LEFT(RIGHT(VLOOKUP(AK22,suvaha!$D$92:$H$158,4,FALSE),2),1))</f>
        <v/>
      </c>
      <c r="CF24" s="476"/>
      <c r="CG24" s="474" t="str">
        <f>IF(VLOOKUP(AK22,suvaha!$D$92:$H$158,4,FALSE)=0,"",IF(LEN(VLOOKUP(AK22,suvaha!$D$92:$H$158,4,FALSE))&lt;1,"",LEFT(RIGHT(VLOOKUP(AK22,suvaha!$D$92:$H$158,4,FALSE),1),1)))</f>
        <v/>
      </c>
      <c r="CH24" s="245"/>
      <c r="CI24" s="237"/>
      <c r="CJ24" s="237"/>
    </row>
    <row r="25" spans="1:88" s="246" customFormat="1" ht="3" customHeight="1">
      <c r="A25" s="237"/>
      <c r="B25" s="237"/>
      <c r="C25" s="237"/>
      <c r="E25" s="847"/>
      <c r="F25" s="848"/>
      <c r="G25" s="855"/>
      <c r="H25" s="856"/>
      <c r="I25" s="856"/>
      <c r="J25" s="856"/>
      <c r="K25" s="856"/>
      <c r="L25" s="856"/>
      <c r="M25" s="856"/>
      <c r="N25" s="856"/>
      <c r="O25" s="856"/>
      <c r="P25" s="856"/>
      <c r="Q25" s="856"/>
      <c r="R25" s="856"/>
      <c r="S25" s="856"/>
      <c r="T25" s="856"/>
      <c r="U25" s="856"/>
      <c r="V25" s="856"/>
      <c r="W25" s="856"/>
      <c r="X25" s="856"/>
      <c r="Y25" s="856"/>
      <c r="Z25" s="856"/>
      <c r="AA25" s="856"/>
      <c r="AB25" s="856"/>
      <c r="AC25" s="856"/>
      <c r="AD25" s="856"/>
      <c r="AE25" s="856"/>
      <c r="AF25" s="856"/>
      <c r="AG25" s="856"/>
      <c r="AH25" s="856"/>
      <c r="AI25" s="856"/>
      <c r="AJ25" s="857"/>
      <c r="AK25" s="813"/>
      <c r="AL25" s="813"/>
      <c r="AM25" s="813"/>
      <c r="AN25" s="484"/>
      <c r="AO25" s="247"/>
      <c r="AP25" s="247"/>
      <c r="AQ25" s="247"/>
      <c r="AR25" s="247"/>
      <c r="AS25" s="247"/>
      <c r="AT25" s="247"/>
      <c r="AU25" s="247"/>
      <c r="AV25" s="247"/>
      <c r="AW25" s="247"/>
      <c r="AX25" s="247"/>
      <c r="AY25" s="247"/>
      <c r="AZ25" s="247"/>
      <c r="BA25" s="247"/>
      <c r="BB25" s="247"/>
      <c r="BC25" s="247"/>
      <c r="BD25" s="247"/>
      <c r="BE25" s="248"/>
      <c r="BF25" s="248"/>
      <c r="BG25" s="248"/>
      <c r="BH25" s="248"/>
      <c r="BI25" s="248"/>
      <c r="BJ25" s="248"/>
      <c r="BK25" s="248"/>
      <c r="BL25" s="835"/>
      <c r="BM25" s="835"/>
      <c r="BN25" s="835"/>
      <c r="BO25" s="835"/>
      <c r="BP25" s="835"/>
      <c r="BQ25" s="835"/>
      <c r="BR25" s="835"/>
      <c r="BS25" s="835"/>
      <c r="BT25" s="835"/>
      <c r="BU25" s="835"/>
      <c r="BV25" s="835"/>
      <c r="BW25" s="835"/>
      <c r="BX25" s="835"/>
      <c r="BY25" s="835"/>
      <c r="BZ25" s="835"/>
      <c r="CA25" s="835"/>
      <c r="CB25" s="835"/>
      <c r="CC25" s="248"/>
      <c r="CD25" s="248"/>
      <c r="CE25" s="248"/>
      <c r="CF25" s="248"/>
      <c r="CG25" s="248"/>
      <c r="CH25" s="249"/>
      <c r="CI25" s="237"/>
      <c r="CJ25" s="237"/>
    </row>
    <row r="26" spans="1:88" s="244" customFormat="1" ht="3" customHeight="1">
      <c r="A26" s="237"/>
      <c r="B26" s="238"/>
      <c r="C26" s="239"/>
      <c r="D26" s="239"/>
      <c r="E26" s="794" t="s">
        <v>150</v>
      </c>
      <c r="F26" s="794"/>
      <c r="G26" s="791" t="str">
        <f>Index!C173</f>
        <v>Krátkodobé záväzky súčet (r. 123 + r. 127 až r. 135)</v>
      </c>
      <c r="H26" s="791"/>
      <c r="I26" s="791"/>
      <c r="J26" s="791"/>
      <c r="K26" s="791"/>
      <c r="L26" s="791"/>
      <c r="M26" s="791"/>
      <c r="N26" s="791"/>
      <c r="O26" s="791"/>
      <c r="P26" s="791"/>
      <c r="Q26" s="791"/>
      <c r="R26" s="791"/>
      <c r="S26" s="791"/>
      <c r="T26" s="791"/>
      <c r="U26" s="791"/>
      <c r="V26" s="791"/>
      <c r="W26" s="791"/>
      <c r="X26" s="791"/>
      <c r="Y26" s="791"/>
      <c r="Z26" s="791"/>
      <c r="AA26" s="791"/>
      <c r="AB26" s="791"/>
      <c r="AC26" s="791"/>
      <c r="AD26" s="791"/>
      <c r="AE26" s="791"/>
      <c r="AF26" s="791"/>
      <c r="AG26" s="791"/>
      <c r="AH26" s="791"/>
      <c r="AI26" s="791"/>
      <c r="AJ26" s="791"/>
      <c r="AK26" s="792" t="s">
        <v>227</v>
      </c>
      <c r="AL26" s="792"/>
      <c r="AM26" s="792"/>
      <c r="AN26" s="477"/>
      <c r="AO26" s="240"/>
      <c r="AP26" s="240"/>
      <c r="AQ26" s="240"/>
      <c r="AR26" s="240"/>
      <c r="AS26" s="240"/>
      <c r="AT26" s="240"/>
      <c r="AU26" s="240"/>
      <c r="AV26" s="240"/>
      <c r="AW26" s="240"/>
      <c r="AX26" s="240"/>
      <c r="AY26" s="240"/>
      <c r="AZ26" s="240"/>
      <c r="BA26" s="240"/>
      <c r="BB26" s="240"/>
      <c r="BC26" s="240"/>
      <c r="BD26" s="240"/>
      <c r="BE26" s="241"/>
      <c r="BF26" s="241"/>
      <c r="BG26" s="241"/>
      <c r="BH26" s="241"/>
      <c r="BI26" s="241"/>
      <c r="BJ26" s="241"/>
      <c r="BK26" s="241"/>
      <c r="BL26" s="826"/>
      <c r="BM26" s="826"/>
      <c r="BN26" s="826"/>
      <c r="BO26" s="826"/>
      <c r="BP26" s="826"/>
      <c r="BQ26" s="826"/>
      <c r="BR26" s="826"/>
      <c r="BS26" s="826"/>
      <c r="BT26" s="826"/>
      <c r="BU26" s="826"/>
      <c r="BV26" s="826"/>
      <c r="BW26" s="826"/>
      <c r="BX26" s="826"/>
      <c r="BY26" s="826"/>
      <c r="BZ26" s="826"/>
      <c r="CA26" s="826"/>
      <c r="CB26" s="826"/>
      <c r="CC26" s="241"/>
      <c r="CD26" s="241"/>
      <c r="CE26" s="241"/>
      <c r="CF26" s="241"/>
      <c r="CG26" s="241"/>
      <c r="CH26" s="242"/>
      <c r="CI26" s="243"/>
      <c r="CJ26" s="243"/>
    </row>
    <row r="27" spans="1:88" s="244" customFormat="1" ht="3" customHeight="1">
      <c r="A27" s="237"/>
      <c r="B27" s="237"/>
      <c r="C27" s="237"/>
      <c r="D27" s="238"/>
      <c r="E27" s="794"/>
      <c r="F27" s="794"/>
      <c r="G27" s="791"/>
      <c r="H27" s="791"/>
      <c r="I27" s="791"/>
      <c r="J27" s="791"/>
      <c r="K27" s="791"/>
      <c r="L27" s="791"/>
      <c r="M27" s="791"/>
      <c r="N27" s="791"/>
      <c r="O27" s="791"/>
      <c r="P27" s="791"/>
      <c r="Q27" s="791"/>
      <c r="R27" s="791"/>
      <c r="S27" s="791"/>
      <c r="T27" s="791"/>
      <c r="U27" s="791"/>
      <c r="V27" s="791"/>
      <c r="W27" s="791"/>
      <c r="X27" s="791"/>
      <c r="Y27" s="791"/>
      <c r="Z27" s="791"/>
      <c r="AA27" s="791"/>
      <c r="AB27" s="791"/>
      <c r="AC27" s="791"/>
      <c r="AD27" s="791"/>
      <c r="AE27" s="791"/>
      <c r="AF27" s="791"/>
      <c r="AG27" s="791"/>
      <c r="AH27" s="791"/>
      <c r="AI27" s="791"/>
      <c r="AJ27" s="791"/>
      <c r="AK27" s="792"/>
      <c r="AL27" s="792"/>
      <c r="AM27" s="792"/>
      <c r="AN27" s="479"/>
      <c r="AO27" s="480"/>
      <c r="AP27" s="480"/>
      <c r="AQ27" s="480"/>
      <c r="AR27" s="478"/>
      <c r="AS27" s="475"/>
      <c r="AT27" s="475"/>
      <c r="AU27" s="475"/>
      <c r="AV27" s="475"/>
      <c r="AW27" s="475"/>
      <c r="AX27" s="476"/>
      <c r="AY27" s="822"/>
      <c r="AZ27" s="822"/>
      <c r="BA27" s="822"/>
      <c r="BB27" s="822"/>
      <c r="BC27" s="822"/>
      <c r="BD27" s="822"/>
      <c r="BE27" s="476"/>
      <c r="BF27" s="793"/>
      <c r="BG27" s="793"/>
      <c r="BH27" s="793"/>
      <c r="BI27" s="793"/>
      <c r="BJ27" s="793"/>
      <c r="BK27" s="827"/>
      <c r="BL27" s="828"/>
      <c r="BM27" s="829"/>
      <c r="BN27" s="829"/>
      <c r="BO27" s="829"/>
      <c r="BP27" s="478"/>
      <c r="BQ27" s="822"/>
      <c r="BR27" s="822"/>
      <c r="BS27" s="822"/>
      <c r="BT27" s="822"/>
      <c r="BU27" s="822"/>
      <c r="BV27" s="823"/>
      <c r="BW27" s="793"/>
      <c r="BX27" s="793"/>
      <c r="BY27" s="793"/>
      <c r="BZ27" s="793"/>
      <c r="CA27" s="793"/>
      <c r="CB27" s="824"/>
      <c r="CC27" s="793"/>
      <c r="CD27" s="793"/>
      <c r="CE27" s="793"/>
      <c r="CF27" s="793"/>
      <c r="CG27" s="793"/>
      <c r="CH27" s="245"/>
      <c r="CI27" s="243"/>
      <c r="CJ27" s="243"/>
    </row>
    <row r="28" spans="1:88" s="246" customFormat="1" ht="15" customHeight="1">
      <c r="A28" s="237"/>
      <c r="B28" s="237"/>
      <c r="C28" s="237"/>
      <c r="E28" s="794"/>
      <c r="F28" s="794"/>
      <c r="G28" s="791"/>
      <c r="H28" s="791"/>
      <c r="I28" s="791"/>
      <c r="J28" s="791"/>
      <c r="K28" s="791"/>
      <c r="L28" s="791"/>
      <c r="M28" s="791"/>
      <c r="N28" s="791"/>
      <c r="O28" s="791"/>
      <c r="P28" s="791"/>
      <c r="Q28" s="791"/>
      <c r="R28" s="791"/>
      <c r="S28" s="791"/>
      <c r="T28" s="791"/>
      <c r="U28" s="791"/>
      <c r="V28" s="791"/>
      <c r="W28" s="791"/>
      <c r="X28" s="791"/>
      <c r="Y28" s="791"/>
      <c r="Z28" s="791"/>
      <c r="AA28" s="791"/>
      <c r="AB28" s="791"/>
      <c r="AC28" s="791"/>
      <c r="AD28" s="791"/>
      <c r="AE28" s="791"/>
      <c r="AF28" s="791"/>
      <c r="AG28" s="791"/>
      <c r="AH28" s="791"/>
      <c r="AI28" s="791"/>
      <c r="AJ28" s="791"/>
      <c r="AK28" s="792"/>
      <c r="AL28" s="792"/>
      <c r="AM28" s="792"/>
      <c r="AN28" s="479"/>
      <c r="AO28" s="474" t="str">
        <f>IF(LEN(VLOOKUP(AK26,suvaha!$D$92:$H$158,2,FALSE))&lt;11,"",LEFT(RIGHT(VLOOKUP(AK26,suvaha!$D$92:$H$158,2,FALSE),11),1))</f>
        <v/>
      </c>
      <c r="AP28" s="181"/>
      <c r="AQ28" s="474" t="str">
        <f>IF(LEN(VLOOKUP(AK26,suvaha!$D$92:$H$158,2,FALSE))&lt;10,"",LEFT(RIGHT(VLOOKUP(AK26,suvaha!$D$92:$H$158,2,FALSE),10),1))</f>
        <v/>
      </c>
      <c r="AR28" s="476"/>
      <c r="AS28" s="474" t="str">
        <f>IF(LEN(VLOOKUP(AK26,suvaha!$D$92:$H$158,2,FALSE))&lt;9,"",LEFT(RIGHT(VLOOKUP(AK26,suvaha!$D$92:$H$158,2,FALSE),9),1))</f>
        <v/>
      </c>
      <c r="AT28" s="181"/>
      <c r="AU28" s="474" t="str">
        <f>IF(LEN(VLOOKUP(AK26,suvaha!$D$92:$H$158,2,FALSE))&lt;8,"",LEFT(RIGHT(VLOOKUP(AK26,suvaha!$D$92:$H$158,2,FALSE),8),1))</f>
        <v/>
      </c>
      <c r="AV28" s="476"/>
      <c r="AW28" s="474" t="str">
        <f>IF(LEN(VLOOKUP(AK26,suvaha!$D$92:$H$158,2,FALSE))&lt;7,"",LEFT(RIGHT(VLOOKUP(AK26,suvaha!$D$92:$H$158,2,FALSE),7),1))</f>
        <v/>
      </c>
      <c r="AX28" s="476"/>
      <c r="AY28" s="474" t="str">
        <f>IF(LEN(VLOOKUP(AK26,suvaha!$D$92:$H$158,2,FALSE))&lt;6,"",LEFT(RIGHT(VLOOKUP(AK26,suvaha!$D$92:$H$158,2,FALSE),6),1))</f>
        <v>1</v>
      </c>
      <c r="AZ28" s="181"/>
      <c r="BA28" s="788" t="str">
        <f>IF(LEN(VLOOKUP(AK26,suvaha!$D$92:$H$158,2,FALSE))&lt;5,"",LEFT(RIGHT(VLOOKUP(AK26,suvaha!$D$92:$H$158,2,FALSE),5),1))</f>
        <v>4</v>
      </c>
      <c r="BB28" s="788" t="e">
        <f>IF(LEN(#REF!)&lt;5,"",LEFT(RIGHT(#REF!,5),1))</f>
        <v>#REF!</v>
      </c>
      <c r="BC28" s="476"/>
      <c r="BD28" s="474" t="str">
        <f>IF(LEN(VLOOKUP(AK26,suvaha!$D$92:$H$158,2,FALSE))&lt;4,"",LEFT(RIGHT(VLOOKUP(AK26,suvaha!$D$92:$H$158,2,FALSE),4),1))</f>
        <v>0</v>
      </c>
      <c r="BE28" s="476"/>
      <c r="BF28" s="474" t="str">
        <f>IF(LEN(VLOOKUP(AK26,suvaha!$D$92:$H$158,2,FALSE))&lt;3,"",LEFT(RIGHT(VLOOKUP(AK26,suvaha!$D$92:$H$158,2,FALSE),3),1))</f>
        <v>4</v>
      </c>
      <c r="BG28" s="476"/>
      <c r="BH28" s="474" t="str">
        <f>IF(LEN(VLOOKUP(AK26,suvaha!$D$92:$H$158,2,FALSE))&lt;2,"",LEFT(RIGHT(VLOOKUP(AK26,suvaha!$D$92:$H$158,2,FALSE),2),1))</f>
        <v>0</v>
      </c>
      <c r="BI28" s="476"/>
      <c r="BJ28" s="474" t="str">
        <f>IF(VLOOKUP(AK26,suvaha!$D$92:$H$158,2,FALSE)=0,"",IF(LEN(VLOOKUP(AK26,suvaha!$D$92:$H$158,2,FALSE))&lt;1,"",LEFT(RIGHT(VLOOKUP(AK26,suvaha!$D$92:$H$158,2,FALSE),1),1)))</f>
        <v>0</v>
      </c>
      <c r="BK28" s="827"/>
      <c r="BL28" s="828"/>
      <c r="BM28" s="474" t="str">
        <f>IF(LEN(VLOOKUP(AK26,suvaha!$D$92:$H$158,4,FALSE))&lt;11,"",LEFT(RIGHT(VLOOKUP(AK26,suvaha!$D$92:$H$158,4,FALSE),11),1))</f>
        <v/>
      </c>
      <c r="BN28" s="181"/>
      <c r="BO28" s="474" t="str">
        <f>IF(LEN(VLOOKUP(AK26,suvaha!$D$92:$H$158,4,FALSE))&lt;10,"",LEFT(RIGHT(VLOOKUP(AK26,suvaha!$D$92:$H$158,4,FALSE),10),1))</f>
        <v/>
      </c>
      <c r="BP28" s="476"/>
      <c r="BQ28" s="474" t="str">
        <f>IF(LEN(VLOOKUP(AK26,suvaha!$D$92:$H$158,4,FALSE))&lt;9,"",LEFT(RIGHT(VLOOKUP(AK26,suvaha!$D$92:$H$158,4,FALSE),9),1))</f>
        <v/>
      </c>
      <c r="BR28" s="181"/>
      <c r="BS28" s="474" t="str">
        <f>IF(LEN(VLOOKUP(AK26,suvaha!$D$92:$H$158,4,FALSE))&lt;8,"",LEFT(RIGHT(VLOOKUP(AK26,suvaha!$D$92:$H$158,4,FALSE),8),1))</f>
        <v/>
      </c>
      <c r="BT28" s="476"/>
      <c r="BU28" s="474" t="str">
        <f>IF(LEN(VLOOKUP(AK26,suvaha!$D$92:$H$158,4,FALSE))&lt;7,"",LEFT(RIGHT(VLOOKUP(AK26,suvaha!$D$92:$H$158,4,FALSE),7),1))</f>
        <v/>
      </c>
      <c r="BV28" s="823"/>
      <c r="BW28" s="474" t="str">
        <f>IF(LEN(VLOOKUP(AK26,suvaha!$D$92:$H$158,4,FALSE))&lt;6,"",LEFT(RIGHT(VLOOKUP(AK26,suvaha!$D$92:$H$158,4,FALSE),6),1))</f>
        <v/>
      </c>
      <c r="BX28" s="476"/>
      <c r="BY28" s="474" t="str">
        <f>IF(LEN(VLOOKUP(AK26,suvaha!$D$92:$H$158,4,FALSE))&lt;5,"",LEFT(RIGHT(VLOOKUP(AK26,suvaha!$D$92:$H$158,4,FALSE),5),1))</f>
        <v>7</v>
      </c>
      <c r="BZ28" s="476"/>
      <c r="CA28" s="474" t="str">
        <f>IF(LEN(VLOOKUP(AK26,suvaha!$D$92:$H$158,4,FALSE))&lt;4,"",LEFT(RIGHT(VLOOKUP(AK26,suvaha!$D$92:$H$158,4,FALSE),4),1))</f>
        <v>8</v>
      </c>
      <c r="CB28" s="824"/>
      <c r="CC28" s="474" t="str">
        <f>IF(LEN(VLOOKUP(AK26,suvaha!$D$92:$H$158,4,FALSE))&lt;3,"",LEFT(RIGHT(VLOOKUP(AK26,suvaha!$D$92:$H$158,4,FALSE),3),1))</f>
        <v>3</v>
      </c>
      <c r="CD28" s="476"/>
      <c r="CE28" s="474" t="str">
        <f>IF(LEN(VLOOKUP(AK26,suvaha!$D$92:$H$158,4,FALSE))&lt;2,"",LEFT(RIGHT(VLOOKUP(AK26,suvaha!$D$92:$H$158,4,FALSE),2),1))</f>
        <v>5</v>
      </c>
      <c r="CF28" s="476"/>
      <c r="CG28" s="474" t="str">
        <f>IF(VLOOKUP(AK26,suvaha!$D$92:$H$158,4,FALSE)=0,"",IF(LEN(VLOOKUP(AK26,suvaha!$D$92:$H$158,4,FALSE))&lt;1,"",LEFT(RIGHT(VLOOKUP(AK26,suvaha!$D$92:$H$158,4,FALSE),1),1)))</f>
        <v>1</v>
      </c>
      <c r="CH28" s="245"/>
      <c r="CI28" s="237"/>
      <c r="CJ28" s="237"/>
    </row>
    <row r="29" spans="1:88" s="246" customFormat="1" ht="3" customHeight="1">
      <c r="A29" s="237"/>
      <c r="B29" s="237"/>
      <c r="C29" s="237"/>
      <c r="E29" s="794"/>
      <c r="F29" s="794"/>
      <c r="G29" s="791"/>
      <c r="H29" s="791"/>
      <c r="I29" s="791"/>
      <c r="J29" s="791"/>
      <c r="K29" s="791"/>
      <c r="L29" s="791"/>
      <c r="M29" s="791"/>
      <c r="N29" s="791"/>
      <c r="O29" s="791"/>
      <c r="P29" s="791"/>
      <c r="Q29" s="791"/>
      <c r="R29" s="791"/>
      <c r="S29" s="791"/>
      <c r="T29" s="791"/>
      <c r="U29" s="791"/>
      <c r="V29" s="791"/>
      <c r="W29" s="791"/>
      <c r="X29" s="791"/>
      <c r="Y29" s="791"/>
      <c r="Z29" s="791"/>
      <c r="AA29" s="791"/>
      <c r="AB29" s="791"/>
      <c r="AC29" s="791"/>
      <c r="AD29" s="791"/>
      <c r="AE29" s="791"/>
      <c r="AF29" s="791"/>
      <c r="AG29" s="791"/>
      <c r="AH29" s="791"/>
      <c r="AI29" s="791"/>
      <c r="AJ29" s="791"/>
      <c r="AK29" s="792"/>
      <c r="AL29" s="792"/>
      <c r="AM29" s="792"/>
      <c r="AN29" s="484"/>
      <c r="AO29" s="247"/>
      <c r="AP29" s="247"/>
      <c r="AQ29" s="247"/>
      <c r="AR29" s="247"/>
      <c r="AS29" s="247"/>
      <c r="AT29" s="247"/>
      <c r="AU29" s="247"/>
      <c r="AV29" s="247"/>
      <c r="AW29" s="247"/>
      <c r="AX29" s="247"/>
      <c r="AY29" s="247"/>
      <c r="AZ29" s="247"/>
      <c r="BA29" s="247"/>
      <c r="BB29" s="247"/>
      <c r="BC29" s="247"/>
      <c r="BD29" s="247"/>
      <c r="BE29" s="248"/>
      <c r="BF29" s="248"/>
      <c r="BG29" s="248"/>
      <c r="BH29" s="248"/>
      <c r="BI29" s="248"/>
      <c r="BJ29" s="248"/>
      <c r="BK29" s="248"/>
      <c r="BL29" s="835"/>
      <c r="BM29" s="835"/>
      <c r="BN29" s="835"/>
      <c r="BO29" s="835"/>
      <c r="BP29" s="835"/>
      <c r="BQ29" s="835"/>
      <c r="BR29" s="835"/>
      <c r="BS29" s="835"/>
      <c r="BT29" s="835"/>
      <c r="BU29" s="835"/>
      <c r="BV29" s="835"/>
      <c r="BW29" s="835"/>
      <c r="BX29" s="835"/>
      <c r="BY29" s="835"/>
      <c r="BZ29" s="835"/>
      <c r="CA29" s="835"/>
      <c r="CB29" s="835"/>
      <c r="CC29" s="248"/>
      <c r="CD29" s="248"/>
      <c r="CE29" s="248"/>
      <c r="CF29" s="248"/>
      <c r="CG29" s="248"/>
      <c r="CH29" s="249"/>
      <c r="CI29" s="237"/>
      <c r="CJ29" s="237"/>
    </row>
    <row r="30" spans="1:88" s="244" customFormat="1" ht="3" customHeight="1">
      <c r="A30" s="237"/>
      <c r="B30" s="238"/>
      <c r="C30" s="239"/>
      <c r="D30" s="239"/>
      <c r="E30" s="794" t="s">
        <v>228</v>
      </c>
      <c r="F30" s="794"/>
      <c r="G30" s="791" t="str">
        <f>Index!C174</f>
        <v>Záväzky z obchodného styku súčet (r. 124 až r. 126)</v>
      </c>
      <c r="H30" s="866"/>
      <c r="I30" s="866"/>
      <c r="J30" s="866"/>
      <c r="K30" s="866"/>
      <c r="L30" s="866"/>
      <c r="M30" s="866"/>
      <c r="N30" s="866"/>
      <c r="O30" s="866"/>
      <c r="P30" s="866"/>
      <c r="Q30" s="866"/>
      <c r="R30" s="866"/>
      <c r="S30" s="866"/>
      <c r="T30" s="866"/>
      <c r="U30" s="866"/>
      <c r="V30" s="866"/>
      <c r="W30" s="866"/>
      <c r="X30" s="866"/>
      <c r="Y30" s="866"/>
      <c r="Z30" s="866"/>
      <c r="AA30" s="866"/>
      <c r="AB30" s="866"/>
      <c r="AC30" s="866"/>
      <c r="AD30" s="866"/>
      <c r="AE30" s="866"/>
      <c r="AF30" s="866"/>
      <c r="AG30" s="866"/>
      <c r="AH30" s="866"/>
      <c r="AI30" s="866"/>
      <c r="AJ30" s="866"/>
      <c r="AK30" s="792" t="s">
        <v>229</v>
      </c>
      <c r="AL30" s="792"/>
      <c r="AM30" s="792"/>
      <c r="AN30" s="477"/>
      <c r="AO30" s="240"/>
      <c r="AP30" s="240"/>
      <c r="AQ30" s="240"/>
      <c r="AR30" s="240"/>
      <c r="AS30" s="240"/>
      <c r="AT30" s="240"/>
      <c r="AU30" s="240"/>
      <c r="AV30" s="240"/>
      <c r="AW30" s="240"/>
      <c r="AX30" s="240"/>
      <c r="AY30" s="240"/>
      <c r="AZ30" s="240"/>
      <c r="BA30" s="240"/>
      <c r="BB30" s="240"/>
      <c r="BC30" s="240"/>
      <c r="BD30" s="240"/>
      <c r="BE30" s="241"/>
      <c r="BF30" s="241"/>
      <c r="BG30" s="241"/>
      <c r="BH30" s="241"/>
      <c r="BI30" s="241"/>
      <c r="BJ30" s="241"/>
      <c r="BK30" s="241"/>
      <c r="BL30" s="826"/>
      <c r="BM30" s="826"/>
      <c r="BN30" s="826"/>
      <c r="BO30" s="826"/>
      <c r="BP30" s="826"/>
      <c r="BQ30" s="826"/>
      <c r="BR30" s="826"/>
      <c r="BS30" s="826"/>
      <c r="BT30" s="826"/>
      <c r="BU30" s="826"/>
      <c r="BV30" s="826"/>
      <c r="BW30" s="826"/>
      <c r="BX30" s="826"/>
      <c r="BY30" s="826"/>
      <c r="BZ30" s="826"/>
      <c r="CA30" s="826"/>
      <c r="CB30" s="826"/>
      <c r="CC30" s="241"/>
      <c r="CD30" s="241"/>
      <c r="CE30" s="241"/>
      <c r="CF30" s="241"/>
      <c r="CG30" s="241"/>
      <c r="CH30" s="242"/>
      <c r="CI30" s="243"/>
      <c r="CJ30" s="243"/>
    </row>
    <row r="31" spans="1:88" s="244" customFormat="1" ht="3" customHeight="1">
      <c r="A31" s="237"/>
      <c r="B31" s="237"/>
      <c r="C31" s="237"/>
      <c r="D31" s="238"/>
      <c r="E31" s="794"/>
      <c r="F31" s="794"/>
      <c r="G31" s="866"/>
      <c r="H31" s="866"/>
      <c r="I31" s="866"/>
      <c r="J31" s="866"/>
      <c r="K31" s="866"/>
      <c r="L31" s="866"/>
      <c r="M31" s="866"/>
      <c r="N31" s="866"/>
      <c r="O31" s="866"/>
      <c r="P31" s="866"/>
      <c r="Q31" s="866"/>
      <c r="R31" s="866"/>
      <c r="S31" s="866"/>
      <c r="T31" s="866"/>
      <c r="U31" s="866"/>
      <c r="V31" s="866"/>
      <c r="W31" s="866"/>
      <c r="X31" s="866"/>
      <c r="Y31" s="866"/>
      <c r="Z31" s="866"/>
      <c r="AA31" s="866"/>
      <c r="AB31" s="866"/>
      <c r="AC31" s="866"/>
      <c r="AD31" s="866"/>
      <c r="AE31" s="866"/>
      <c r="AF31" s="866"/>
      <c r="AG31" s="866"/>
      <c r="AH31" s="866"/>
      <c r="AI31" s="866"/>
      <c r="AJ31" s="866"/>
      <c r="AK31" s="792"/>
      <c r="AL31" s="792"/>
      <c r="AM31" s="792"/>
      <c r="AN31" s="479"/>
      <c r="AO31" s="480"/>
      <c r="AP31" s="480"/>
      <c r="AQ31" s="480"/>
      <c r="AR31" s="478"/>
      <c r="AS31" s="475"/>
      <c r="AT31" s="475"/>
      <c r="AU31" s="475"/>
      <c r="AV31" s="475"/>
      <c r="AW31" s="475"/>
      <c r="AX31" s="476"/>
      <c r="AY31" s="822"/>
      <c r="AZ31" s="822"/>
      <c r="BA31" s="822"/>
      <c r="BB31" s="822"/>
      <c r="BC31" s="822"/>
      <c r="BD31" s="822"/>
      <c r="BE31" s="476"/>
      <c r="BF31" s="793"/>
      <c r="BG31" s="793"/>
      <c r="BH31" s="793"/>
      <c r="BI31" s="793"/>
      <c r="BJ31" s="793"/>
      <c r="BK31" s="827"/>
      <c r="BL31" s="828"/>
      <c r="BM31" s="829"/>
      <c r="BN31" s="829"/>
      <c r="BO31" s="829"/>
      <c r="BP31" s="478"/>
      <c r="BQ31" s="822"/>
      <c r="BR31" s="822"/>
      <c r="BS31" s="822"/>
      <c r="BT31" s="822"/>
      <c r="BU31" s="822"/>
      <c r="BV31" s="823"/>
      <c r="BW31" s="793"/>
      <c r="BX31" s="793"/>
      <c r="BY31" s="793"/>
      <c r="BZ31" s="793"/>
      <c r="CA31" s="793"/>
      <c r="CB31" s="824"/>
      <c r="CC31" s="793"/>
      <c r="CD31" s="793"/>
      <c r="CE31" s="793"/>
      <c r="CF31" s="793"/>
      <c r="CG31" s="793"/>
      <c r="CH31" s="245"/>
      <c r="CI31" s="243"/>
      <c r="CJ31" s="243"/>
    </row>
    <row r="32" spans="1:88" s="246" customFormat="1" ht="15" customHeight="1">
      <c r="A32" s="237"/>
      <c r="B32" s="237"/>
      <c r="C32" s="237"/>
      <c r="E32" s="794"/>
      <c r="F32" s="794"/>
      <c r="G32" s="866"/>
      <c r="H32" s="866"/>
      <c r="I32" s="866"/>
      <c r="J32" s="866"/>
      <c r="K32" s="866"/>
      <c r="L32" s="866"/>
      <c r="M32" s="866"/>
      <c r="N32" s="866"/>
      <c r="O32" s="866"/>
      <c r="P32" s="866"/>
      <c r="Q32" s="866"/>
      <c r="R32" s="866"/>
      <c r="S32" s="866"/>
      <c r="T32" s="866"/>
      <c r="U32" s="866"/>
      <c r="V32" s="866"/>
      <c r="W32" s="866"/>
      <c r="X32" s="866"/>
      <c r="Y32" s="866"/>
      <c r="Z32" s="866"/>
      <c r="AA32" s="866"/>
      <c r="AB32" s="866"/>
      <c r="AC32" s="866"/>
      <c r="AD32" s="866"/>
      <c r="AE32" s="866"/>
      <c r="AF32" s="866"/>
      <c r="AG32" s="866"/>
      <c r="AH32" s="866"/>
      <c r="AI32" s="866"/>
      <c r="AJ32" s="866"/>
      <c r="AK32" s="792"/>
      <c r="AL32" s="792"/>
      <c r="AM32" s="792"/>
      <c r="AN32" s="479"/>
      <c r="AO32" s="474" t="str">
        <f>IF(LEN(VLOOKUP(AK30,suvaha!$D$92:$H$158,2,FALSE))&lt;11,"",LEFT(RIGHT(VLOOKUP(AK30,suvaha!$D$92:$H$158,2,FALSE),11),1))</f>
        <v/>
      </c>
      <c r="AP32" s="181"/>
      <c r="AQ32" s="474" t="str">
        <f>IF(LEN(VLOOKUP(AK30,suvaha!$D$92:$H$158,2,FALSE))&lt;10,"",LEFT(RIGHT(VLOOKUP(AK30,suvaha!$D$92:$H$158,2,FALSE),10),1))</f>
        <v/>
      </c>
      <c r="AR32" s="476"/>
      <c r="AS32" s="474" t="str">
        <f>IF(LEN(VLOOKUP(AK30,suvaha!$D$92:$H$158,2,FALSE))&lt;9,"",LEFT(RIGHT(VLOOKUP(AK30,suvaha!$D$92:$H$158,2,FALSE),9),1))</f>
        <v/>
      </c>
      <c r="AT32" s="181"/>
      <c r="AU32" s="474" t="str">
        <f>IF(LEN(VLOOKUP(AK30,suvaha!$D$92:$H$158,2,FALSE))&lt;8,"",LEFT(RIGHT(VLOOKUP(AK30,suvaha!$D$92:$H$158,2,FALSE),8),1))</f>
        <v/>
      </c>
      <c r="AV32" s="476"/>
      <c r="AW32" s="474" t="str">
        <f>IF(LEN(VLOOKUP(AK30,suvaha!$D$92:$H$158,2,FALSE))&lt;7,"",LEFT(RIGHT(VLOOKUP(AK30,suvaha!$D$92:$H$158,2,FALSE),7),1))</f>
        <v/>
      </c>
      <c r="AX32" s="476"/>
      <c r="AY32" s="474" t="str">
        <f>IF(LEN(VLOOKUP(AK30,suvaha!$D$92:$H$158,2,FALSE))&lt;6,"",LEFT(RIGHT(VLOOKUP(AK30,suvaha!$D$92:$H$158,2,FALSE),6),1))</f>
        <v/>
      </c>
      <c r="AZ32" s="181"/>
      <c r="BA32" s="788" t="str">
        <f>IF(LEN(VLOOKUP(AK30,suvaha!$D$92:$H$158,2,FALSE))&lt;5,"",LEFT(RIGHT(VLOOKUP(AK30,suvaha!$D$92:$H$158,2,FALSE),5),1))</f>
        <v>5</v>
      </c>
      <c r="BB32" s="788" t="e">
        <f>IF(LEN(#REF!)&lt;5,"",LEFT(RIGHT(#REF!,5),1))</f>
        <v>#REF!</v>
      </c>
      <c r="BC32" s="476"/>
      <c r="BD32" s="474" t="str">
        <f>IF(LEN(VLOOKUP(AK30,suvaha!$D$92:$H$158,2,FALSE))&lt;4,"",LEFT(RIGHT(VLOOKUP(AK30,suvaha!$D$92:$H$158,2,FALSE),4),1))</f>
        <v>4</v>
      </c>
      <c r="BE32" s="476"/>
      <c r="BF32" s="474" t="str">
        <f>IF(LEN(VLOOKUP(AK30,suvaha!$D$92:$H$158,2,FALSE))&lt;3,"",LEFT(RIGHT(VLOOKUP(AK30,suvaha!$D$92:$H$158,2,FALSE),3),1))</f>
        <v>9</v>
      </c>
      <c r="BG32" s="476"/>
      <c r="BH32" s="474" t="str">
        <f>IF(LEN(VLOOKUP(AK30,suvaha!$D$92:$H$158,2,FALSE))&lt;2,"",LEFT(RIGHT(VLOOKUP(AK30,suvaha!$D$92:$H$158,2,FALSE),2),1))</f>
        <v>5</v>
      </c>
      <c r="BI32" s="476"/>
      <c r="BJ32" s="474" t="str">
        <f>IF(VLOOKUP(AK30,suvaha!$D$92:$H$158,2,FALSE)=0,"",IF(LEN(VLOOKUP(AK30,suvaha!$D$92:$H$158,2,FALSE))&lt;1,"",LEFT(RIGHT(VLOOKUP(AK30,suvaha!$D$92:$H$158,2,FALSE),1),1)))</f>
        <v>2</v>
      </c>
      <c r="BK32" s="827"/>
      <c r="BL32" s="828"/>
      <c r="BM32" s="474" t="str">
        <f>IF(LEN(VLOOKUP(AK30,suvaha!$D$92:$H$158,4,FALSE))&lt;11,"",LEFT(RIGHT(VLOOKUP(AK30,suvaha!$D$92:$H$158,4,FALSE),11),1))</f>
        <v/>
      </c>
      <c r="BN32" s="181"/>
      <c r="BO32" s="474" t="str">
        <f>IF(LEN(VLOOKUP(AK30,suvaha!$D$92:$H$158,4,FALSE))&lt;10,"",LEFT(RIGHT(VLOOKUP(AK30,suvaha!$D$92:$H$158,4,FALSE),10),1))</f>
        <v/>
      </c>
      <c r="BP32" s="476"/>
      <c r="BQ32" s="474" t="str">
        <f>IF(LEN(VLOOKUP(AK30,suvaha!$D$92:$H$158,4,FALSE))&lt;9,"",LEFT(RIGHT(VLOOKUP(AK30,suvaha!$D$92:$H$158,4,FALSE),9),1))</f>
        <v/>
      </c>
      <c r="BR32" s="181"/>
      <c r="BS32" s="474" t="str">
        <f>IF(LEN(VLOOKUP(AK30,suvaha!$D$92:$H$158,4,FALSE))&lt;8,"",LEFT(RIGHT(VLOOKUP(AK30,suvaha!$D$92:$H$158,4,FALSE),8),1))</f>
        <v/>
      </c>
      <c r="BT32" s="476"/>
      <c r="BU32" s="474" t="str">
        <f>IF(LEN(VLOOKUP(AK30,suvaha!$D$92:$H$158,4,FALSE))&lt;7,"",LEFT(RIGHT(VLOOKUP(AK30,suvaha!$D$92:$H$158,4,FALSE),7),1))</f>
        <v/>
      </c>
      <c r="BV32" s="823"/>
      <c r="BW32" s="474" t="str">
        <f>IF(LEN(VLOOKUP(AK30,suvaha!$D$92:$H$158,4,FALSE))&lt;6,"",LEFT(RIGHT(VLOOKUP(AK30,suvaha!$D$92:$H$158,4,FALSE),6),1))</f>
        <v/>
      </c>
      <c r="BX32" s="476"/>
      <c r="BY32" s="474" t="str">
        <f>IF(LEN(VLOOKUP(AK30,suvaha!$D$92:$H$158,4,FALSE))&lt;5,"",LEFT(RIGHT(VLOOKUP(AK30,suvaha!$D$92:$H$158,4,FALSE),5),1))</f>
        <v>3</v>
      </c>
      <c r="BZ32" s="476"/>
      <c r="CA32" s="474" t="str">
        <f>IF(LEN(VLOOKUP(AK30,suvaha!$D$92:$H$158,4,FALSE))&lt;4,"",LEFT(RIGHT(VLOOKUP(AK30,suvaha!$D$92:$H$158,4,FALSE),4),1))</f>
        <v>1</v>
      </c>
      <c r="CB32" s="824"/>
      <c r="CC32" s="474" t="str">
        <f>IF(LEN(VLOOKUP(AK30,suvaha!$D$92:$H$158,4,FALSE))&lt;3,"",LEFT(RIGHT(VLOOKUP(AK30,suvaha!$D$92:$H$158,4,FALSE),3),1))</f>
        <v>0</v>
      </c>
      <c r="CD32" s="476"/>
      <c r="CE32" s="474" t="str">
        <f>IF(LEN(VLOOKUP(AK30,suvaha!$D$92:$H$158,4,FALSE))&lt;2,"",LEFT(RIGHT(VLOOKUP(AK30,suvaha!$D$92:$H$158,4,FALSE),2),1))</f>
        <v>3</v>
      </c>
      <c r="CF32" s="476"/>
      <c r="CG32" s="474" t="str">
        <f>IF(VLOOKUP(AK30,suvaha!$D$92:$H$158,4,FALSE)=0,"",IF(LEN(VLOOKUP(AK30,suvaha!$D$92:$H$158,4,FALSE))&lt;1,"",LEFT(RIGHT(VLOOKUP(AK30,suvaha!$D$92:$H$158,4,FALSE),1),1)))</f>
        <v>8</v>
      </c>
      <c r="CH32" s="245"/>
      <c r="CI32" s="237"/>
      <c r="CJ32" s="237"/>
    </row>
    <row r="33" spans="1:88" s="246" customFormat="1" ht="3" customHeight="1">
      <c r="A33" s="237"/>
      <c r="B33" s="237"/>
      <c r="C33" s="237"/>
      <c r="E33" s="794"/>
      <c r="F33" s="794"/>
      <c r="G33" s="866"/>
      <c r="H33" s="866"/>
      <c r="I33" s="866"/>
      <c r="J33" s="866"/>
      <c r="K33" s="866"/>
      <c r="L33" s="866"/>
      <c r="M33" s="866"/>
      <c r="N33" s="866"/>
      <c r="O33" s="866"/>
      <c r="P33" s="866"/>
      <c r="Q33" s="866"/>
      <c r="R33" s="866"/>
      <c r="S33" s="866"/>
      <c r="T33" s="866"/>
      <c r="U33" s="866"/>
      <c r="V33" s="866"/>
      <c r="W33" s="866"/>
      <c r="X33" s="866"/>
      <c r="Y33" s="866"/>
      <c r="Z33" s="866"/>
      <c r="AA33" s="866"/>
      <c r="AB33" s="866"/>
      <c r="AC33" s="866"/>
      <c r="AD33" s="866"/>
      <c r="AE33" s="866"/>
      <c r="AF33" s="866"/>
      <c r="AG33" s="866"/>
      <c r="AH33" s="866"/>
      <c r="AI33" s="866"/>
      <c r="AJ33" s="866"/>
      <c r="AK33" s="792"/>
      <c r="AL33" s="792"/>
      <c r="AM33" s="792"/>
      <c r="AN33" s="484"/>
      <c r="AO33" s="247"/>
      <c r="AP33" s="247"/>
      <c r="AQ33" s="247"/>
      <c r="AR33" s="247"/>
      <c r="AS33" s="247"/>
      <c r="AT33" s="247"/>
      <c r="AU33" s="247"/>
      <c r="AV33" s="247"/>
      <c r="AW33" s="247"/>
      <c r="AX33" s="247"/>
      <c r="AY33" s="247"/>
      <c r="AZ33" s="247"/>
      <c r="BA33" s="247"/>
      <c r="BB33" s="247"/>
      <c r="BC33" s="247"/>
      <c r="BD33" s="247"/>
      <c r="BE33" s="248"/>
      <c r="BF33" s="248"/>
      <c r="BG33" s="248"/>
      <c r="BH33" s="248"/>
      <c r="BI33" s="248"/>
      <c r="BJ33" s="248"/>
      <c r="BK33" s="248"/>
      <c r="BL33" s="835"/>
      <c r="BM33" s="835"/>
      <c r="BN33" s="835"/>
      <c r="BO33" s="835"/>
      <c r="BP33" s="835"/>
      <c r="BQ33" s="835"/>
      <c r="BR33" s="835"/>
      <c r="BS33" s="835"/>
      <c r="BT33" s="835"/>
      <c r="BU33" s="835"/>
      <c r="BV33" s="835"/>
      <c r="BW33" s="835"/>
      <c r="BX33" s="835"/>
      <c r="BY33" s="835"/>
      <c r="BZ33" s="835"/>
      <c r="CA33" s="835"/>
      <c r="CB33" s="835"/>
      <c r="CC33" s="248"/>
      <c r="CD33" s="248"/>
      <c r="CE33" s="248"/>
      <c r="CF33" s="248"/>
      <c r="CG33" s="248"/>
      <c r="CH33" s="249"/>
      <c r="CI33" s="237"/>
      <c r="CJ33" s="237"/>
    </row>
    <row r="34" spans="1:88" s="174" customFormat="1" ht="3" customHeight="1">
      <c r="A34" s="139"/>
      <c r="B34" s="463"/>
      <c r="C34" s="144"/>
      <c r="D34" s="144"/>
      <c r="E34" s="803" t="s">
        <v>121</v>
      </c>
      <c r="F34" s="803"/>
      <c r="G34" s="865" t="str">
        <f>Index!C175</f>
        <v>Záväzky z obchodného styku voči prepojeným účtovným jednotkám (321A, 322A, 324A, 325A, 326A, 32XA, 475A, 476A, 478A, 47XA)</v>
      </c>
      <c r="H34" s="867"/>
      <c r="I34" s="867"/>
      <c r="J34" s="867"/>
      <c r="K34" s="867"/>
      <c r="L34" s="867"/>
      <c r="M34" s="867"/>
      <c r="N34" s="867"/>
      <c r="O34" s="867"/>
      <c r="P34" s="867"/>
      <c r="Q34" s="867"/>
      <c r="R34" s="867"/>
      <c r="S34" s="867"/>
      <c r="T34" s="867"/>
      <c r="U34" s="867"/>
      <c r="V34" s="867"/>
      <c r="W34" s="867"/>
      <c r="X34" s="867"/>
      <c r="Y34" s="867"/>
      <c r="Z34" s="867"/>
      <c r="AA34" s="867"/>
      <c r="AB34" s="867"/>
      <c r="AC34" s="867"/>
      <c r="AD34" s="867"/>
      <c r="AE34" s="867"/>
      <c r="AF34" s="867"/>
      <c r="AG34" s="867"/>
      <c r="AH34" s="867"/>
      <c r="AI34" s="867"/>
      <c r="AJ34" s="867"/>
      <c r="AK34" s="802" t="s">
        <v>230</v>
      </c>
      <c r="AL34" s="802"/>
      <c r="AM34" s="802"/>
      <c r="AN34" s="469"/>
      <c r="AO34" s="472"/>
      <c r="AP34" s="472"/>
      <c r="AQ34" s="472"/>
      <c r="AR34" s="472"/>
      <c r="AS34" s="472"/>
      <c r="AT34" s="472"/>
      <c r="AU34" s="472"/>
      <c r="AV34" s="472"/>
      <c r="AW34" s="472"/>
      <c r="AX34" s="472"/>
      <c r="AY34" s="472"/>
      <c r="AZ34" s="472"/>
      <c r="BA34" s="472"/>
      <c r="BB34" s="472"/>
      <c r="BC34" s="472"/>
      <c r="BD34" s="472"/>
      <c r="BE34" s="175"/>
      <c r="BF34" s="175"/>
      <c r="BG34" s="175"/>
      <c r="BH34" s="175"/>
      <c r="BI34" s="175"/>
      <c r="BJ34" s="175"/>
      <c r="BK34" s="175"/>
      <c r="BL34" s="710"/>
      <c r="BM34" s="710"/>
      <c r="BN34" s="710"/>
      <c r="BO34" s="710"/>
      <c r="BP34" s="710"/>
      <c r="BQ34" s="710"/>
      <c r="BR34" s="710"/>
      <c r="BS34" s="710"/>
      <c r="BT34" s="710"/>
      <c r="BU34" s="710"/>
      <c r="BV34" s="710"/>
      <c r="BW34" s="710"/>
      <c r="BX34" s="710"/>
      <c r="BY34" s="710"/>
      <c r="BZ34" s="710"/>
      <c r="CA34" s="710"/>
      <c r="CB34" s="710"/>
      <c r="CC34" s="175"/>
      <c r="CD34" s="175"/>
      <c r="CE34" s="175"/>
      <c r="CF34" s="175"/>
      <c r="CG34" s="175"/>
      <c r="CH34" s="216"/>
      <c r="CI34" s="220"/>
      <c r="CJ34" s="220"/>
    </row>
    <row r="35" spans="1:88" s="174" customFormat="1" ht="3" customHeight="1">
      <c r="A35" s="139"/>
      <c r="B35" s="139"/>
      <c r="C35" s="139"/>
      <c r="D35" s="463"/>
      <c r="E35" s="803"/>
      <c r="F35" s="803"/>
      <c r="G35" s="867"/>
      <c r="H35" s="867"/>
      <c r="I35" s="867"/>
      <c r="J35" s="867"/>
      <c r="K35" s="867"/>
      <c r="L35" s="867"/>
      <c r="M35" s="867"/>
      <c r="N35" s="867"/>
      <c r="O35" s="867"/>
      <c r="P35" s="867"/>
      <c r="Q35" s="867"/>
      <c r="R35" s="867"/>
      <c r="S35" s="867"/>
      <c r="T35" s="867"/>
      <c r="U35" s="867"/>
      <c r="V35" s="867"/>
      <c r="W35" s="867"/>
      <c r="X35" s="867"/>
      <c r="Y35" s="867"/>
      <c r="Z35" s="867"/>
      <c r="AA35" s="867"/>
      <c r="AB35" s="867"/>
      <c r="AC35" s="867"/>
      <c r="AD35" s="867"/>
      <c r="AE35" s="867"/>
      <c r="AF35" s="867"/>
      <c r="AG35" s="867"/>
      <c r="AH35" s="867"/>
      <c r="AI35" s="867"/>
      <c r="AJ35" s="867"/>
      <c r="AK35" s="802"/>
      <c r="AL35" s="802"/>
      <c r="AM35" s="802"/>
      <c r="AN35" s="465"/>
      <c r="AO35" s="466"/>
      <c r="AP35" s="466"/>
      <c r="AQ35" s="466"/>
      <c r="AR35" s="471"/>
      <c r="AS35" s="467"/>
      <c r="AT35" s="467"/>
      <c r="AU35" s="467"/>
      <c r="AV35" s="467"/>
      <c r="AW35" s="467"/>
      <c r="AX35" s="468"/>
      <c r="AY35" s="673"/>
      <c r="AZ35" s="673"/>
      <c r="BA35" s="673"/>
      <c r="BB35" s="673"/>
      <c r="BC35" s="673"/>
      <c r="BD35" s="673"/>
      <c r="BE35" s="476"/>
      <c r="BF35" s="793"/>
      <c r="BG35" s="793"/>
      <c r="BH35" s="793"/>
      <c r="BI35" s="793"/>
      <c r="BJ35" s="793"/>
      <c r="BK35" s="738"/>
      <c r="BL35" s="671"/>
      <c r="BM35" s="672"/>
      <c r="BN35" s="672"/>
      <c r="BO35" s="672"/>
      <c r="BP35" s="471"/>
      <c r="BQ35" s="673"/>
      <c r="BR35" s="673"/>
      <c r="BS35" s="673"/>
      <c r="BT35" s="673"/>
      <c r="BU35" s="673"/>
      <c r="BV35" s="674"/>
      <c r="BW35" s="668"/>
      <c r="BX35" s="668"/>
      <c r="BY35" s="668"/>
      <c r="BZ35" s="668"/>
      <c r="CA35" s="668"/>
      <c r="CB35" s="667"/>
      <c r="CC35" s="668"/>
      <c r="CD35" s="668"/>
      <c r="CE35" s="668"/>
      <c r="CF35" s="668"/>
      <c r="CG35" s="668"/>
      <c r="CH35" s="217"/>
      <c r="CI35" s="220"/>
      <c r="CJ35" s="220"/>
    </row>
    <row r="36" spans="1:88" s="171" customFormat="1" ht="15" customHeight="1">
      <c r="A36" s="139"/>
      <c r="B36" s="139"/>
      <c r="C36" s="139"/>
      <c r="E36" s="803"/>
      <c r="F36" s="803"/>
      <c r="G36" s="867"/>
      <c r="H36" s="867"/>
      <c r="I36" s="867"/>
      <c r="J36" s="867"/>
      <c r="K36" s="867"/>
      <c r="L36" s="867"/>
      <c r="M36" s="867"/>
      <c r="N36" s="867"/>
      <c r="O36" s="867"/>
      <c r="P36" s="867"/>
      <c r="Q36" s="867"/>
      <c r="R36" s="867"/>
      <c r="S36" s="867"/>
      <c r="T36" s="867"/>
      <c r="U36" s="867"/>
      <c r="V36" s="867"/>
      <c r="W36" s="867"/>
      <c r="X36" s="867"/>
      <c r="Y36" s="867"/>
      <c r="Z36" s="867"/>
      <c r="AA36" s="867"/>
      <c r="AB36" s="867"/>
      <c r="AC36" s="867"/>
      <c r="AD36" s="867"/>
      <c r="AE36" s="867"/>
      <c r="AF36" s="867"/>
      <c r="AG36" s="867"/>
      <c r="AH36" s="867"/>
      <c r="AI36" s="867"/>
      <c r="AJ36" s="867"/>
      <c r="AK36" s="802"/>
      <c r="AL36" s="802"/>
      <c r="AM36" s="802"/>
      <c r="AN36" s="465"/>
      <c r="AO36" s="474" t="str">
        <f>IF(LEN(VLOOKUP(AK34,suvaha!$D$92:$H$158,2,FALSE))&lt;11,"",LEFT(RIGHT(VLOOKUP(AK34,suvaha!$D$92:$H$158,2,FALSE),11),1))</f>
        <v/>
      </c>
      <c r="AP36" s="181"/>
      <c r="AQ36" s="474" t="str">
        <f>IF(LEN(VLOOKUP(AK34,suvaha!$D$92:$H$158,2,FALSE))&lt;10,"",LEFT(RIGHT(VLOOKUP(AK34,suvaha!$D$92:$H$158,2,FALSE),10),1))</f>
        <v/>
      </c>
      <c r="AR36" s="476"/>
      <c r="AS36" s="474" t="str">
        <f>IF(LEN(VLOOKUP(AK34,suvaha!$D$92:$H$158,2,FALSE))&lt;9,"",LEFT(RIGHT(VLOOKUP(AK34,suvaha!$D$92:$H$158,2,FALSE),9),1))</f>
        <v/>
      </c>
      <c r="AT36" s="181"/>
      <c r="AU36" s="474" t="str">
        <f>IF(LEN(VLOOKUP(AK34,suvaha!$D$92:$H$158,2,FALSE))&lt;8,"",LEFT(RIGHT(VLOOKUP(AK34,suvaha!$D$92:$H$158,2,FALSE),8),1))</f>
        <v/>
      </c>
      <c r="AV36" s="476"/>
      <c r="AW36" s="474" t="str">
        <f>IF(LEN(VLOOKUP(AK34,suvaha!$D$92:$H$158,2,FALSE))&lt;7,"",LEFT(RIGHT(VLOOKUP(AK34,suvaha!$D$92:$H$158,2,FALSE),7),1))</f>
        <v/>
      </c>
      <c r="AX36" s="468"/>
      <c r="AY36" s="474" t="str">
        <f>IF(LEN(VLOOKUP(AK34,suvaha!$D$92:$H$158,2,FALSE))&lt;6,"",LEFT(RIGHT(VLOOKUP(AK34,suvaha!$D$92:$H$158,2,FALSE),6),1))</f>
        <v/>
      </c>
      <c r="AZ36" s="181"/>
      <c r="BA36" s="788" t="str">
        <f>IF(LEN(VLOOKUP(AK34,suvaha!$D$92:$H$158,2,FALSE))&lt;5,"",LEFT(RIGHT(VLOOKUP(AK34,suvaha!$D$92:$H$158,2,FALSE),5),1))</f>
        <v/>
      </c>
      <c r="BB36" s="788" t="e">
        <f>IF(LEN(#REF!)&lt;5,"",LEFT(RIGHT(#REF!,5),1))</f>
        <v>#REF!</v>
      </c>
      <c r="BC36" s="476"/>
      <c r="BD36" s="474" t="str">
        <f>IF(LEN(VLOOKUP(AK34,suvaha!$D$92:$H$158,2,FALSE))&lt;4,"",LEFT(RIGHT(VLOOKUP(AK34,suvaha!$D$92:$H$158,2,FALSE),4),1))</f>
        <v/>
      </c>
      <c r="BE36" s="476"/>
      <c r="BF36" s="474" t="str">
        <f>IF(LEN(VLOOKUP(AK34,suvaha!$D$92:$H$158,2,FALSE))&lt;3,"",LEFT(RIGHT(VLOOKUP(AK34,suvaha!$D$92:$H$158,2,FALSE),3),1))</f>
        <v/>
      </c>
      <c r="BG36" s="476"/>
      <c r="BH36" s="474" t="str">
        <f>IF(LEN(VLOOKUP(AK34,suvaha!$D$92:$H$158,2,FALSE))&lt;2,"",LEFT(RIGHT(VLOOKUP(AK34,suvaha!$D$92:$H$158,2,FALSE),2),1))</f>
        <v/>
      </c>
      <c r="BI36" s="476"/>
      <c r="BJ36" s="474" t="str">
        <f>IF(VLOOKUP(AK34,suvaha!$D$92:$H$158,2,FALSE)=0,"",IF(LEN(VLOOKUP(AK34,suvaha!$D$92:$H$158,2,FALSE))&lt;1,"",LEFT(RIGHT(VLOOKUP(AK34,suvaha!$D$92:$H$158,2,FALSE),1),1)))</f>
        <v/>
      </c>
      <c r="BK36" s="738"/>
      <c r="BL36" s="671"/>
      <c r="BM36" s="474" t="str">
        <f>IF(LEN(VLOOKUP(AK34,suvaha!$D$92:$H$158,4,FALSE))&lt;11,"",LEFT(RIGHT(VLOOKUP(AK34,suvaha!$D$92:$H$158,4,FALSE),11),1))</f>
        <v/>
      </c>
      <c r="BN36" s="181"/>
      <c r="BO36" s="474" t="str">
        <f>IF(LEN(VLOOKUP(AK34,suvaha!$D$92:$H$158,4,FALSE))&lt;10,"",LEFT(RIGHT(VLOOKUP(AK34,suvaha!$D$92:$H$158,4,FALSE),10),1))</f>
        <v/>
      </c>
      <c r="BP36" s="476"/>
      <c r="BQ36" s="474" t="str">
        <f>IF(LEN(VLOOKUP(AK34,suvaha!$D$92:$H$158,4,FALSE))&lt;9,"",LEFT(RIGHT(VLOOKUP(AK34,suvaha!$D$92:$H$158,4,FALSE),9),1))</f>
        <v/>
      </c>
      <c r="BR36" s="181"/>
      <c r="BS36" s="474" t="str">
        <f>IF(LEN(VLOOKUP(AK34,suvaha!$D$92:$H$158,4,FALSE))&lt;8,"",LEFT(RIGHT(VLOOKUP(AK34,suvaha!$D$92:$H$158,4,FALSE),8),1))</f>
        <v/>
      </c>
      <c r="BT36" s="476"/>
      <c r="BU36" s="474" t="str">
        <f>IF(LEN(VLOOKUP(AK34,suvaha!$D$92:$H$158,4,FALSE))&lt;7,"",LEFT(RIGHT(VLOOKUP(AK34,suvaha!$D$92:$H$158,4,FALSE),7),1))</f>
        <v/>
      </c>
      <c r="BV36" s="674"/>
      <c r="BW36" s="474" t="str">
        <f>IF(LEN(VLOOKUP(AK34,suvaha!$D$92:$H$158,4,FALSE))&lt;6,"",LEFT(RIGHT(VLOOKUP(AK34,suvaha!$D$92:$H$158,4,FALSE),6),1))</f>
        <v/>
      </c>
      <c r="BX36" s="476"/>
      <c r="BY36" s="474" t="str">
        <f>IF(LEN(VLOOKUP(AK34,suvaha!$D$92:$H$158,4,FALSE))&lt;5,"",LEFT(RIGHT(VLOOKUP(AK34,suvaha!$D$92:$H$158,4,FALSE),5),1))</f>
        <v/>
      </c>
      <c r="BZ36" s="476"/>
      <c r="CA36" s="474" t="str">
        <f>IF(LEN(VLOOKUP(AK34,suvaha!$D$92:$H$158,4,FALSE))&lt;4,"",LEFT(RIGHT(VLOOKUP(AK34,suvaha!$D$92:$H$158,4,FALSE),4),1))</f>
        <v/>
      </c>
      <c r="CB36" s="667"/>
      <c r="CC36" s="474" t="str">
        <f>IF(LEN(VLOOKUP(AK34,suvaha!$D$92:$H$158,4,FALSE))&lt;3,"",LEFT(RIGHT(VLOOKUP(AK34,suvaha!$D$92:$H$158,4,FALSE),3),1))</f>
        <v/>
      </c>
      <c r="CD36" s="476"/>
      <c r="CE36" s="474" t="str">
        <f>IF(LEN(VLOOKUP(AK34,suvaha!$D$92:$H$158,4,FALSE))&lt;2,"",LEFT(RIGHT(VLOOKUP(AK34,suvaha!$D$92:$H$158,4,FALSE),2),1))</f>
        <v/>
      </c>
      <c r="CF36" s="476"/>
      <c r="CG36" s="474" t="str">
        <f>IF(VLOOKUP(AK34,suvaha!$D$92:$H$158,4,FALSE)=0,"",IF(LEN(VLOOKUP(AK34,suvaha!$D$92:$H$158,4,FALSE))&lt;1,"",LEFT(RIGHT(VLOOKUP(AK34,suvaha!$D$92:$H$158,4,FALSE),1),1)))</f>
        <v/>
      </c>
      <c r="CH36" s="217"/>
      <c r="CI36" s="139"/>
      <c r="CJ36" s="139"/>
    </row>
    <row r="37" spans="1:88" s="171" customFormat="1" ht="3" customHeight="1">
      <c r="A37" s="139"/>
      <c r="B37" s="139"/>
      <c r="C37" s="139"/>
      <c r="E37" s="803"/>
      <c r="F37" s="803"/>
      <c r="G37" s="867"/>
      <c r="H37" s="867"/>
      <c r="I37" s="867"/>
      <c r="J37" s="867"/>
      <c r="K37" s="867"/>
      <c r="L37" s="867"/>
      <c r="M37" s="867"/>
      <c r="N37" s="867"/>
      <c r="O37" s="867"/>
      <c r="P37" s="867"/>
      <c r="Q37" s="867"/>
      <c r="R37" s="867"/>
      <c r="S37" s="867"/>
      <c r="T37" s="867"/>
      <c r="U37" s="867"/>
      <c r="V37" s="867"/>
      <c r="W37" s="867"/>
      <c r="X37" s="867"/>
      <c r="Y37" s="867"/>
      <c r="Z37" s="867"/>
      <c r="AA37" s="867"/>
      <c r="AB37" s="867"/>
      <c r="AC37" s="867"/>
      <c r="AD37" s="867"/>
      <c r="AE37" s="867"/>
      <c r="AF37" s="867"/>
      <c r="AG37" s="867"/>
      <c r="AH37" s="867"/>
      <c r="AI37" s="867"/>
      <c r="AJ37" s="867"/>
      <c r="AK37" s="802"/>
      <c r="AL37" s="802"/>
      <c r="AM37" s="802"/>
      <c r="AN37" s="464"/>
      <c r="AO37" s="236"/>
      <c r="AP37" s="236"/>
      <c r="AQ37" s="236"/>
      <c r="AR37" s="236"/>
      <c r="AS37" s="236"/>
      <c r="AT37" s="236"/>
      <c r="AU37" s="236"/>
      <c r="AV37" s="236"/>
      <c r="AW37" s="236"/>
      <c r="AX37" s="236"/>
      <c r="AY37" s="236"/>
      <c r="AZ37" s="236"/>
      <c r="BA37" s="236"/>
      <c r="BB37" s="236"/>
      <c r="BC37" s="236"/>
      <c r="BD37" s="236"/>
      <c r="BE37" s="182"/>
      <c r="BF37" s="182"/>
      <c r="BG37" s="182"/>
      <c r="BH37" s="182"/>
      <c r="BI37" s="182"/>
      <c r="BJ37" s="182"/>
      <c r="BK37" s="182"/>
      <c r="BL37" s="669"/>
      <c r="BM37" s="669"/>
      <c r="BN37" s="669"/>
      <c r="BO37" s="669"/>
      <c r="BP37" s="669"/>
      <c r="BQ37" s="669"/>
      <c r="BR37" s="669"/>
      <c r="BS37" s="669"/>
      <c r="BT37" s="669"/>
      <c r="BU37" s="669"/>
      <c r="BV37" s="669"/>
      <c r="BW37" s="669"/>
      <c r="BX37" s="669"/>
      <c r="BY37" s="669"/>
      <c r="BZ37" s="669"/>
      <c r="CA37" s="669"/>
      <c r="CB37" s="669"/>
      <c r="CC37" s="182"/>
      <c r="CD37" s="182"/>
      <c r="CE37" s="182"/>
      <c r="CF37" s="182"/>
      <c r="CG37" s="182"/>
      <c r="CH37" s="218"/>
      <c r="CI37" s="139"/>
      <c r="CJ37" s="139"/>
    </row>
    <row r="38" spans="1:88" s="174" customFormat="1" ht="3" customHeight="1">
      <c r="A38" s="250"/>
      <c r="B38" s="251"/>
      <c r="C38" s="144"/>
      <c r="D38" s="144"/>
      <c r="E38" s="803" t="s">
        <v>123</v>
      </c>
      <c r="F38" s="803"/>
      <c r="G38" s="868" t="str">
        <f>Index!C176</f>
        <v>Záväzky z obchodného styku v rámci podielovej účasti okrem záväzkov voči prepojeným účtovným jednotkám (321A, 322A, 324A, 325A, 326A, 32XA, 475A, 476A, 478A, 47XA)</v>
      </c>
      <c r="H38" s="869"/>
      <c r="I38" s="869"/>
      <c r="J38" s="869"/>
      <c r="K38" s="869"/>
      <c r="L38" s="869"/>
      <c r="M38" s="869"/>
      <c r="N38" s="869"/>
      <c r="O38" s="869"/>
      <c r="P38" s="869"/>
      <c r="Q38" s="869"/>
      <c r="R38" s="869"/>
      <c r="S38" s="869"/>
      <c r="T38" s="869"/>
      <c r="U38" s="869"/>
      <c r="V38" s="869"/>
      <c r="W38" s="869"/>
      <c r="X38" s="869"/>
      <c r="Y38" s="869"/>
      <c r="Z38" s="869"/>
      <c r="AA38" s="869"/>
      <c r="AB38" s="869"/>
      <c r="AC38" s="869"/>
      <c r="AD38" s="869"/>
      <c r="AE38" s="869"/>
      <c r="AF38" s="869"/>
      <c r="AG38" s="869"/>
      <c r="AH38" s="869"/>
      <c r="AI38" s="869"/>
      <c r="AJ38" s="869"/>
      <c r="AK38" s="861" t="s">
        <v>231</v>
      </c>
      <c r="AL38" s="861"/>
      <c r="AM38" s="861"/>
      <c r="AN38" s="469"/>
      <c r="AO38" s="472"/>
      <c r="AP38" s="472"/>
      <c r="AQ38" s="472"/>
      <c r="AR38" s="472"/>
      <c r="AS38" s="472"/>
      <c r="AT38" s="472"/>
      <c r="AU38" s="472"/>
      <c r="AV38" s="472"/>
      <c r="AW38" s="472"/>
      <c r="AX38" s="472"/>
      <c r="AY38" s="472"/>
      <c r="AZ38" s="472"/>
      <c r="BA38" s="472"/>
      <c r="BB38" s="472"/>
      <c r="BC38" s="472"/>
      <c r="BD38" s="472"/>
      <c r="BE38" s="175"/>
      <c r="BF38" s="175"/>
      <c r="BG38" s="175"/>
      <c r="BH38" s="175"/>
      <c r="BI38" s="175"/>
      <c r="BJ38" s="175"/>
      <c r="BK38" s="175"/>
      <c r="BL38" s="710"/>
      <c r="BM38" s="710"/>
      <c r="BN38" s="710"/>
      <c r="BO38" s="710"/>
      <c r="BP38" s="710"/>
      <c r="BQ38" s="710"/>
      <c r="BR38" s="710"/>
      <c r="BS38" s="710"/>
      <c r="BT38" s="710"/>
      <c r="BU38" s="710"/>
      <c r="BV38" s="710"/>
      <c r="BW38" s="710"/>
      <c r="BX38" s="710"/>
      <c r="BY38" s="710"/>
      <c r="BZ38" s="710"/>
      <c r="CA38" s="710"/>
      <c r="CB38" s="710"/>
      <c r="CC38" s="175"/>
      <c r="CD38" s="175"/>
      <c r="CE38" s="175"/>
      <c r="CF38" s="175"/>
      <c r="CG38" s="175"/>
      <c r="CH38" s="216"/>
      <c r="CI38" s="220"/>
      <c r="CJ38" s="220"/>
    </row>
    <row r="39" spans="1:88" s="174" customFormat="1" ht="3" customHeight="1">
      <c r="A39" s="250"/>
      <c r="B39" s="250"/>
      <c r="C39" s="250"/>
      <c r="D39" s="251"/>
      <c r="E39" s="803"/>
      <c r="F39" s="803"/>
      <c r="G39" s="869"/>
      <c r="H39" s="869"/>
      <c r="I39" s="869"/>
      <c r="J39" s="869"/>
      <c r="K39" s="869"/>
      <c r="L39" s="869"/>
      <c r="M39" s="869"/>
      <c r="N39" s="869"/>
      <c r="O39" s="869"/>
      <c r="P39" s="869"/>
      <c r="Q39" s="869"/>
      <c r="R39" s="869"/>
      <c r="S39" s="869"/>
      <c r="T39" s="869"/>
      <c r="U39" s="869"/>
      <c r="V39" s="869"/>
      <c r="W39" s="869"/>
      <c r="X39" s="869"/>
      <c r="Y39" s="869"/>
      <c r="Z39" s="869"/>
      <c r="AA39" s="869"/>
      <c r="AB39" s="869"/>
      <c r="AC39" s="869"/>
      <c r="AD39" s="869"/>
      <c r="AE39" s="869"/>
      <c r="AF39" s="869"/>
      <c r="AG39" s="869"/>
      <c r="AH39" s="869"/>
      <c r="AI39" s="869"/>
      <c r="AJ39" s="869"/>
      <c r="AK39" s="861"/>
      <c r="AL39" s="861"/>
      <c r="AM39" s="861"/>
      <c r="AN39" s="465"/>
      <c r="AO39" s="466"/>
      <c r="AP39" s="466"/>
      <c r="AQ39" s="466"/>
      <c r="AR39" s="471"/>
      <c r="AS39" s="481"/>
      <c r="AT39" s="481"/>
      <c r="AU39" s="481"/>
      <c r="AV39" s="481"/>
      <c r="AW39" s="481"/>
      <c r="AX39" s="482"/>
      <c r="AY39" s="830"/>
      <c r="AZ39" s="830"/>
      <c r="BA39" s="830"/>
      <c r="BB39" s="830"/>
      <c r="BC39" s="830"/>
      <c r="BD39" s="830"/>
      <c r="BE39" s="482"/>
      <c r="BF39" s="832"/>
      <c r="BG39" s="832"/>
      <c r="BH39" s="832"/>
      <c r="BI39" s="832"/>
      <c r="BJ39" s="832"/>
      <c r="BK39" s="738"/>
      <c r="BL39" s="671"/>
      <c r="BM39" s="672"/>
      <c r="BN39" s="672"/>
      <c r="BO39" s="672"/>
      <c r="BP39" s="471"/>
      <c r="BQ39" s="830"/>
      <c r="BR39" s="830"/>
      <c r="BS39" s="830"/>
      <c r="BT39" s="830"/>
      <c r="BU39" s="830"/>
      <c r="BV39" s="831"/>
      <c r="BW39" s="832"/>
      <c r="BX39" s="832"/>
      <c r="BY39" s="832"/>
      <c r="BZ39" s="832"/>
      <c r="CA39" s="832"/>
      <c r="CB39" s="833"/>
      <c r="CC39" s="832"/>
      <c r="CD39" s="832"/>
      <c r="CE39" s="832"/>
      <c r="CF39" s="832"/>
      <c r="CG39" s="832"/>
      <c r="CH39" s="217"/>
      <c r="CI39" s="220"/>
      <c r="CJ39" s="220"/>
    </row>
    <row r="40" spans="1:88" s="252" customFormat="1" ht="15" customHeight="1">
      <c r="A40" s="250"/>
      <c r="B40" s="250"/>
      <c r="C40" s="250"/>
      <c r="E40" s="803"/>
      <c r="F40" s="803"/>
      <c r="G40" s="869"/>
      <c r="H40" s="869"/>
      <c r="I40" s="869"/>
      <c r="J40" s="869"/>
      <c r="K40" s="869"/>
      <c r="L40" s="869"/>
      <c r="M40" s="869"/>
      <c r="N40" s="869"/>
      <c r="O40" s="869"/>
      <c r="P40" s="869"/>
      <c r="Q40" s="869"/>
      <c r="R40" s="869"/>
      <c r="S40" s="869"/>
      <c r="T40" s="869"/>
      <c r="U40" s="869"/>
      <c r="V40" s="869"/>
      <c r="W40" s="869"/>
      <c r="X40" s="869"/>
      <c r="Y40" s="869"/>
      <c r="Z40" s="869"/>
      <c r="AA40" s="869"/>
      <c r="AB40" s="869"/>
      <c r="AC40" s="869"/>
      <c r="AD40" s="869"/>
      <c r="AE40" s="869"/>
      <c r="AF40" s="869"/>
      <c r="AG40" s="869"/>
      <c r="AH40" s="869"/>
      <c r="AI40" s="869"/>
      <c r="AJ40" s="869"/>
      <c r="AK40" s="861"/>
      <c r="AL40" s="861"/>
      <c r="AM40" s="861"/>
      <c r="AN40" s="465"/>
      <c r="AO40" s="483" t="str">
        <f>IF(LEN(VLOOKUP(AK38,suvaha!$D$92:$H$158,2,FALSE))&lt;11,"",LEFT(RIGHT(VLOOKUP(AK38,suvaha!$D$92:$H$158,2,FALSE),11),1))</f>
        <v/>
      </c>
      <c r="AP40" s="253"/>
      <c r="AQ40" s="483" t="str">
        <f>IF(LEN(VLOOKUP(AK38,suvaha!$D$92:$H$158,2,FALSE))&lt;10,"",LEFT(RIGHT(VLOOKUP(AK38,suvaha!$D$92:$H$158,2,FALSE),10),1))</f>
        <v/>
      </c>
      <c r="AR40" s="482"/>
      <c r="AS40" s="483" t="str">
        <f>IF(LEN(VLOOKUP(AK38,suvaha!$D$92:$H$158,2,FALSE))&lt;9,"",LEFT(RIGHT(VLOOKUP(AK38,suvaha!$D$92:$H$158,2,FALSE),9),1))</f>
        <v/>
      </c>
      <c r="AT40" s="253"/>
      <c r="AU40" s="483" t="str">
        <f>IF(LEN(VLOOKUP(AK38,suvaha!$D$92:$H$158,2,FALSE))&lt;8,"",LEFT(RIGHT(VLOOKUP(AK38,suvaha!$D$92:$H$158,2,FALSE),8),1))</f>
        <v/>
      </c>
      <c r="AV40" s="482"/>
      <c r="AW40" s="483" t="str">
        <f>IF(LEN(VLOOKUP(AK38,suvaha!$D$92:$H$158,2,FALSE))&lt;7,"",LEFT(RIGHT(VLOOKUP(AK38,suvaha!$D$92:$H$158,2,FALSE),7),1))</f>
        <v/>
      </c>
      <c r="AX40" s="482"/>
      <c r="AY40" s="483" t="str">
        <f>IF(LEN(VLOOKUP(AK38,suvaha!$D$92:$H$158,2,FALSE))&lt;6,"",LEFT(RIGHT(VLOOKUP(AK38,suvaha!$D$92:$H$158,2,FALSE),6),1))</f>
        <v/>
      </c>
      <c r="AZ40" s="253"/>
      <c r="BA40" s="834" t="str">
        <f>IF(LEN(VLOOKUP(AK38,suvaha!$D$92:$H$158,2,FALSE))&lt;5,"",LEFT(RIGHT(VLOOKUP(AK38,suvaha!$D$92:$H$158,2,FALSE),5),1))</f>
        <v/>
      </c>
      <c r="BB40" s="834" t="e">
        <f>IF(LEN(#REF!)&lt;5,"",LEFT(RIGHT(#REF!,5),1))</f>
        <v>#REF!</v>
      </c>
      <c r="BC40" s="482"/>
      <c r="BD40" s="483" t="str">
        <f>IF(LEN(VLOOKUP(AK38,suvaha!$D$92:$H$158,2,FALSE))&lt;4,"",LEFT(RIGHT(VLOOKUP(AK38,suvaha!$D$92:$H$158,2,FALSE),4),1))</f>
        <v/>
      </c>
      <c r="BE40" s="482"/>
      <c r="BF40" s="483" t="str">
        <f>IF(LEN(VLOOKUP(AK38,suvaha!$D$92:$H$158,2,FALSE))&lt;3,"",LEFT(RIGHT(VLOOKUP(AK38,suvaha!$D$92:$H$158,2,FALSE),3),1))</f>
        <v/>
      </c>
      <c r="BG40" s="482"/>
      <c r="BH40" s="483" t="str">
        <f>IF(LEN(VLOOKUP(AK38,suvaha!$D$92:$H$158,2,FALSE))&lt;2,"",LEFT(RIGHT(VLOOKUP(AK38,suvaha!$D$92:$H$158,2,FALSE),2),1))</f>
        <v/>
      </c>
      <c r="BI40" s="482"/>
      <c r="BJ40" s="483" t="str">
        <f>IF(VLOOKUP(AK38,suvaha!$D$92:$H$158,2,FALSE)=0,"",IF(LEN(VLOOKUP(AK38,suvaha!$D$92:$H$158,2,FALSE))&lt;1,"",LEFT(RIGHT(VLOOKUP(AK38,suvaha!$D$92:$H$158,2,FALSE),1),1)))</f>
        <v/>
      </c>
      <c r="BK40" s="738"/>
      <c r="BL40" s="671"/>
      <c r="BM40" s="483" t="str">
        <f>IF(LEN(VLOOKUP(AK38,suvaha!$D$92:$H$158,4,FALSE))&lt;11,"",LEFT(RIGHT(VLOOKUP(AK38,suvaha!$D$92:$H$158,4,FALSE),11),1))</f>
        <v/>
      </c>
      <c r="BN40" s="253"/>
      <c r="BO40" s="483" t="str">
        <f>IF(LEN(VLOOKUP(AK38,suvaha!$D$92:$H$158,4,FALSE))&lt;10,"",LEFT(RIGHT(VLOOKUP(AK38,suvaha!$D$92:$H$158,4,FALSE),10),1))</f>
        <v/>
      </c>
      <c r="BP40" s="482"/>
      <c r="BQ40" s="483" t="str">
        <f>IF(LEN(VLOOKUP(AK38,suvaha!$D$92:$H$158,4,FALSE))&lt;9,"",LEFT(RIGHT(VLOOKUP(AK38,suvaha!$D$92:$H$158,4,FALSE),9),1))</f>
        <v/>
      </c>
      <c r="BR40" s="253"/>
      <c r="BS40" s="483" t="str">
        <f>IF(LEN(VLOOKUP(AK38,suvaha!$D$92:$H$158,4,FALSE))&lt;8,"",LEFT(RIGHT(VLOOKUP(AK38,suvaha!$D$92:$H$158,4,FALSE),8),1))</f>
        <v/>
      </c>
      <c r="BT40" s="482"/>
      <c r="BU40" s="483" t="str">
        <f>IF(LEN(VLOOKUP(AK38,suvaha!$D$92:$H$158,4,FALSE))&lt;7,"",LEFT(RIGHT(VLOOKUP(AK38,suvaha!$D$92:$H$158,4,FALSE),7),1))</f>
        <v/>
      </c>
      <c r="BV40" s="831"/>
      <c r="BW40" s="483" t="str">
        <f>IF(LEN(VLOOKUP(AK38,suvaha!$D$92:$H$158,4,FALSE))&lt;6,"",LEFT(RIGHT(VLOOKUP(AK38,suvaha!$D$92:$H$158,4,FALSE),6),1))</f>
        <v/>
      </c>
      <c r="BX40" s="482"/>
      <c r="BY40" s="483" t="str">
        <f>IF(LEN(VLOOKUP(AK38,suvaha!$D$92:$H$158,4,FALSE))&lt;5,"",LEFT(RIGHT(VLOOKUP(AK38,suvaha!$D$92:$H$158,4,FALSE),5),1))</f>
        <v/>
      </c>
      <c r="BZ40" s="482"/>
      <c r="CA40" s="483" t="str">
        <f>IF(LEN(VLOOKUP(AK38,suvaha!$D$92:$H$158,4,FALSE))&lt;4,"",LEFT(RIGHT(VLOOKUP(AK38,suvaha!$D$92:$H$158,4,FALSE),4),1))</f>
        <v/>
      </c>
      <c r="CB40" s="833"/>
      <c r="CC40" s="483" t="str">
        <f>IF(LEN(VLOOKUP(AK38,suvaha!$D$92:$H$158,4,FALSE))&lt;3,"",LEFT(RIGHT(VLOOKUP(AK38,suvaha!$D$92:$H$158,4,FALSE),3),1))</f>
        <v/>
      </c>
      <c r="CD40" s="482"/>
      <c r="CE40" s="483" t="str">
        <f>IF(LEN(VLOOKUP(AK38,suvaha!$D$92:$H$158,4,FALSE))&lt;2,"",LEFT(RIGHT(VLOOKUP(AK38,suvaha!$D$92:$H$158,4,FALSE),2),1))</f>
        <v/>
      </c>
      <c r="CF40" s="482"/>
      <c r="CG40" s="483" t="str">
        <f>IF(VLOOKUP(AK38,suvaha!$D$92:$H$158,4,FALSE)=0,"",IF(LEN(VLOOKUP(AK38,suvaha!$D$92:$H$158,4,FALSE))&lt;1,"",LEFT(RIGHT(VLOOKUP(AK38,suvaha!$D$92:$H$158,4,FALSE),1),1)))</f>
        <v/>
      </c>
      <c r="CH40" s="217"/>
      <c r="CI40" s="250"/>
      <c r="CJ40" s="250"/>
    </row>
    <row r="41" spans="1:88" s="252" customFormat="1" ht="3" customHeight="1">
      <c r="A41" s="250"/>
      <c r="B41" s="250"/>
      <c r="C41" s="250"/>
      <c r="E41" s="803"/>
      <c r="F41" s="803"/>
      <c r="G41" s="869"/>
      <c r="H41" s="869"/>
      <c r="I41" s="869"/>
      <c r="J41" s="869"/>
      <c r="K41" s="869"/>
      <c r="L41" s="869"/>
      <c r="M41" s="869"/>
      <c r="N41" s="869"/>
      <c r="O41" s="869"/>
      <c r="P41" s="869"/>
      <c r="Q41" s="869"/>
      <c r="R41" s="869"/>
      <c r="S41" s="869"/>
      <c r="T41" s="869"/>
      <c r="U41" s="869"/>
      <c r="V41" s="869"/>
      <c r="W41" s="869"/>
      <c r="X41" s="869"/>
      <c r="Y41" s="869"/>
      <c r="Z41" s="869"/>
      <c r="AA41" s="869"/>
      <c r="AB41" s="869"/>
      <c r="AC41" s="869"/>
      <c r="AD41" s="869"/>
      <c r="AE41" s="869"/>
      <c r="AF41" s="869"/>
      <c r="AG41" s="869"/>
      <c r="AH41" s="869"/>
      <c r="AI41" s="869"/>
      <c r="AJ41" s="869"/>
      <c r="AK41" s="861"/>
      <c r="AL41" s="861"/>
      <c r="AM41" s="861"/>
      <c r="AN41" s="464"/>
      <c r="AO41" s="236"/>
      <c r="AP41" s="236"/>
      <c r="AQ41" s="236"/>
      <c r="AR41" s="236"/>
      <c r="AS41" s="236"/>
      <c r="AT41" s="236"/>
      <c r="AU41" s="236"/>
      <c r="AV41" s="236"/>
      <c r="AW41" s="236"/>
      <c r="AX41" s="236"/>
      <c r="AY41" s="236"/>
      <c r="AZ41" s="236"/>
      <c r="BA41" s="236"/>
      <c r="BB41" s="236"/>
      <c r="BC41" s="236"/>
      <c r="BD41" s="236"/>
      <c r="BE41" s="182"/>
      <c r="BF41" s="182"/>
      <c r="BG41" s="182"/>
      <c r="BH41" s="182"/>
      <c r="BI41" s="182"/>
      <c r="BJ41" s="182"/>
      <c r="BK41" s="182"/>
      <c r="BL41" s="669"/>
      <c r="BM41" s="669"/>
      <c r="BN41" s="669"/>
      <c r="BO41" s="669"/>
      <c r="BP41" s="669"/>
      <c r="BQ41" s="669"/>
      <c r="BR41" s="669"/>
      <c r="BS41" s="669"/>
      <c r="BT41" s="669"/>
      <c r="BU41" s="669"/>
      <c r="BV41" s="669"/>
      <c r="BW41" s="669"/>
      <c r="BX41" s="669"/>
      <c r="BY41" s="669"/>
      <c r="BZ41" s="669"/>
      <c r="CA41" s="669"/>
      <c r="CB41" s="669"/>
      <c r="CC41" s="182"/>
      <c r="CD41" s="182"/>
      <c r="CE41" s="182"/>
      <c r="CF41" s="182"/>
      <c r="CG41" s="182"/>
      <c r="CH41" s="218"/>
      <c r="CI41" s="250"/>
      <c r="CJ41" s="250"/>
    </row>
    <row r="42" spans="1:88" s="174" customFormat="1" ht="3" customHeight="1">
      <c r="A42" s="250"/>
      <c r="B42" s="251"/>
      <c r="C42" s="144"/>
      <c r="D42" s="144"/>
      <c r="E42" s="803" t="s">
        <v>125</v>
      </c>
      <c r="F42" s="803"/>
      <c r="G42" s="870" t="str">
        <f>Index!C177</f>
        <v>Ostatné záväzky z obchodného styku (321A, 322A, 324A, 325A, 326A, 32XA, 475A, 476A, 478A, 47XA)</v>
      </c>
      <c r="H42" s="871"/>
      <c r="I42" s="871"/>
      <c r="J42" s="871"/>
      <c r="K42" s="871"/>
      <c r="L42" s="871"/>
      <c r="M42" s="871"/>
      <c r="N42" s="871"/>
      <c r="O42" s="871"/>
      <c r="P42" s="871"/>
      <c r="Q42" s="871"/>
      <c r="R42" s="871"/>
      <c r="S42" s="871"/>
      <c r="T42" s="871"/>
      <c r="U42" s="871"/>
      <c r="V42" s="871"/>
      <c r="W42" s="871"/>
      <c r="X42" s="871"/>
      <c r="Y42" s="871"/>
      <c r="Z42" s="871"/>
      <c r="AA42" s="871"/>
      <c r="AB42" s="871"/>
      <c r="AC42" s="871"/>
      <c r="AD42" s="871"/>
      <c r="AE42" s="871"/>
      <c r="AF42" s="871"/>
      <c r="AG42" s="871"/>
      <c r="AH42" s="871"/>
      <c r="AI42" s="871"/>
      <c r="AJ42" s="871"/>
      <c r="AK42" s="861" t="s">
        <v>232</v>
      </c>
      <c r="AL42" s="861"/>
      <c r="AM42" s="861"/>
      <c r="AN42" s="469"/>
      <c r="AO42" s="472"/>
      <c r="AP42" s="472"/>
      <c r="AQ42" s="472"/>
      <c r="AR42" s="472"/>
      <c r="AS42" s="472"/>
      <c r="AT42" s="472"/>
      <c r="AU42" s="472"/>
      <c r="AV42" s="472"/>
      <c r="AW42" s="472"/>
      <c r="AX42" s="472"/>
      <c r="AY42" s="472"/>
      <c r="AZ42" s="472"/>
      <c r="BA42" s="472"/>
      <c r="BB42" s="472"/>
      <c r="BC42" s="472"/>
      <c r="BD42" s="472"/>
      <c r="BE42" s="175"/>
      <c r="BF42" s="175"/>
      <c r="BG42" s="175"/>
      <c r="BH42" s="175"/>
      <c r="BI42" s="175"/>
      <c r="BJ42" s="175"/>
      <c r="BK42" s="175"/>
      <c r="BL42" s="710"/>
      <c r="BM42" s="710"/>
      <c r="BN42" s="710"/>
      <c r="BO42" s="710"/>
      <c r="BP42" s="710"/>
      <c r="BQ42" s="710"/>
      <c r="BR42" s="710"/>
      <c r="BS42" s="710"/>
      <c r="BT42" s="710"/>
      <c r="BU42" s="710"/>
      <c r="BV42" s="710"/>
      <c r="BW42" s="710"/>
      <c r="BX42" s="710"/>
      <c r="BY42" s="710"/>
      <c r="BZ42" s="710"/>
      <c r="CA42" s="710"/>
      <c r="CB42" s="710"/>
      <c r="CC42" s="175"/>
      <c r="CD42" s="175"/>
      <c r="CE42" s="175"/>
      <c r="CF42" s="175"/>
      <c r="CG42" s="175"/>
      <c r="CH42" s="216"/>
      <c r="CI42" s="220"/>
      <c r="CJ42" s="220"/>
    </row>
    <row r="43" spans="1:88" s="174" customFormat="1" ht="3" customHeight="1">
      <c r="A43" s="250"/>
      <c r="B43" s="250"/>
      <c r="C43" s="250"/>
      <c r="D43" s="251"/>
      <c r="E43" s="803"/>
      <c r="F43" s="803"/>
      <c r="G43" s="871"/>
      <c r="H43" s="871"/>
      <c r="I43" s="871"/>
      <c r="J43" s="871"/>
      <c r="K43" s="871"/>
      <c r="L43" s="871"/>
      <c r="M43" s="871"/>
      <c r="N43" s="871"/>
      <c r="O43" s="871"/>
      <c r="P43" s="871"/>
      <c r="Q43" s="871"/>
      <c r="R43" s="871"/>
      <c r="S43" s="871"/>
      <c r="T43" s="871"/>
      <c r="U43" s="871"/>
      <c r="V43" s="871"/>
      <c r="W43" s="871"/>
      <c r="X43" s="871"/>
      <c r="Y43" s="871"/>
      <c r="Z43" s="871"/>
      <c r="AA43" s="871"/>
      <c r="AB43" s="871"/>
      <c r="AC43" s="871"/>
      <c r="AD43" s="871"/>
      <c r="AE43" s="871"/>
      <c r="AF43" s="871"/>
      <c r="AG43" s="871"/>
      <c r="AH43" s="871"/>
      <c r="AI43" s="871"/>
      <c r="AJ43" s="871"/>
      <c r="AK43" s="861"/>
      <c r="AL43" s="861"/>
      <c r="AM43" s="861"/>
      <c r="AN43" s="465"/>
      <c r="AO43" s="466"/>
      <c r="AP43" s="466"/>
      <c r="AQ43" s="466"/>
      <c r="AR43" s="471"/>
      <c r="AS43" s="481"/>
      <c r="AT43" s="481"/>
      <c r="AU43" s="481"/>
      <c r="AV43" s="481"/>
      <c r="AW43" s="481"/>
      <c r="AX43" s="482"/>
      <c r="AY43" s="830"/>
      <c r="AZ43" s="830"/>
      <c r="BA43" s="830"/>
      <c r="BB43" s="830"/>
      <c r="BC43" s="830"/>
      <c r="BD43" s="830"/>
      <c r="BE43" s="482"/>
      <c r="BF43" s="832"/>
      <c r="BG43" s="832"/>
      <c r="BH43" s="832"/>
      <c r="BI43" s="832"/>
      <c r="BJ43" s="832"/>
      <c r="BK43" s="738"/>
      <c r="BL43" s="671"/>
      <c r="BM43" s="672"/>
      <c r="BN43" s="672"/>
      <c r="BO43" s="672"/>
      <c r="BP43" s="471"/>
      <c r="BQ43" s="830"/>
      <c r="BR43" s="830"/>
      <c r="BS43" s="830"/>
      <c r="BT43" s="830"/>
      <c r="BU43" s="830"/>
      <c r="BV43" s="831"/>
      <c r="BW43" s="832"/>
      <c r="BX43" s="832"/>
      <c r="BY43" s="832"/>
      <c r="BZ43" s="832"/>
      <c r="CA43" s="832"/>
      <c r="CB43" s="833"/>
      <c r="CC43" s="832"/>
      <c r="CD43" s="832"/>
      <c r="CE43" s="832"/>
      <c r="CF43" s="832"/>
      <c r="CG43" s="832"/>
      <c r="CH43" s="217"/>
      <c r="CI43" s="220"/>
      <c r="CJ43" s="220"/>
    </row>
    <row r="44" spans="1:88" s="252" customFormat="1" ht="15" customHeight="1">
      <c r="A44" s="250"/>
      <c r="B44" s="250"/>
      <c r="C44" s="250"/>
      <c r="E44" s="803"/>
      <c r="F44" s="803"/>
      <c r="G44" s="871"/>
      <c r="H44" s="871"/>
      <c r="I44" s="871"/>
      <c r="J44" s="871"/>
      <c r="K44" s="871"/>
      <c r="L44" s="871"/>
      <c r="M44" s="871"/>
      <c r="N44" s="871"/>
      <c r="O44" s="871"/>
      <c r="P44" s="871"/>
      <c r="Q44" s="871"/>
      <c r="R44" s="871"/>
      <c r="S44" s="871"/>
      <c r="T44" s="871"/>
      <c r="U44" s="871"/>
      <c r="V44" s="871"/>
      <c r="W44" s="871"/>
      <c r="X44" s="871"/>
      <c r="Y44" s="871"/>
      <c r="Z44" s="871"/>
      <c r="AA44" s="871"/>
      <c r="AB44" s="871"/>
      <c r="AC44" s="871"/>
      <c r="AD44" s="871"/>
      <c r="AE44" s="871"/>
      <c r="AF44" s="871"/>
      <c r="AG44" s="871"/>
      <c r="AH44" s="871"/>
      <c r="AI44" s="871"/>
      <c r="AJ44" s="871"/>
      <c r="AK44" s="861"/>
      <c r="AL44" s="861"/>
      <c r="AM44" s="861"/>
      <c r="AN44" s="465"/>
      <c r="AO44" s="483" t="str">
        <f>IF(LEN(VLOOKUP(AK42,suvaha!$D$92:$H$158,2,FALSE))&lt;11,"",LEFT(RIGHT(VLOOKUP(AK42,suvaha!$D$92:$H$158,2,FALSE),11),1))</f>
        <v/>
      </c>
      <c r="AP44" s="253"/>
      <c r="AQ44" s="483" t="str">
        <f>IF(LEN(VLOOKUP(AK42,suvaha!$D$92:$H$158,2,FALSE))&lt;10,"",LEFT(RIGHT(VLOOKUP(AK42,suvaha!$D$92:$H$158,2,FALSE),10),1))</f>
        <v/>
      </c>
      <c r="AR44" s="482"/>
      <c r="AS44" s="483" t="str">
        <f>IF(LEN(VLOOKUP(AK42,suvaha!$D$92:$H$158,2,FALSE))&lt;9,"",LEFT(RIGHT(VLOOKUP(AK42,suvaha!$D$92:$H$158,2,FALSE),9),1))</f>
        <v/>
      </c>
      <c r="AT44" s="253"/>
      <c r="AU44" s="483" t="str">
        <f>IF(LEN(VLOOKUP(AK42,suvaha!$D$92:$H$158,2,FALSE))&lt;8,"",LEFT(RIGHT(VLOOKUP(AK42,suvaha!$D$92:$H$158,2,FALSE),8),1))</f>
        <v/>
      </c>
      <c r="AV44" s="482"/>
      <c r="AW44" s="483" t="str">
        <f>IF(LEN(VLOOKUP(AK42,suvaha!$D$92:$H$158,2,FALSE))&lt;7,"",LEFT(RIGHT(VLOOKUP(AK42,suvaha!$D$92:$H$158,2,FALSE),7),1))</f>
        <v/>
      </c>
      <c r="AX44" s="482"/>
      <c r="AY44" s="483" t="str">
        <f>IF(LEN(VLOOKUP(AK42,suvaha!$D$92:$H$158,2,FALSE))&lt;6,"",LEFT(RIGHT(VLOOKUP(AK42,suvaha!$D$92:$H$158,2,FALSE),6),1))</f>
        <v/>
      </c>
      <c r="AZ44" s="253"/>
      <c r="BA44" s="834" t="str">
        <f>IF(LEN(VLOOKUP(AK42,suvaha!$D$92:$H$158,2,FALSE))&lt;5,"",LEFT(RIGHT(VLOOKUP(AK42,suvaha!$D$92:$H$158,2,FALSE),5),1))</f>
        <v>5</v>
      </c>
      <c r="BB44" s="834" t="e">
        <f>IF(LEN(#REF!)&lt;5,"",LEFT(RIGHT(#REF!,5),1))</f>
        <v>#REF!</v>
      </c>
      <c r="BC44" s="482"/>
      <c r="BD44" s="483" t="str">
        <f>IF(LEN(VLOOKUP(AK42,suvaha!$D$92:$H$158,2,FALSE))&lt;4,"",LEFT(RIGHT(VLOOKUP(AK42,suvaha!$D$92:$H$158,2,FALSE),4),1))</f>
        <v>4</v>
      </c>
      <c r="BE44" s="482"/>
      <c r="BF44" s="483" t="str">
        <f>IF(LEN(VLOOKUP(AK42,suvaha!$D$92:$H$158,2,FALSE))&lt;3,"",LEFT(RIGHT(VLOOKUP(AK42,suvaha!$D$92:$H$158,2,FALSE),3),1))</f>
        <v>9</v>
      </c>
      <c r="BG44" s="482"/>
      <c r="BH44" s="483" t="str">
        <f>IF(LEN(VLOOKUP(AK42,suvaha!$D$92:$H$158,2,FALSE))&lt;2,"",LEFT(RIGHT(VLOOKUP(AK42,suvaha!$D$92:$H$158,2,FALSE),2),1))</f>
        <v>5</v>
      </c>
      <c r="BI44" s="482"/>
      <c r="BJ44" s="483" t="str">
        <f>IF(VLOOKUP(AK42,suvaha!$D$92:$H$158,2,FALSE)=0,"",IF(LEN(VLOOKUP(AK42,suvaha!$D$92:$H$158,2,FALSE))&lt;1,"",LEFT(RIGHT(VLOOKUP(AK42,suvaha!$D$92:$H$158,2,FALSE),1),1)))</f>
        <v>2</v>
      </c>
      <c r="BK44" s="738"/>
      <c r="BL44" s="671"/>
      <c r="BM44" s="483" t="str">
        <f>IF(LEN(VLOOKUP(AK42,suvaha!$D$92:$H$158,4,FALSE))&lt;11,"",LEFT(RIGHT(VLOOKUP(AK42,suvaha!$D$92:$H$158,4,FALSE),11),1))</f>
        <v/>
      </c>
      <c r="BN44" s="253"/>
      <c r="BO44" s="483" t="str">
        <f>IF(LEN(VLOOKUP(AK42,suvaha!$D$92:$H$158,4,FALSE))&lt;10,"",LEFT(RIGHT(VLOOKUP(AK42,suvaha!$D$92:$H$158,4,FALSE),10),1))</f>
        <v/>
      </c>
      <c r="BP44" s="482"/>
      <c r="BQ44" s="483" t="str">
        <f>IF(LEN(VLOOKUP(AK42,suvaha!$D$92:$H$158,4,FALSE))&lt;9,"",LEFT(RIGHT(VLOOKUP(AK42,suvaha!$D$92:$H$158,4,FALSE),9),1))</f>
        <v/>
      </c>
      <c r="BR44" s="253"/>
      <c r="BS44" s="483" t="str">
        <f>IF(LEN(VLOOKUP(AK42,suvaha!$D$92:$H$158,4,FALSE))&lt;8,"",LEFT(RIGHT(VLOOKUP(AK42,suvaha!$D$92:$H$158,4,FALSE),8),1))</f>
        <v/>
      </c>
      <c r="BT44" s="482"/>
      <c r="BU44" s="483" t="str">
        <f>IF(LEN(VLOOKUP(AK42,suvaha!$D$92:$H$158,4,FALSE))&lt;7,"",LEFT(RIGHT(VLOOKUP(AK42,suvaha!$D$92:$H$158,4,FALSE),7),1))</f>
        <v/>
      </c>
      <c r="BV44" s="831"/>
      <c r="BW44" s="483" t="str">
        <f>IF(LEN(VLOOKUP(AK42,suvaha!$D$92:$H$158,4,FALSE))&lt;6,"",LEFT(RIGHT(VLOOKUP(AK42,suvaha!$D$92:$H$158,4,FALSE),6),1))</f>
        <v/>
      </c>
      <c r="BX44" s="482"/>
      <c r="BY44" s="483" t="str">
        <f>IF(LEN(VLOOKUP(AK42,suvaha!$D$92:$H$158,4,FALSE))&lt;5,"",LEFT(RIGHT(VLOOKUP(AK42,suvaha!$D$92:$H$158,4,FALSE),5),1))</f>
        <v>3</v>
      </c>
      <c r="BZ44" s="482"/>
      <c r="CA44" s="483" t="str">
        <f>IF(LEN(VLOOKUP(AK42,suvaha!$D$92:$H$158,4,FALSE))&lt;4,"",LEFT(RIGHT(VLOOKUP(AK42,suvaha!$D$92:$H$158,4,FALSE),4),1))</f>
        <v>1</v>
      </c>
      <c r="CB44" s="833"/>
      <c r="CC44" s="483" t="str">
        <f>IF(LEN(VLOOKUP(AK42,suvaha!$D$92:$H$158,4,FALSE))&lt;3,"",LEFT(RIGHT(VLOOKUP(AK42,suvaha!$D$92:$H$158,4,FALSE),3),1))</f>
        <v>0</v>
      </c>
      <c r="CD44" s="482"/>
      <c r="CE44" s="483" t="str">
        <f>IF(LEN(VLOOKUP(AK42,suvaha!$D$92:$H$158,4,FALSE))&lt;2,"",LEFT(RIGHT(VLOOKUP(AK42,suvaha!$D$92:$H$158,4,FALSE),2),1))</f>
        <v>3</v>
      </c>
      <c r="CF44" s="482"/>
      <c r="CG44" s="483" t="str">
        <f>IF(VLOOKUP(AK42,suvaha!$D$92:$H$158,4,FALSE)=0,"",IF(LEN(VLOOKUP(AK42,suvaha!$D$92:$H$158,4,FALSE))&lt;1,"",LEFT(RIGHT(VLOOKUP(AK42,suvaha!$D$92:$H$158,4,FALSE),1),1)))</f>
        <v>8</v>
      </c>
      <c r="CH44" s="217"/>
      <c r="CI44" s="250"/>
      <c r="CJ44" s="250"/>
    </row>
    <row r="45" spans="1:88" s="252" customFormat="1" ht="3" customHeight="1">
      <c r="A45" s="250"/>
      <c r="B45" s="250"/>
      <c r="C45" s="250"/>
      <c r="E45" s="803"/>
      <c r="F45" s="803"/>
      <c r="G45" s="871"/>
      <c r="H45" s="871"/>
      <c r="I45" s="871"/>
      <c r="J45" s="871"/>
      <c r="K45" s="871"/>
      <c r="L45" s="871"/>
      <c r="M45" s="871"/>
      <c r="N45" s="871"/>
      <c r="O45" s="871"/>
      <c r="P45" s="871"/>
      <c r="Q45" s="871"/>
      <c r="R45" s="871"/>
      <c r="S45" s="871"/>
      <c r="T45" s="871"/>
      <c r="U45" s="871"/>
      <c r="V45" s="871"/>
      <c r="W45" s="871"/>
      <c r="X45" s="871"/>
      <c r="Y45" s="871"/>
      <c r="Z45" s="871"/>
      <c r="AA45" s="871"/>
      <c r="AB45" s="871"/>
      <c r="AC45" s="871"/>
      <c r="AD45" s="871"/>
      <c r="AE45" s="871"/>
      <c r="AF45" s="871"/>
      <c r="AG45" s="871"/>
      <c r="AH45" s="871"/>
      <c r="AI45" s="871"/>
      <c r="AJ45" s="871"/>
      <c r="AK45" s="861"/>
      <c r="AL45" s="861"/>
      <c r="AM45" s="861"/>
      <c r="AN45" s="464"/>
      <c r="AO45" s="236"/>
      <c r="AP45" s="236"/>
      <c r="AQ45" s="236"/>
      <c r="AR45" s="236"/>
      <c r="AS45" s="236"/>
      <c r="AT45" s="236"/>
      <c r="AU45" s="236"/>
      <c r="AV45" s="236"/>
      <c r="AW45" s="236"/>
      <c r="AX45" s="236"/>
      <c r="AY45" s="236"/>
      <c r="AZ45" s="236"/>
      <c r="BA45" s="236"/>
      <c r="BB45" s="236"/>
      <c r="BC45" s="236"/>
      <c r="BD45" s="236"/>
      <c r="BE45" s="182"/>
      <c r="BF45" s="182"/>
      <c r="BG45" s="182"/>
      <c r="BH45" s="182"/>
      <c r="BI45" s="182"/>
      <c r="BJ45" s="182"/>
      <c r="BK45" s="182"/>
      <c r="BL45" s="669"/>
      <c r="BM45" s="669"/>
      <c r="BN45" s="669"/>
      <c r="BO45" s="669"/>
      <c r="BP45" s="669"/>
      <c r="BQ45" s="669"/>
      <c r="BR45" s="669"/>
      <c r="BS45" s="669"/>
      <c r="BT45" s="669"/>
      <c r="BU45" s="669"/>
      <c r="BV45" s="669"/>
      <c r="BW45" s="669"/>
      <c r="BX45" s="669"/>
      <c r="BY45" s="669"/>
      <c r="BZ45" s="669"/>
      <c r="CA45" s="669"/>
      <c r="CB45" s="669"/>
      <c r="CC45" s="182"/>
      <c r="CD45" s="182"/>
      <c r="CE45" s="182"/>
      <c r="CF45" s="182"/>
      <c r="CG45" s="182"/>
      <c r="CH45" s="218"/>
      <c r="CI45" s="250"/>
      <c r="CJ45" s="250"/>
    </row>
    <row r="46" spans="1:88" s="174" customFormat="1" ht="3" customHeight="1">
      <c r="A46" s="250"/>
      <c r="B46" s="251"/>
      <c r="C46" s="144"/>
      <c r="D46" s="144"/>
      <c r="E46" s="803" t="s">
        <v>59</v>
      </c>
      <c r="F46" s="803"/>
      <c r="G46" s="860" t="str">
        <f>Index!C178</f>
        <v>Čistá hodnota zákazky (316A)</v>
      </c>
      <c r="H46" s="860"/>
      <c r="I46" s="860"/>
      <c r="J46" s="860"/>
      <c r="K46" s="860"/>
      <c r="L46" s="860"/>
      <c r="M46" s="860"/>
      <c r="N46" s="860"/>
      <c r="O46" s="860"/>
      <c r="P46" s="860"/>
      <c r="Q46" s="860"/>
      <c r="R46" s="860"/>
      <c r="S46" s="860"/>
      <c r="T46" s="860"/>
      <c r="U46" s="860"/>
      <c r="V46" s="860"/>
      <c r="W46" s="860"/>
      <c r="X46" s="860"/>
      <c r="Y46" s="860"/>
      <c r="Z46" s="860"/>
      <c r="AA46" s="860"/>
      <c r="AB46" s="860"/>
      <c r="AC46" s="860"/>
      <c r="AD46" s="860"/>
      <c r="AE46" s="860"/>
      <c r="AF46" s="860"/>
      <c r="AG46" s="860"/>
      <c r="AH46" s="860"/>
      <c r="AI46" s="860"/>
      <c r="AJ46" s="860"/>
      <c r="AK46" s="861" t="s">
        <v>233</v>
      </c>
      <c r="AL46" s="861"/>
      <c r="AM46" s="861"/>
      <c r="AN46" s="469"/>
      <c r="AO46" s="472"/>
      <c r="AP46" s="472"/>
      <c r="AQ46" s="472"/>
      <c r="AR46" s="472"/>
      <c r="AS46" s="472"/>
      <c r="AT46" s="472"/>
      <c r="AU46" s="472"/>
      <c r="AV46" s="472"/>
      <c r="AW46" s="472"/>
      <c r="AX46" s="472"/>
      <c r="AY46" s="472"/>
      <c r="AZ46" s="472"/>
      <c r="BA46" s="472"/>
      <c r="BB46" s="472"/>
      <c r="BC46" s="472"/>
      <c r="BD46" s="472"/>
      <c r="BE46" s="175"/>
      <c r="BF46" s="175"/>
      <c r="BG46" s="175"/>
      <c r="BH46" s="175"/>
      <c r="BI46" s="175"/>
      <c r="BJ46" s="175"/>
      <c r="BK46" s="175"/>
      <c r="BL46" s="710"/>
      <c r="BM46" s="710"/>
      <c r="BN46" s="710"/>
      <c r="BO46" s="710"/>
      <c r="BP46" s="710"/>
      <c r="BQ46" s="710"/>
      <c r="BR46" s="710"/>
      <c r="BS46" s="710"/>
      <c r="BT46" s="710"/>
      <c r="BU46" s="710"/>
      <c r="BV46" s="710"/>
      <c r="BW46" s="710"/>
      <c r="BX46" s="710"/>
      <c r="BY46" s="710"/>
      <c r="BZ46" s="710"/>
      <c r="CA46" s="710"/>
      <c r="CB46" s="710"/>
      <c r="CC46" s="175"/>
      <c r="CD46" s="175"/>
      <c r="CE46" s="175"/>
      <c r="CF46" s="175"/>
      <c r="CG46" s="175"/>
      <c r="CH46" s="216"/>
      <c r="CI46" s="220"/>
      <c r="CJ46" s="220"/>
    </row>
    <row r="47" spans="1:88" s="174" customFormat="1" ht="3" customHeight="1">
      <c r="A47" s="250"/>
      <c r="B47" s="250"/>
      <c r="C47" s="250"/>
      <c r="D47" s="251"/>
      <c r="E47" s="803"/>
      <c r="F47" s="803"/>
      <c r="G47" s="860"/>
      <c r="H47" s="860"/>
      <c r="I47" s="860"/>
      <c r="J47" s="860"/>
      <c r="K47" s="860"/>
      <c r="L47" s="860"/>
      <c r="M47" s="860"/>
      <c r="N47" s="860"/>
      <c r="O47" s="860"/>
      <c r="P47" s="860"/>
      <c r="Q47" s="860"/>
      <c r="R47" s="860"/>
      <c r="S47" s="860"/>
      <c r="T47" s="860"/>
      <c r="U47" s="860"/>
      <c r="V47" s="860"/>
      <c r="W47" s="860"/>
      <c r="X47" s="860"/>
      <c r="Y47" s="860"/>
      <c r="Z47" s="860"/>
      <c r="AA47" s="860"/>
      <c r="AB47" s="860"/>
      <c r="AC47" s="860"/>
      <c r="AD47" s="860"/>
      <c r="AE47" s="860"/>
      <c r="AF47" s="860"/>
      <c r="AG47" s="860"/>
      <c r="AH47" s="860"/>
      <c r="AI47" s="860"/>
      <c r="AJ47" s="860"/>
      <c r="AK47" s="861"/>
      <c r="AL47" s="861"/>
      <c r="AM47" s="861"/>
      <c r="AN47" s="465"/>
      <c r="AO47" s="466"/>
      <c r="AP47" s="466"/>
      <c r="AQ47" s="466"/>
      <c r="AR47" s="471"/>
      <c r="AS47" s="481"/>
      <c r="AT47" s="481"/>
      <c r="AU47" s="481"/>
      <c r="AV47" s="481"/>
      <c r="AW47" s="481"/>
      <c r="AX47" s="482"/>
      <c r="AY47" s="830"/>
      <c r="AZ47" s="830"/>
      <c r="BA47" s="830"/>
      <c r="BB47" s="830"/>
      <c r="BC47" s="830"/>
      <c r="BD47" s="830"/>
      <c r="BE47" s="482"/>
      <c r="BF47" s="832"/>
      <c r="BG47" s="832"/>
      <c r="BH47" s="832"/>
      <c r="BI47" s="832"/>
      <c r="BJ47" s="832"/>
      <c r="BK47" s="738"/>
      <c r="BL47" s="671"/>
      <c r="BM47" s="672"/>
      <c r="BN47" s="672"/>
      <c r="BO47" s="672"/>
      <c r="BP47" s="471"/>
      <c r="BQ47" s="830"/>
      <c r="BR47" s="830"/>
      <c r="BS47" s="830"/>
      <c r="BT47" s="830"/>
      <c r="BU47" s="830"/>
      <c r="BV47" s="831"/>
      <c r="BW47" s="832"/>
      <c r="BX47" s="832"/>
      <c r="BY47" s="832"/>
      <c r="BZ47" s="832"/>
      <c r="CA47" s="832"/>
      <c r="CB47" s="833"/>
      <c r="CC47" s="832"/>
      <c r="CD47" s="832"/>
      <c r="CE47" s="832"/>
      <c r="CF47" s="832"/>
      <c r="CG47" s="832"/>
      <c r="CH47" s="217"/>
      <c r="CI47" s="220"/>
      <c r="CJ47" s="220"/>
    </row>
    <row r="48" spans="1:88" s="252" customFormat="1" ht="15" customHeight="1">
      <c r="A48" s="250"/>
      <c r="B48" s="250"/>
      <c r="C48" s="250"/>
      <c r="E48" s="803"/>
      <c r="F48" s="803"/>
      <c r="G48" s="860"/>
      <c r="H48" s="860"/>
      <c r="I48" s="860"/>
      <c r="J48" s="860"/>
      <c r="K48" s="860"/>
      <c r="L48" s="860"/>
      <c r="M48" s="860"/>
      <c r="N48" s="860"/>
      <c r="O48" s="860"/>
      <c r="P48" s="860"/>
      <c r="Q48" s="860"/>
      <c r="R48" s="860"/>
      <c r="S48" s="860"/>
      <c r="T48" s="860"/>
      <c r="U48" s="860"/>
      <c r="V48" s="860"/>
      <c r="W48" s="860"/>
      <c r="X48" s="860"/>
      <c r="Y48" s="860"/>
      <c r="Z48" s="860"/>
      <c r="AA48" s="860"/>
      <c r="AB48" s="860"/>
      <c r="AC48" s="860"/>
      <c r="AD48" s="860"/>
      <c r="AE48" s="860"/>
      <c r="AF48" s="860"/>
      <c r="AG48" s="860"/>
      <c r="AH48" s="860"/>
      <c r="AI48" s="860"/>
      <c r="AJ48" s="860"/>
      <c r="AK48" s="861"/>
      <c r="AL48" s="861"/>
      <c r="AM48" s="861"/>
      <c r="AN48" s="465"/>
      <c r="AO48" s="483" t="str">
        <f>IF(LEN(VLOOKUP(AK46,suvaha!$D$92:$H$158,2,FALSE))&lt;11,"",LEFT(RIGHT(VLOOKUP(AK46,suvaha!$D$92:$H$158,2,FALSE),11),1))</f>
        <v/>
      </c>
      <c r="AP48" s="253"/>
      <c r="AQ48" s="483" t="str">
        <f>IF(LEN(VLOOKUP(AK46,suvaha!$D$92:$H$158,2,FALSE))&lt;10,"",LEFT(RIGHT(VLOOKUP(AK46,suvaha!$D$92:$H$158,2,FALSE),10),1))</f>
        <v/>
      </c>
      <c r="AR48" s="482"/>
      <c r="AS48" s="483" t="str">
        <f>IF(LEN(VLOOKUP(AK46,suvaha!$D$92:$H$158,2,FALSE))&lt;9,"",LEFT(RIGHT(VLOOKUP(AK46,suvaha!$D$92:$H$158,2,FALSE),9),1))</f>
        <v/>
      </c>
      <c r="AT48" s="253"/>
      <c r="AU48" s="483" t="str">
        <f>IF(LEN(VLOOKUP(AK46,suvaha!$D$92:$H$158,2,FALSE))&lt;8,"",LEFT(RIGHT(VLOOKUP(AK46,suvaha!$D$92:$H$158,2,FALSE),8),1))</f>
        <v/>
      </c>
      <c r="AV48" s="482"/>
      <c r="AW48" s="483" t="str">
        <f>IF(LEN(VLOOKUP(AK46,suvaha!$D$92:$H$158,2,FALSE))&lt;7,"",LEFT(RIGHT(VLOOKUP(AK46,suvaha!$D$92:$H$158,2,FALSE),7),1))</f>
        <v/>
      </c>
      <c r="AX48" s="482"/>
      <c r="AY48" s="483" t="str">
        <f>IF(LEN(VLOOKUP(AK46,suvaha!$D$92:$H$158,2,FALSE))&lt;6,"",LEFT(RIGHT(VLOOKUP(AK46,suvaha!$D$92:$H$158,2,FALSE),6),1))</f>
        <v/>
      </c>
      <c r="AZ48" s="253"/>
      <c r="BA48" s="834" t="str">
        <f>IF(LEN(VLOOKUP(AK46,suvaha!$D$92:$H$158,2,FALSE))&lt;5,"",LEFT(RIGHT(VLOOKUP(AK46,suvaha!$D$92:$H$158,2,FALSE),5),1))</f>
        <v/>
      </c>
      <c r="BB48" s="834" t="e">
        <f>IF(LEN(#REF!)&lt;5,"",LEFT(RIGHT(#REF!,5),1))</f>
        <v>#REF!</v>
      </c>
      <c r="BC48" s="482"/>
      <c r="BD48" s="483" t="str">
        <f>IF(LEN(VLOOKUP(AK46,suvaha!$D$92:$H$158,2,FALSE))&lt;4,"",LEFT(RIGHT(VLOOKUP(AK46,suvaha!$D$92:$H$158,2,FALSE),4),1))</f>
        <v/>
      </c>
      <c r="BE48" s="482"/>
      <c r="BF48" s="483" t="str">
        <f>IF(LEN(VLOOKUP(AK46,suvaha!$D$92:$H$158,2,FALSE))&lt;3,"",LEFT(RIGHT(VLOOKUP(AK46,suvaha!$D$92:$H$158,2,FALSE),3),1))</f>
        <v/>
      </c>
      <c r="BG48" s="482"/>
      <c r="BH48" s="483" t="str">
        <f>IF(LEN(VLOOKUP(AK46,suvaha!$D$92:$H$158,2,FALSE))&lt;2,"",LEFT(RIGHT(VLOOKUP(AK46,suvaha!$D$92:$H$158,2,FALSE),2),1))</f>
        <v/>
      </c>
      <c r="BI48" s="482"/>
      <c r="BJ48" s="483" t="str">
        <f>IF(VLOOKUP(AK46,suvaha!$D$92:$H$158,2,FALSE)=0,"",IF(LEN(VLOOKUP(AK46,suvaha!$D$92:$H$158,2,FALSE))&lt;1,"",LEFT(RIGHT(VLOOKUP(AK46,suvaha!$D$92:$H$158,2,FALSE),1),1)))</f>
        <v/>
      </c>
      <c r="BK48" s="738"/>
      <c r="BL48" s="671"/>
      <c r="BM48" s="483" t="str">
        <f>IF(LEN(VLOOKUP(AK46,suvaha!$D$92:$H$158,4,FALSE))&lt;11,"",LEFT(RIGHT(VLOOKUP(AK46,suvaha!$D$92:$H$158,4,FALSE),11),1))</f>
        <v/>
      </c>
      <c r="BN48" s="253"/>
      <c r="BO48" s="483" t="str">
        <f>IF(LEN(VLOOKUP(AK46,suvaha!$D$92:$H$158,4,FALSE))&lt;10,"",LEFT(RIGHT(VLOOKUP(AK46,suvaha!$D$92:$H$158,4,FALSE),10),1))</f>
        <v/>
      </c>
      <c r="BP48" s="482"/>
      <c r="BQ48" s="483" t="str">
        <f>IF(LEN(VLOOKUP(AK46,suvaha!$D$92:$H$158,4,FALSE))&lt;9,"",LEFT(RIGHT(VLOOKUP(AK46,suvaha!$D$92:$H$158,4,FALSE),9),1))</f>
        <v/>
      </c>
      <c r="BR48" s="253"/>
      <c r="BS48" s="483" t="str">
        <f>IF(LEN(VLOOKUP(AK46,suvaha!$D$92:$H$158,4,FALSE))&lt;8,"",LEFT(RIGHT(VLOOKUP(AK46,suvaha!$D$92:$H$158,4,FALSE),8),1))</f>
        <v/>
      </c>
      <c r="BT48" s="482"/>
      <c r="BU48" s="483" t="str">
        <f>IF(LEN(VLOOKUP(AK46,suvaha!$D$92:$H$158,4,FALSE))&lt;7,"",LEFT(RIGHT(VLOOKUP(AK46,suvaha!$D$92:$H$158,4,FALSE),7),1))</f>
        <v/>
      </c>
      <c r="BV48" s="831"/>
      <c r="BW48" s="483" t="str">
        <f>IF(LEN(VLOOKUP(AK46,suvaha!$D$92:$H$158,4,FALSE))&lt;6,"",LEFT(RIGHT(VLOOKUP(AK46,suvaha!$D$92:$H$158,4,FALSE),6),1))</f>
        <v/>
      </c>
      <c r="BX48" s="482"/>
      <c r="BY48" s="483" t="str">
        <f>IF(LEN(VLOOKUP(AK46,suvaha!$D$92:$H$158,4,FALSE))&lt;5,"",LEFT(RIGHT(VLOOKUP(AK46,suvaha!$D$92:$H$158,4,FALSE),5),1))</f>
        <v/>
      </c>
      <c r="BZ48" s="482"/>
      <c r="CA48" s="483" t="str">
        <f>IF(LEN(VLOOKUP(AK46,suvaha!$D$92:$H$158,4,FALSE))&lt;4,"",LEFT(RIGHT(VLOOKUP(AK46,suvaha!$D$92:$H$158,4,FALSE),4),1))</f>
        <v/>
      </c>
      <c r="CB48" s="833"/>
      <c r="CC48" s="483" t="str">
        <f>IF(LEN(VLOOKUP(AK46,suvaha!$D$92:$H$158,4,FALSE))&lt;3,"",LEFT(RIGHT(VLOOKUP(AK46,suvaha!$D$92:$H$158,4,FALSE),3),1))</f>
        <v/>
      </c>
      <c r="CD48" s="482"/>
      <c r="CE48" s="483" t="str">
        <f>IF(LEN(VLOOKUP(AK46,suvaha!$D$92:$H$158,4,FALSE))&lt;2,"",LEFT(RIGHT(VLOOKUP(AK46,suvaha!$D$92:$H$158,4,FALSE),2),1))</f>
        <v/>
      </c>
      <c r="CF48" s="482"/>
      <c r="CG48" s="483" t="str">
        <f>IF(VLOOKUP(AK46,suvaha!$D$92:$H$158,4,FALSE)=0,"",IF(LEN(VLOOKUP(AK46,suvaha!$D$92:$H$158,4,FALSE))&lt;1,"",LEFT(RIGHT(VLOOKUP(AK46,suvaha!$D$92:$H$158,4,FALSE),1),1)))</f>
        <v/>
      </c>
      <c r="CH48" s="217"/>
      <c r="CI48" s="250"/>
      <c r="CJ48" s="250"/>
    </row>
    <row r="49" spans="1:88" s="252" customFormat="1" ht="3" customHeight="1">
      <c r="A49" s="250"/>
      <c r="B49" s="250"/>
      <c r="C49" s="250"/>
      <c r="E49" s="803"/>
      <c r="F49" s="803"/>
      <c r="G49" s="860"/>
      <c r="H49" s="860"/>
      <c r="I49" s="860"/>
      <c r="J49" s="860"/>
      <c r="K49" s="860"/>
      <c r="L49" s="860"/>
      <c r="M49" s="860"/>
      <c r="N49" s="860"/>
      <c r="O49" s="860"/>
      <c r="P49" s="860"/>
      <c r="Q49" s="860"/>
      <c r="R49" s="860"/>
      <c r="S49" s="860"/>
      <c r="T49" s="860"/>
      <c r="U49" s="860"/>
      <c r="V49" s="860"/>
      <c r="W49" s="860"/>
      <c r="X49" s="860"/>
      <c r="Y49" s="860"/>
      <c r="Z49" s="860"/>
      <c r="AA49" s="860"/>
      <c r="AB49" s="860"/>
      <c r="AC49" s="860"/>
      <c r="AD49" s="860"/>
      <c r="AE49" s="860"/>
      <c r="AF49" s="860"/>
      <c r="AG49" s="860"/>
      <c r="AH49" s="860"/>
      <c r="AI49" s="860"/>
      <c r="AJ49" s="860"/>
      <c r="AK49" s="861"/>
      <c r="AL49" s="861"/>
      <c r="AM49" s="861"/>
      <c r="AN49" s="464"/>
      <c r="AO49" s="236"/>
      <c r="AP49" s="236"/>
      <c r="AQ49" s="236"/>
      <c r="AR49" s="236"/>
      <c r="AS49" s="236"/>
      <c r="AT49" s="236"/>
      <c r="AU49" s="236"/>
      <c r="AV49" s="236"/>
      <c r="AW49" s="236"/>
      <c r="AX49" s="236"/>
      <c r="AY49" s="236"/>
      <c r="AZ49" s="236"/>
      <c r="BA49" s="236"/>
      <c r="BB49" s="236"/>
      <c r="BC49" s="236"/>
      <c r="BD49" s="236"/>
      <c r="BE49" s="182"/>
      <c r="BF49" s="182"/>
      <c r="BG49" s="182"/>
      <c r="BH49" s="182"/>
      <c r="BI49" s="182"/>
      <c r="BJ49" s="182"/>
      <c r="BK49" s="182"/>
      <c r="BL49" s="669"/>
      <c r="BM49" s="669"/>
      <c r="BN49" s="669"/>
      <c r="BO49" s="669"/>
      <c r="BP49" s="669"/>
      <c r="BQ49" s="669"/>
      <c r="BR49" s="669"/>
      <c r="BS49" s="669"/>
      <c r="BT49" s="669"/>
      <c r="BU49" s="669"/>
      <c r="BV49" s="669"/>
      <c r="BW49" s="669"/>
      <c r="BX49" s="669"/>
      <c r="BY49" s="669"/>
      <c r="BZ49" s="669"/>
      <c r="CA49" s="669"/>
      <c r="CB49" s="669"/>
      <c r="CC49" s="182"/>
      <c r="CD49" s="182"/>
      <c r="CE49" s="182"/>
      <c r="CF49" s="182"/>
      <c r="CG49" s="182"/>
      <c r="CH49" s="218"/>
      <c r="CI49" s="250"/>
      <c r="CJ49" s="250"/>
    </row>
    <row r="50" spans="1:88" s="174" customFormat="1" ht="3" customHeight="1">
      <c r="A50" s="250"/>
      <c r="B50" s="251"/>
      <c r="C50" s="144"/>
      <c r="D50" s="144"/>
      <c r="E50" s="803" t="s">
        <v>61</v>
      </c>
      <c r="F50" s="803"/>
      <c r="G50" s="860" t="str">
        <f>Index!C179</f>
        <v>Ostatné záväzky voči prepojeným účtovným jednotkám (361A, 36XA, 471A, 47XA)</v>
      </c>
      <c r="H50" s="860"/>
      <c r="I50" s="860"/>
      <c r="J50" s="860"/>
      <c r="K50" s="860"/>
      <c r="L50" s="860"/>
      <c r="M50" s="860"/>
      <c r="N50" s="860"/>
      <c r="O50" s="860"/>
      <c r="P50" s="860"/>
      <c r="Q50" s="860"/>
      <c r="R50" s="860"/>
      <c r="S50" s="860"/>
      <c r="T50" s="860"/>
      <c r="U50" s="860"/>
      <c r="V50" s="860"/>
      <c r="W50" s="860"/>
      <c r="X50" s="860"/>
      <c r="Y50" s="860"/>
      <c r="Z50" s="860"/>
      <c r="AA50" s="860"/>
      <c r="AB50" s="860"/>
      <c r="AC50" s="860"/>
      <c r="AD50" s="860"/>
      <c r="AE50" s="860"/>
      <c r="AF50" s="860"/>
      <c r="AG50" s="860"/>
      <c r="AH50" s="860"/>
      <c r="AI50" s="860"/>
      <c r="AJ50" s="860"/>
      <c r="AK50" s="861" t="s">
        <v>234</v>
      </c>
      <c r="AL50" s="861"/>
      <c r="AM50" s="861"/>
      <c r="AN50" s="469"/>
      <c r="AO50" s="472"/>
      <c r="AP50" s="472"/>
      <c r="AQ50" s="472"/>
      <c r="AR50" s="472"/>
      <c r="AS50" s="472"/>
      <c r="AT50" s="472"/>
      <c r="AU50" s="472"/>
      <c r="AV50" s="472"/>
      <c r="AW50" s="472"/>
      <c r="AX50" s="472"/>
      <c r="AY50" s="472"/>
      <c r="AZ50" s="472"/>
      <c r="BA50" s="472"/>
      <c r="BB50" s="472"/>
      <c r="BC50" s="472"/>
      <c r="BD50" s="472"/>
      <c r="BE50" s="175"/>
      <c r="BF50" s="175"/>
      <c r="BG50" s="175"/>
      <c r="BH50" s="175"/>
      <c r="BI50" s="175"/>
      <c r="BJ50" s="175"/>
      <c r="BK50" s="175"/>
      <c r="BL50" s="710"/>
      <c r="BM50" s="710"/>
      <c r="BN50" s="710"/>
      <c r="BO50" s="710"/>
      <c r="BP50" s="710"/>
      <c r="BQ50" s="710"/>
      <c r="BR50" s="710"/>
      <c r="BS50" s="710"/>
      <c r="BT50" s="710"/>
      <c r="BU50" s="710"/>
      <c r="BV50" s="710"/>
      <c r="BW50" s="710"/>
      <c r="BX50" s="710"/>
      <c r="BY50" s="710"/>
      <c r="BZ50" s="710"/>
      <c r="CA50" s="710"/>
      <c r="CB50" s="710"/>
      <c r="CC50" s="175"/>
      <c r="CD50" s="175"/>
      <c r="CE50" s="175"/>
      <c r="CF50" s="175"/>
      <c r="CG50" s="175"/>
      <c r="CH50" s="216"/>
      <c r="CI50" s="220"/>
      <c r="CJ50" s="220"/>
    </row>
    <row r="51" spans="1:88" s="174" customFormat="1" ht="3" customHeight="1">
      <c r="A51" s="250"/>
      <c r="B51" s="250"/>
      <c r="C51" s="250"/>
      <c r="D51" s="251"/>
      <c r="E51" s="803"/>
      <c r="F51" s="803"/>
      <c r="G51" s="860"/>
      <c r="H51" s="860"/>
      <c r="I51" s="860"/>
      <c r="J51" s="860"/>
      <c r="K51" s="860"/>
      <c r="L51" s="860"/>
      <c r="M51" s="860"/>
      <c r="N51" s="860"/>
      <c r="O51" s="860"/>
      <c r="P51" s="860"/>
      <c r="Q51" s="860"/>
      <c r="R51" s="860"/>
      <c r="S51" s="860"/>
      <c r="T51" s="860"/>
      <c r="U51" s="860"/>
      <c r="V51" s="860"/>
      <c r="W51" s="860"/>
      <c r="X51" s="860"/>
      <c r="Y51" s="860"/>
      <c r="Z51" s="860"/>
      <c r="AA51" s="860"/>
      <c r="AB51" s="860"/>
      <c r="AC51" s="860"/>
      <c r="AD51" s="860"/>
      <c r="AE51" s="860"/>
      <c r="AF51" s="860"/>
      <c r="AG51" s="860"/>
      <c r="AH51" s="860"/>
      <c r="AI51" s="860"/>
      <c r="AJ51" s="860"/>
      <c r="AK51" s="861"/>
      <c r="AL51" s="861"/>
      <c r="AM51" s="861"/>
      <c r="AN51" s="465"/>
      <c r="AO51" s="466"/>
      <c r="AP51" s="466"/>
      <c r="AQ51" s="466"/>
      <c r="AR51" s="471"/>
      <c r="AS51" s="481"/>
      <c r="AT51" s="481"/>
      <c r="AU51" s="481"/>
      <c r="AV51" s="481"/>
      <c r="AW51" s="481"/>
      <c r="AX51" s="482"/>
      <c r="AY51" s="830"/>
      <c r="AZ51" s="830"/>
      <c r="BA51" s="830"/>
      <c r="BB51" s="830"/>
      <c r="BC51" s="830"/>
      <c r="BD51" s="830"/>
      <c r="BE51" s="482"/>
      <c r="BF51" s="832"/>
      <c r="BG51" s="832"/>
      <c r="BH51" s="832"/>
      <c r="BI51" s="832"/>
      <c r="BJ51" s="832"/>
      <c r="BK51" s="738"/>
      <c r="BL51" s="671"/>
      <c r="BM51" s="672"/>
      <c r="BN51" s="672"/>
      <c r="BO51" s="672"/>
      <c r="BP51" s="471"/>
      <c r="BQ51" s="830"/>
      <c r="BR51" s="830"/>
      <c r="BS51" s="830"/>
      <c r="BT51" s="830"/>
      <c r="BU51" s="830"/>
      <c r="BV51" s="831"/>
      <c r="BW51" s="832"/>
      <c r="BX51" s="832"/>
      <c r="BY51" s="832"/>
      <c r="BZ51" s="832"/>
      <c r="CA51" s="832"/>
      <c r="CB51" s="833"/>
      <c r="CC51" s="832"/>
      <c r="CD51" s="832"/>
      <c r="CE51" s="832"/>
      <c r="CF51" s="832"/>
      <c r="CG51" s="832"/>
      <c r="CH51" s="217"/>
      <c r="CI51" s="220"/>
      <c r="CJ51" s="220"/>
    </row>
    <row r="52" spans="1:88" s="252" customFormat="1" ht="15" customHeight="1">
      <c r="A52" s="250"/>
      <c r="B52" s="250"/>
      <c r="C52" s="250"/>
      <c r="E52" s="803"/>
      <c r="F52" s="803"/>
      <c r="G52" s="860"/>
      <c r="H52" s="860"/>
      <c r="I52" s="860"/>
      <c r="J52" s="860"/>
      <c r="K52" s="860"/>
      <c r="L52" s="860"/>
      <c r="M52" s="860"/>
      <c r="N52" s="860"/>
      <c r="O52" s="860"/>
      <c r="P52" s="860"/>
      <c r="Q52" s="860"/>
      <c r="R52" s="860"/>
      <c r="S52" s="860"/>
      <c r="T52" s="860"/>
      <c r="U52" s="860"/>
      <c r="V52" s="860"/>
      <c r="W52" s="860"/>
      <c r="X52" s="860"/>
      <c r="Y52" s="860"/>
      <c r="Z52" s="860"/>
      <c r="AA52" s="860"/>
      <c r="AB52" s="860"/>
      <c r="AC52" s="860"/>
      <c r="AD52" s="860"/>
      <c r="AE52" s="860"/>
      <c r="AF52" s="860"/>
      <c r="AG52" s="860"/>
      <c r="AH52" s="860"/>
      <c r="AI52" s="860"/>
      <c r="AJ52" s="860"/>
      <c r="AK52" s="861"/>
      <c r="AL52" s="861"/>
      <c r="AM52" s="861"/>
      <c r="AN52" s="465"/>
      <c r="AO52" s="483" t="str">
        <f>IF(LEN(VLOOKUP(AK50,suvaha!$D$92:$H$158,2,FALSE))&lt;11,"",LEFT(RIGHT(VLOOKUP(AK50,suvaha!$D$92:$H$158,2,FALSE),11),1))</f>
        <v/>
      </c>
      <c r="AP52" s="253"/>
      <c r="AQ52" s="483" t="str">
        <f>IF(LEN(VLOOKUP(AK50,suvaha!$D$92:$H$158,2,FALSE))&lt;10,"",LEFT(RIGHT(VLOOKUP(AK50,suvaha!$D$92:$H$158,2,FALSE),10),1))</f>
        <v/>
      </c>
      <c r="AR52" s="482"/>
      <c r="AS52" s="483" t="str">
        <f>IF(LEN(VLOOKUP(AK50,suvaha!$D$92:$H$158,2,FALSE))&lt;9,"",LEFT(RIGHT(VLOOKUP(AK50,suvaha!$D$92:$H$158,2,FALSE),9),1))</f>
        <v/>
      </c>
      <c r="AT52" s="253"/>
      <c r="AU52" s="483" t="str">
        <f>IF(LEN(VLOOKUP(AK50,suvaha!$D$92:$H$158,2,FALSE))&lt;8,"",LEFT(RIGHT(VLOOKUP(AK50,suvaha!$D$92:$H$158,2,FALSE),8),1))</f>
        <v/>
      </c>
      <c r="AV52" s="482"/>
      <c r="AW52" s="483" t="str">
        <f>IF(LEN(VLOOKUP(AK50,suvaha!$D$92:$H$158,2,FALSE))&lt;7,"",LEFT(RIGHT(VLOOKUP(AK50,suvaha!$D$92:$H$158,2,FALSE),7),1))</f>
        <v/>
      </c>
      <c r="AX52" s="482"/>
      <c r="AY52" s="483" t="str">
        <f>IF(LEN(VLOOKUP(AK50,suvaha!$D$92:$H$158,2,FALSE))&lt;6,"",LEFT(RIGHT(VLOOKUP(AK50,suvaha!$D$92:$H$158,2,FALSE),6),1))</f>
        <v/>
      </c>
      <c r="AZ52" s="253"/>
      <c r="BA52" s="834" t="str">
        <f>IF(LEN(VLOOKUP(AK50,suvaha!$D$92:$H$158,2,FALSE))&lt;5,"",LEFT(RIGHT(VLOOKUP(AK50,suvaha!$D$92:$H$158,2,FALSE),5),1))</f>
        <v/>
      </c>
      <c r="BB52" s="834" t="e">
        <f>IF(LEN(#REF!)&lt;5,"",LEFT(RIGHT(#REF!,5),1))</f>
        <v>#REF!</v>
      </c>
      <c r="BC52" s="482"/>
      <c r="BD52" s="483" t="str">
        <f>IF(LEN(VLOOKUP(AK50,suvaha!$D$92:$H$158,2,FALSE))&lt;4,"",LEFT(RIGHT(VLOOKUP(AK50,suvaha!$D$92:$H$158,2,FALSE),4),1))</f>
        <v/>
      </c>
      <c r="BE52" s="482"/>
      <c r="BF52" s="483" t="str">
        <f>IF(LEN(VLOOKUP(AK50,suvaha!$D$92:$H$158,2,FALSE))&lt;3,"",LEFT(RIGHT(VLOOKUP(AK50,suvaha!$D$92:$H$158,2,FALSE),3),1))</f>
        <v/>
      </c>
      <c r="BG52" s="482"/>
      <c r="BH52" s="483" t="str">
        <f>IF(LEN(VLOOKUP(AK50,suvaha!$D$92:$H$158,2,FALSE))&lt;2,"",LEFT(RIGHT(VLOOKUP(AK50,suvaha!$D$92:$H$158,2,FALSE),2),1))</f>
        <v/>
      </c>
      <c r="BI52" s="482"/>
      <c r="BJ52" s="483" t="str">
        <f>IF(VLOOKUP(AK50,suvaha!$D$92:$H$158,2,FALSE)=0,"",IF(LEN(VLOOKUP(AK50,suvaha!$D$92:$H$158,2,FALSE))&lt;1,"",LEFT(RIGHT(VLOOKUP(AK50,suvaha!$D$92:$H$158,2,FALSE),1),1)))</f>
        <v/>
      </c>
      <c r="BK52" s="738"/>
      <c r="BL52" s="671"/>
      <c r="BM52" s="483" t="str">
        <f>IF(LEN(VLOOKUP(AK50,suvaha!$D$92:$H$158,4,FALSE))&lt;11,"",LEFT(RIGHT(VLOOKUP(AK50,suvaha!$D$92:$H$158,4,FALSE),11),1))</f>
        <v/>
      </c>
      <c r="BN52" s="253"/>
      <c r="BO52" s="483" t="str">
        <f>IF(LEN(VLOOKUP(AK50,suvaha!$D$92:$H$158,4,FALSE))&lt;10,"",LEFT(RIGHT(VLOOKUP(AK50,suvaha!$D$92:$H$158,4,FALSE),10),1))</f>
        <v/>
      </c>
      <c r="BP52" s="482"/>
      <c r="BQ52" s="483" t="str">
        <f>IF(LEN(VLOOKUP(AK50,suvaha!$D$92:$H$158,4,FALSE))&lt;9,"",LEFT(RIGHT(VLOOKUP(AK50,suvaha!$D$92:$H$158,4,FALSE),9),1))</f>
        <v/>
      </c>
      <c r="BR52" s="253"/>
      <c r="BS52" s="483" t="str">
        <f>IF(LEN(VLOOKUP(AK50,suvaha!$D$92:$H$158,4,FALSE))&lt;8,"",LEFT(RIGHT(VLOOKUP(AK50,suvaha!$D$92:$H$158,4,FALSE),8),1))</f>
        <v/>
      </c>
      <c r="BT52" s="482"/>
      <c r="BU52" s="483" t="str">
        <f>IF(LEN(VLOOKUP(AK50,suvaha!$D$92:$H$158,4,FALSE))&lt;7,"",LEFT(RIGHT(VLOOKUP(AK50,suvaha!$D$92:$H$158,4,FALSE),7),1))</f>
        <v/>
      </c>
      <c r="BV52" s="831"/>
      <c r="BW52" s="483" t="str">
        <f>IF(LEN(VLOOKUP(AK50,suvaha!$D$92:$H$158,4,FALSE))&lt;6,"",LEFT(RIGHT(VLOOKUP(AK50,suvaha!$D$92:$H$158,4,FALSE),6),1))</f>
        <v/>
      </c>
      <c r="BX52" s="482"/>
      <c r="BY52" s="483" t="str">
        <f>IF(LEN(VLOOKUP(AK50,suvaha!$D$92:$H$158,4,FALSE))&lt;5,"",LEFT(RIGHT(VLOOKUP(AK50,suvaha!$D$92:$H$158,4,FALSE),5),1))</f>
        <v/>
      </c>
      <c r="BZ52" s="482"/>
      <c r="CA52" s="483" t="str">
        <f>IF(LEN(VLOOKUP(AK50,suvaha!$D$92:$H$158,4,FALSE))&lt;4,"",LEFT(RIGHT(VLOOKUP(AK50,suvaha!$D$92:$H$158,4,FALSE),4),1))</f>
        <v/>
      </c>
      <c r="CB52" s="833"/>
      <c r="CC52" s="483" t="str">
        <f>IF(LEN(VLOOKUP(AK50,suvaha!$D$92:$H$158,4,FALSE))&lt;3,"",LEFT(RIGHT(VLOOKUP(AK50,suvaha!$D$92:$H$158,4,FALSE),3),1))</f>
        <v/>
      </c>
      <c r="CD52" s="482"/>
      <c r="CE52" s="483" t="str">
        <f>IF(LEN(VLOOKUP(AK50,suvaha!$D$92:$H$158,4,FALSE))&lt;2,"",LEFT(RIGHT(VLOOKUP(AK50,suvaha!$D$92:$H$158,4,FALSE),2),1))</f>
        <v/>
      </c>
      <c r="CF52" s="482"/>
      <c r="CG52" s="483" t="str">
        <f>IF(VLOOKUP(AK50,suvaha!$D$92:$H$158,4,FALSE)=0,"",IF(LEN(VLOOKUP(AK50,suvaha!$D$92:$H$158,4,FALSE))&lt;1,"",LEFT(RIGHT(VLOOKUP(AK50,suvaha!$D$92:$H$158,4,FALSE),1),1)))</f>
        <v/>
      </c>
      <c r="CH52" s="217"/>
      <c r="CI52" s="250"/>
      <c r="CJ52" s="250"/>
    </row>
    <row r="53" spans="1:88" s="252" customFormat="1" ht="3" customHeight="1">
      <c r="A53" s="250"/>
      <c r="B53" s="250"/>
      <c r="C53" s="250"/>
      <c r="E53" s="803"/>
      <c r="F53" s="803"/>
      <c r="G53" s="860"/>
      <c r="H53" s="860"/>
      <c r="I53" s="860"/>
      <c r="J53" s="860"/>
      <c r="K53" s="860"/>
      <c r="L53" s="860"/>
      <c r="M53" s="860"/>
      <c r="N53" s="860"/>
      <c r="O53" s="860"/>
      <c r="P53" s="860"/>
      <c r="Q53" s="860"/>
      <c r="R53" s="860"/>
      <c r="S53" s="860"/>
      <c r="T53" s="860"/>
      <c r="U53" s="860"/>
      <c r="V53" s="860"/>
      <c r="W53" s="860"/>
      <c r="X53" s="860"/>
      <c r="Y53" s="860"/>
      <c r="Z53" s="860"/>
      <c r="AA53" s="860"/>
      <c r="AB53" s="860"/>
      <c r="AC53" s="860"/>
      <c r="AD53" s="860"/>
      <c r="AE53" s="860"/>
      <c r="AF53" s="860"/>
      <c r="AG53" s="860"/>
      <c r="AH53" s="860"/>
      <c r="AI53" s="860"/>
      <c r="AJ53" s="860"/>
      <c r="AK53" s="861"/>
      <c r="AL53" s="861"/>
      <c r="AM53" s="861"/>
      <c r="AN53" s="464"/>
      <c r="AO53" s="236"/>
      <c r="AP53" s="236"/>
      <c r="AQ53" s="236"/>
      <c r="AR53" s="236"/>
      <c r="AS53" s="236"/>
      <c r="AT53" s="236"/>
      <c r="AU53" s="236"/>
      <c r="AV53" s="236"/>
      <c r="AW53" s="236"/>
      <c r="AX53" s="236"/>
      <c r="AY53" s="236"/>
      <c r="AZ53" s="236"/>
      <c r="BA53" s="236"/>
      <c r="BB53" s="236"/>
      <c r="BC53" s="236"/>
      <c r="BD53" s="236"/>
      <c r="BE53" s="182"/>
      <c r="BF53" s="182"/>
      <c r="BG53" s="182"/>
      <c r="BH53" s="182"/>
      <c r="BI53" s="182"/>
      <c r="BJ53" s="182"/>
      <c r="BK53" s="182"/>
      <c r="BL53" s="669"/>
      <c r="BM53" s="669"/>
      <c r="BN53" s="669"/>
      <c r="BO53" s="669"/>
      <c r="BP53" s="669"/>
      <c r="BQ53" s="669"/>
      <c r="BR53" s="669"/>
      <c r="BS53" s="669"/>
      <c r="BT53" s="669"/>
      <c r="BU53" s="669"/>
      <c r="BV53" s="669"/>
      <c r="BW53" s="669"/>
      <c r="BX53" s="669"/>
      <c r="BY53" s="669"/>
      <c r="BZ53" s="669"/>
      <c r="CA53" s="669"/>
      <c r="CB53" s="669"/>
      <c r="CC53" s="182"/>
      <c r="CD53" s="182"/>
      <c r="CE53" s="182"/>
      <c r="CF53" s="182"/>
      <c r="CG53" s="182"/>
      <c r="CH53" s="218"/>
      <c r="CI53" s="250"/>
      <c r="CJ53" s="250"/>
    </row>
    <row r="54" spans="1:88" s="174" customFormat="1" ht="3" customHeight="1">
      <c r="A54" s="250"/>
      <c r="B54" s="251"/>
      <c r="C54" s="144"/>
      <c r="D54" s="144"/>
      <c r="E54" s="803" t="s">
        <v>63</v>
      </c>
      <c r="F54" s="803"/>
      <c r="G54" s="872" t="str">
        <f>Index!C180</f>
        <v>Ostatné záväzky v rámci podielovej účasti okrem záväzkov voči prepojeným účtovným jednotkám (361A, 36XA, 471A, 47XA)</v>
      </c>
      <c r="H54" s="872"/>
      <c r="I54" s="872"/>
      <c r="J54" s="872"/>
      <c r="K54" s="872"/>
      <c r="L54" s="872"/>
      <c r="M54" s="872"/>
      <c r="N54" s="872"/>
      <c r="O54" s="872"/>
      <c r="P54" s="872"/>
      <c r="Q54" s="872"/>
      <c r="R54" s="872"/>
      <c r="S54" s="872"/>
      <c r="T54" s="872"/>
      <c r="U54" s="872"/>
      <c r="V54" s="872"/>
      <c r="W54" s="872"/>
      <c r="X54" s="872"/>
      <c r="Y54" s="872"/>
      <c r="Z54" s="872"/>
      <c r="AA54" s="872"/>
      <c r="AB54" s="872"/>
      <c r="AC54" s="872"/>
      <c r="AD54" s="872"/>
      <c r="AE54" s="872"/>
      <c r="AF54" s="872"/>
      <c r="AG54" s="872"/>
      <c r="AH54" s="872"/>
      <c r="AI54" s="872"/>
      <c r="AJ54" s="872"/>
      <c r="AK54" s="861" t="s">
        <v>235</v>
      </c>
      <c r="AL54" s="861"/>
      <c r="AM54" s="861"/>
      <c r="AN54" s="469"/>
      <c r="AO54" s="472"/>
      <c r="AP54" s="472"/>
      <c r="AQ54" s="472"/>
      <c r="AR54" s="472"/>
      <c r="AS54" s="472"/>
      <c r="AT54" s="472"/>
      <c r="AU54" s="472"/>
      <c r="AV54" s="472"/>
      <c r="AW54" s="472"/>
      <c r="AX54" s="472"/>
      <c r="AY54" s="472"/>
      <c r="AZ54" s="472"/>
      <c r="BA54" s="472"/>
      <c r="BB54" s="472"/>
      <c r="BC54" s="472"/>
      <c r="BD54" s="472"/>
      <c r="BE54" s="175"/>
      <c r="BF54" s="175"/>
      <c r="BG54" s="175"/>
      <c r="BH54" s="175"/>
      <c r="BI54" s="175"/>
      <c r="BJ54" s="175"/>
      <c r="BK54" s="175"/>
      <c r="BL54" s="710"/>
      <c r="BM54" s="710"/>
      <c r="BN54" s="710"/>
      <c r="BO54" s="710"/>
      <c r="BP54" s="710"/>
      <c r="BQ54" s="710"/>
      <c r="BR54" s="710"/>
      <c r="BS54" s="710"/>
      <c r="BT54" s="710"/>
      <c r="BU54" s="710"/>
      <c r="BV54" s="710"/>
      <c r="BW54" s="710"/>
      <c r="BX54" s="710"/>
      <c r="BY54" s="710"/>
      <c r="BZ54" s="710"/>
      <c r="CA54" s="710"/>
      <c r="CB54" s="710"/>
      <c r="CC54" s="175"/>
      <c r="CD54" s="175"/>
      <c r="CE54" s="175"/>
      <c r="CF54" s="175"/>
      <c r="CG54" s="175"/>
      <c r="CH54" s="216"/>
      <c r="CI54" s="220"/>
      <c r="CJ54" s="220"/>
    </row>
    <row r="55" spans="1:88" s="174" customFormat="1" ht="3" customHeight="1">
      <c r="A55" s="250"/>
      <c r="B55" s="250"/>
      <c r="C55" s="250"/>
      <c r="D55" s="251"/>
      <c r="E55" s="803"/>
      <c r="F55" s="803"/>
      <c r="G55" s="872"/>
      <c r="H55" s="872"/>
      <c r="I55" s="872"/>
      <c r="J55" s="872"/>
      <c r="K55" s="872"/>
      <c r="L55" s="872"/>
      <c r="M55" s="872"/>
      <c r="N55" s="872"/>
      <c r="O55" s="872"/>
      <c r="P55" s="872"/>
      <c r="Q55" s="872"/>
      <c r="R55" s="872"/>
      <c r="S55" s="872"/>
      <c r="T55" s="872"/>
      <c r="U55" s="872"/>
      <c r="V55" s="872"/>
      <c r="W55" s="872"/>
      <c r="X55" s="872"/>
      <c r="Y55" s="872"/>
      <c r="Z55" s="872"/>
      <c r="AA55" s="872"/>
      <c r="AB55" s="872"/>
      <c r="AC55" s="872"/>
      <c r="AD55" s="872"/>
      <c r="AE55" s="872"/>
      <c r="AF55" s="872"/>
      <c r="AG55" s="872"/>
      <c r="AH55" s="872"/>
      <c r="AI55" s="872"/>
      <c r="AJ55" s="872"/>
      <c r="AK55" s="861"/>
      <c r="AL55" s="861"/>
      <c r="AM55" s="861"/>
      <c r="AN55" s="465"/>
      <c r="AO55" s="466"/>
      <c r="AP55" s="466"/>
      <c r="AQ55" s="466"/>
      <c r="AR55" s="471"/>
      <c r="AS55" s="481"/>
      <c r="AT55" s="481"/>
      <c r="AU55" s="481"/>
      <c r="AV55" s="481"/>
      <c r="AW55" s="481"/>
      <c r="AX55" s="482"/>
      <c r="AY55" s="830"/>
      <c r="AZ55" s="830"/>
      <c r="BA55" s="830"/>
      <c r="BB55" s="830"/>
      <c r="BC55" s="830"/>
      <c r="BD55" s="830"/>
      <c r="BE55" s="482"/>
      <c r="BF55" s="832"/>
      <c r="BG55" s="832"/>
      <c r="BH55" s="832"/>
      <c r="BI55" s="832"/>
      <c r="BJ55" s="832"/>
      <c r="BK55" s="738"/>
      <c r="BL55" s="671"/>
      <c r="BM55" s="672"/>
      <c r="BN55" s="672"/>
      <c r="BO55" s="672"/>
      <c r="BP55" s="471"/>
      <c r="BQ55" s="830"/>
      <c r="BR55" s="830"/>
      <c r="BS55" s="830"/>
      <c r="BT55" s="830"/>
      <c r="BU55" s="830"/>
      <c r="BV55" s="831"/>
      <c r="BW55" s="832"/>
      <c r="BX55" s="832"/>
      <c r="BY55" s="832"/>
      <c r="BZ55" s="832"/>
      <c r="CA55" s="832"/>
      <c r="CB55" s="833"/>
      <c r="CC55" s="832"/>
      <c r="CD55" s="832"/>
      <c r="CE55" s="832"/>
      <c r="CF55" s="832"/>
      <c r="CG55" s="832"/>
      <c r="CH55" s="217"/>
      <c r="CI55" s="220"/>
      <c r="CJ55" s="220"/>
    </row>
    <row r="56" spans="1:88" s="252" customFormat="1" ht="15" customHeight="1">
      <c r="A56" s="250"/>
      <c r="B56" s="250"/>
      <c r="C56" s="250"/>
      <c r="E56" s="803"/>
      <c r="F56" s="803"/>
      <c r="G56" s="872"/>
      <c r="H56" s="872"/>
      <c r="I56" s="872"/>
      <c r="J56" s="872"/>
      <c r="K56" s="872"/>
      <c r="L56" s="872"/>
      <c r="M56" s="872"/>
      <c r="N56" s="872"/>
      <c r="O56" s="872"/>
      <c r="P56" s="872"/>
      <c r="Q56" s="872"/>
      <c r="R56" s="872"/>
      <c r="S56" s="872"/>
      <c r="T56" s="872"/>
      <c r="U56" s="872"/>
      <c r="V56" s="872"/>
      <c r="W56" s="872"/>
      <c r="X56" s="872"/>
      <c r="Y56" s="872"/>
      <c r="Z56" s="872"/>
      <c r="AA56" s="872"/>
      <c r="AB56" s="872"/>
      <c r="AC56" s="872"/>
      <c r="AD56" s="872"/>
      <c r="AE56" s="872"/>
      <c r="AF56" s="872"/>
      <c r="AG56" s="872"/>
      <c r="AH56" s="872"/>
      <c r="AI56" s="872"/>
      <c r="AJ56" s="872"/>
      <c r="AK56" s="861"/>
      <c r="AL56" s="861"/>
      <c r="AM56" s="861"/>
      <c r="AN56" s="465"/>
      <c r="AO56" s="483" t="str">
        <f>IF(LEN(VLOOKUP(AK54,suvaha!$D$92:$H$158,2,FALSE))&lt;11,"",LEFT(RIGHT(VLOOKUP(AK54,suvaha!$D$92:$H$158,2,FALSE),11),1))</f>
        <v/>
      </c>
      <c r="AP56" s="253"/>
      <c r="AQ56" s="483" t="str">
        <f>IF(LEN(VLOOKUP(AK54,suvaha!$D$92:$H$158,2,FALSE))&lt;10,"",LEFT(RIGHT(VLOOKUP(AK54,suvaha!$D$92:$H$158,2,FALSE),10),1))</f>
        <v/>
      </c>
      <c r="AR56" s="482"/>
      <c r="AS56" s="483" t="str">
        <f>IF(LEN(VLOOKUP(AK54,suvaha!$D$92:$H$158,2,FALSE))&lt;9,"",LEFT(RIGHT(VLOOKUP(AK54,suvaha!$D$92:$H$158,2,FALSE),9),1))</f>
        <v/>
      </c>
      <c r="AT56" s="253"/>
      <c r="AU56" s="483" t="str">
        <f>IF(LEN(VLOOKUP(AK54,suvaha!$D$92:$H$158,2,FALSE))&lt;8,"",LEFT(RIGHT(VLOOKUP(AK54,suvaha!$D$92:$H$158,2,FALSE),8),1))</f>
        <v/>
      </c>
      <c r="AV56" s="482"/>
      <c r="AW56" s="483" t="str">
        <f>IF(LEN(VLOOKUP(AK54,suvaha!$D$92:$H$158,2,FALSE))&lt;7,"",LEFT(RIGHT(VLOOKUP(AK54,suvaha!$D$92:$H$158,2,FALSE),7),1))</f>
        <v/>
      </c>
      <c r="AX56" s="482"/>
      <c r="AY56" s="483" t="str">
        <f>IF(LEN(VLOOKUP(AK54,suvaha!$D$92:$H$158,2,FALSE))&lt;6,"",LEFT(RIGHT(VLOOKUP(AK54,suvaha!$D$92:$H$158,2,FALSE),6),1))</f>
        <v/>
      </c>
      <c r="AZ56" s="253"/>
      <c r="BA56" s="834" t="str">
        <f>IF(LEN(VLOOKUP(AK54,suvaha!$D$92:$H$158,2,FALSE))&lt;5,"",LEFT(RIGHT(VLOOKUP(AK54,suvaha!$D$92:$H$158,2,FALSE),5),1))</f>
        <v/>
      </c>
      <c r="BB56" s="834" t="e">
        <f>IF(LEN(#REF!)&lt;5,"",LEFT(RIGHT(#REF!,5),1))</f>
        <v>#REF!</v>
      </c>
      <c r="BC56" s="482"/>
      <c r="BD56" s="483" t="str">
        <f>IF(LEN(VLOOKUP(AK54,suvaha!$D$92:$H$158,2,FALSE))&lt;4,"",LEFT(RIGHT(VLOOKUP(AK54,suvaha!$D$92:$H$158,2,FALSE),4),1))</f>
        <v/>
      </c>
      <c r="BE56" s="482"/>
      <c r="BF56" s="483" t="str">
        <f>IF(LEN(VLOOKUP(AK54,suvaha!$D$92:$H$158,2,FALSE))&lt;3,"",LEFT(RIGHT(VLOOKUP(AK54,suvaha!$D$92:$H$158,2,FALSE),3),1))</f>
        <v/>
      </c>
      <c r="BG56" s="482"/>
      <c r="BH56" s="483" t="str">
        <f>IF(LEN(VLOOKUP(AK54,suvaha!$D$92:$H$158,2,FALSE))&lt;2,"",LEFT(RIGHT(VLOOKUP(AK54,suvaha!$D$92:$H$158,2,FALSE),2),1))</f>
        <v/>
      </c>
      <c r="BI56" s="482"/>
      <c r="BJ56" s="483" t="str">
        <f>IF(VLOOKUP(AK54,suvaha!$D$92:$H$158,2,FALSE)=0,"",IF(LEN(VLOOKUP(AK54,suvaha!$D$92:$H$158,2,FALSE))&lt;1,"",LEFT(RIGHT(VLOOKUP(AK54,suvaha!$D$92:$H$158,2,FALSE),1),1)))</f>
        <v/>
      </c>
      <c r="BK56" s="738"/>
      <c r="BL56" s="671"/>
      <c r="BM56" s="483" t="str">
        <f>IF(LEN(VLOOKUP(AK54,suvaha!$D$92:$H$158,4,FALSE))&lt;11,"",LEFT(RIGHT(VLOOKUP(AK54,suvaha!$D$92:$H$158,4,FALSE),11),1))</f>
        <v/>
      </c>
      <c r="BN56" s="253"/>
      <c r="BO56" s="483" t="str">
        <f>IF(LEN(VLOOKUP(AK54,suvaha!$D$92:$H$158,4,FALSE))&lt;10,"",LEFT(RIGHT(VLOOKUP(AK54,suvaha!$D$92:$H$158,4,FALSE),10),1))</f>
        <v/>
      </c>
      <c r="BP56" s="482"/>
      <c r="BQ56" s="483" t="str">
        <f>IF(LEN(VLOOKUP(AK54,suvaha!$D$92:$H$158,4,FALSE))&lt;9,"",LEFT(RIGHT(VLOOKUP(AK54,suvaha!$D$92:$H$158,4,FALSE),9),1))</f>
        <v/>
      </c>
      <c r="BR56" s="253"/>
      <c r="BS56" s="483" t="str">
        <f>IF(LEN(VLOOKUP(AK54,suvaha!$D$92:$H$158,4,FALSE))&lt;8,"",LEFT(RIGHT(VLOOKUP(AK54,suvaha!$D$92:$H$158,4,FALSE),8),1))</f>
        <v/>
      </c>
      <c r="BT56" s="482"/>
      <c r="BU56" s="483" t="str">
        <f>IF(LEN(VLOOKUP(AK54,suvaha!$D$92:$H$158,4,FALSE))&lt;7,"",LEFT(RIGHT(VLOOKUP(AK54,suvaha!$D$92:$H$158,4,FALSE),7),1))</f>
        <v/>
      </c>
      <c r="BV56" s="831"/>
      <c r="BW56" s="483" t="str">
        <f>IF(LEN(VLOOKUP(AK54,suvaha!$D$92:$H$158,4,FALSE))&lt;6,"",LEFT(RIGHT(VLOOKUP(AK54,suvaha!$D$92:$H$158,4,FALSE),6),1))</f>
        <v/>
      </c>
      <c r="BX56" s="482"/>
      <c r="BY56" s="483" t="str">
        <f>IF(LEN(VLOOKUP(AK54,suvaha!$D$92:$H$158,4,FALSE))&lt;5,"",LEFT(RIGHT(VLOOKUP(AK54,suvaha!$D$92:$H$158,4,FALSE),5),1))</f>
        <v/>
      </c>
      <c r="BZ56" s="482"/>
      <c r="CA56" s="483" t="str">
        <f>IF(LEN(VLOOKUP(AK54,suvaha!$D$92:$H$158,4,FALSE))&lt;4,"",LEFT(RIGHT(VLOOKUP(AK54,suvaha!$D$92:$H$158,4,FALSE),4),1))</f>
        <v/>
      </c>
      <c r="CB56" s="833"/>
      <c r="CC56" s="483" t="str">
        <f>IF(LEN(VLOOKUP(AK54,suvaha!$D$92:$H$158,4,FALSE))&lt;3,"",LEFT(RIGHT(VLOOKUP(AK54,suvaha!$D$92:$H$158,4,FALSE),3),1))</f>
        <v/>
      </c>
      <c r="CD56" s="482"/>
      <c r="CE56" s="483" t="str">
        <f>IF(LEN(VLOOKUP(AK54,suvaha!$D$92:$H$158,4,FALSE))&lt;2,"",LEFT(RIGHT(VLOOKUP(AK54,suvaha!$D$92:$H$158,4,FALSE),2),1))</f>
        <v/>
      </c>
      <c r="CF56" s="482"/>
      <c r="CG56" s="483" t="str">
        <f>IF(VLOOKUP(AK54,suvaha!$D$92:$H$158,4,FALSE)=0,"",IF(LEN(VLOOKUP(AK54,suvaha!$D$92:$H$158,4,FALSE))&lt;1,"",LEFT(RIGHT(VLOOKUP(AK54,suvaha!$D$92:$H$158,4,FALSE),1),1)))</f>
        <v/>
      </c>
      <c r="CH56" s="217"/>
      <c r="CI56" s="250"/>
      <c r="CJ56" s="250"/>
    </row>
    <row r="57" spans="1:88" s="252" customFormat="1" ht="3" customHeight="1">
      <c r="A57" s="250"/>
      <c r="B57" s="250"/>
      <c r="C57" s="250"/>
      <c r="E57" s="803"/>
      <c r="F57" s="803"/>
      <c r="G57" s="872"/>
      <c r="H57" s="872"/>
      <c r="I57" s="872"/>
      <c r="J57" s="872"/>
      <c r="K57" s="872"/>
      <c r="L57" s="872"/>
      <c r="M57" s="872"/>
      <c r="N57" s="872"/>
      <c r="O57" s="872"/>
      <c r="P57" s="872"/>
      <c r="Q57" s="872"/>
      <c r="R57" s="872"/>
      <c r="S57" s="872"/>
      <c r="T57" s="872"/>
      <c r="U57" s="872"/>
      <c r="V57" s="872"/>
      <c r="W57" s="872"/>
      <c r="X57" s="872"/>
      <c r="Y57" s="872"/>
      <c r="Z57" s="872"/>
      <c r="AA57" s="872"/>
      <c r="AB57" s="872"/>
      <c r="AC57" s="872"/>
      <c r="AD57" s="872"/>
      <c r="AE57" s="872"/>
      <c r="AF57" s="872"/>
      <c r="AG57" s="872"/>
      <c r="AH57" s="872"/>
      <c r="AI57" s="872"/>
      <c r="AJ57" s="872"/>
      <c r="AK57" s="861"/>
      <c r="AL57" s="861"/>
      <c r="AM57" s="861"/>
      <c r="AN57" s="464"/>
      <c r="AO57" s="236"/>
      <c r="AP57" s="236"/>
      <c r="AQ57" s="236"/>
      <c r="AR57" s="236"/>
      <c r="AS57" s="236"/>
      <c r="AT57" s="236"/>
      <c r="AU57" s="236"/>
      <c r="AV57" s="236"/>
      <c r="AW57" s="236"/>
      <c r="AX57" s="236"/>
      <c r="AY57" s="236"/>
      <c r="AZ57" s="236"/>
      <c r="BA57" s="236"/>
      <c r="BB57" s="236"/>
      <c r="BC57" s="236"/>
      <c r="BD57" s="236"/>
      <c r="BE57" s="182"/>
      <c r="BF57" s="182"/>
      <c r="BG57" s="182"/>
      <c r="BH57" s="182"/>
      <c r="BI57" s="182"/>
      <c r="BJ57" s="182"/>
      <c r="BK57" s="182"/>
      <c r="BL57" s="669"/>
      <c r="BM57" s="669"/>
      <c r="BN57" s="669"/>
      <c r="BO57" s="669"/>
      <c r="BP57" s="669"/>
      <c r="BQ57" s="669"/>
      <c r="BR57" s="669"/>
      <c r="BS57" s="669"/>
      <c r="BT57" s="669"/>
      <c r="BU57" s="669"/>
      <c r="BV57" s="669"/>
      <c r="BW57" s="669"/>
      <c r="BX57" s="669"/>
      <c r="BY57" s="669"/>
      <c r="BZ57" s="669"/>
      <c r="CA57" s="669"/>
      <c r="CB57" s="669"/>
      <c r="CC57" s="182"/>
      <c r="CD57" s="182"/>
      <c r="CE57" s="182"/>
      <c r="CF57" s="182"/>
      <c r="CG57" s="182"/>
      <c r="CH57" s="218"/>
      <c r="CI57" s="250"/>
      <c r="CJ57" s="250"/>
    </row>
    <row r="58" spans="1:88" s="174" customFormat="1" ht="3" customHeight="1">
      <c r="A58" s="250"/>
      <c r="B58" s="251"/>
      <c r="C58" s="144"/>
      <c r="D58" s="144"/>
      <c r="E58" s="803" t="s">
        <v>65</v>
      </c>
      <c r="F58" s="803"/>
      <c r="G58" s="870" t="str">
        <f>Index!C181</f>
        <v>Záväzky voči spoločníkom a združeniu (364, 365, 366, 367, 368, 398A, 478A, 479A)</v>
      </c>
      <c r="H58" s="870"/>
      <c r="I58" s="870"/>
      <c r="J58" s="870"/>
      <c r="K58" s="870"/>
      <c r="L58" s="870"/>
      <c r="M58" s="870"/>
      <c r="N58" s="870"/>
      <c r="O58" s="870"/>
      <c r="P58" s="870"/>
      <c r="Q58" s="870"/>
      <c r="R58" s="870"/>
      <c r="S58" s="870"/>
      <c r="T58" s="870"/>
      <c r="U58" s="870"/>
      <c r="V58" s="870"/>
      <c r="W58" s="870"/>
      <c r="X58" s="870"/>
      <c r="Y58" s="870"/>
      <c r="Z58" s="870"/>
      <c r="AA58" s="870"/>
      <c r="AB58" s="870"/>
      <c r="AC58" s="870"/>
      <c r="AD58" s="870"/>
      <c r="AE58" s="870"/>
      <c r="AF58" s="870"/>
      <c r="AG58" s="870"/>
      <c r="AH58" s="870"/>
      <c r="AI58" s="870"/>
      <c r="AJ58" s="870"/>
      <c r="AK58" s="861" t="s">
        <v>236</v>
      </c>
      <c r="AL58" s="861"/>
      <c r="AM58" s="861"/>
      <c r="AN58" s="469"/>
      <c r="AO58" s="472"/>
      <c r="AP58" s="472"/>
      <c r="AQ58" s="472"/>
      <c r="AR58" s="472"/>
      <c r="AS58" s="472"/>
      <c r="AT58" s="472"/>
      <c r="AU58" s="472"/>
      <c r="AV58" s="472"/>
      <c r="AW58" s="472"/>
      <c r="AX58" s="472"/>
      <c r="AY58" s="472"/>
      <c r="AZ58" s="472"/>
      <c r="BA58" s="472"/>
      <c r="BB58" s="472"/>
      <c r="BC58" s="472"/>
      <c r="BD58" s="472"/>
      <c r="BE58" s="175"/>
      <c r="BF58" s="175"/>
      <c r="BG58" s="175"/>
      <c r="BH58" s="175"/>
      <c r="BI58" s="175"/>
      <c r="BJ58" s="175"/>
      <c r="BK58" s="175"/>
      <c r="BL58" s="710"/>
      <c r="BM58" s="710"/>
      <c r="BN58" s="710"/>
      <c r="BO58" s="710"/>
      <c r="BP58" s="710"/>
      <c r="BQ58" s="710"/>
      <c r="BR58" s="710"/>
      <c r="BS58" s="710"/>
      <c r="BT58" s="710"/>
      <c r="BU58" s="710"/>
      <c r="BV58" s="710"/>
      <c r="BW58" s="710"/>
      <c r="BX58" s="710"/>
      <c r="BY58" s="710"/>
      <c r="BZ58" s="710"/>
      <c r="CA58" s="710"/>
      <c r="CB58" s="710"/>
      <c r="CC58" s="175"/>
      <c r="CD58" s="175"/>
      <c r="CE58" s="175"/>
      <c r="CF58" s="175"/>
      <c r="CG58" s="175"/>
      <c r="CH58" s="216"/>
      <c r="CI58" s="220"/>
      <c r="CJ58" s="220"/>
    </row>
    <row r="59" spans="1:88" s="174" customFormat="1" ht="3" customHeight="1">
      <c r="A59" s="250"/>
      <c r="B59" s="250"/>
      <c r="C59" s="250"/>
      <c r="D59" s="251"/>
      <c r="E59" s="803"/>
      <c r="F59" s="803"/>
      <c r="G59" s="870"/>
      <c r="H59" s="870"/>
      <c r="I59" s="870"/>
      <c r="J59" s="870"/>
      <c r="K59" s="870"/>
      <c r="L59" s="870"/>
      <c r="M59" s="870"/>
      <c r="N59" s="870"/>
      <c r="O59" s="870"/>
      <c r="P59" s="870"/>
      <c r="Q59" s="870"/>
      <c r="R59" s="870"/>
      <c r="S59" s="870"/>
      <c r="T59" s="870"/>
      <c r="U59" s="870"/>
      <c r="V59" s="870"/>
      <c r="W59" s="870"/>
      <c r="X59" s="870"/>
      <c r="Y59" s="870"/>
      <c r="Z59" s="870"/>
      <c r="AA59" s="870"/>
      <c r="AB59" s="870"/>
      <c r="AC59" s="870"/>
      <c r="AD59" s="870"/>
      <c r="AE59" s="870"/>
      <c r="AF59" s="870"/>
      <c r="AG59" s="870"/>
      <c r="AH59" s="870"/>
      <c r="AI59" s="870"/>
      <c r="AJ59" s="870"/>
      <c r="AK59" s="861"/>
      <c r="AL59" s="861"/>
      <c r="AM59" s="861"/>
      <c r="AN59" s="465"/>
      <c r="AO59" s="466"/>
      <c r="AP59" s="466"/>
      <c r="AQ59" s="466"/>
      <c r="AR59" s="471"/>
      <c r="AS59" s="481"/>
      <c r="AT59" s="481"/>
      <c r="AU59" s="481"/>
      <c r="AV59" s="481"/>
      <c r="AW59" s="481"/>
      <c r="AX59" s="482"/>
      <c r="AY59" s="830"/>
      <c r="AZ59" s="830"/>
      <c r="BA59" s="830"/>
      <c r="BB59" s="830"/>
      <c r="BC59" s="830"/>
      <c r="BD59" s="830"/>
      <c r="BE59" s="482"/>
      <c r="BF59" s="832"/>
      <c r="BG59" s="832"/>
      <c r="BH59" s="832"/>
      <c r="BI59" s="832"/>
      <c r="BJ59" s="832"/>
      <c r="BK59" s="738"/>
      <c r="BL59" s="671"/>
      <c r="BM59" s="672"/>
      <c r="BN59" s="672"/>
      <c r="BO59" s="672"/>
      <c r="BP59" s="471"/>
      <c r="BQ59" s="830"/>
      <c r="BR59" s="830"/>
      <c r="BS59" s="830"/>
      <c r="BT59" s="830"/>
      <c r="BU59" s="830"/>
      <c r="BV59" s="831"/>
      <c r="BW59" s="832"/>
      <c r="BX59" s="832"/>
      <c r="BY59" s="832"/>
      <c r="BZ59" s="832"/>
      <c r="CA59" s="832"/>
      <c r="CB59" s="833"/>
      <c r="CC59" s="832"/>
      <c r="CD59" s="832"/>
      <c r="CE59" s="832"/>
      <c r="CF59" s="832"/>
      <c r="CG59" s="832"/>
      <c r="CH59" s="217"/>
      <c r="CI59" s="220"/>
      <c r="CJ59" s="220"/>
    </row>
    <row r="60" spans="1:88" s="252" customFormat="1" ht="15" customHeight="1">
      <c r="A60" s="250"/>
      <c r="B60" s="250"/>
      <c r="C60" s="250"/>
      <c r="E60" s="803"/>
      <c r="F60" s="803"/>
      <c r="G60" s="870"/>
      <c r="H60" s="870"/>
      <c r="I60" s="870"/>
      <c r="J60" s="870"/>
      <c r="K60" s="870"/>
      <c r="L60" s="870"/>
      <c r="M60" s="870"/>
      <c r="N60" s="870"/>
      <c r="O60" s="870"/>
      <c r="P60" s="870"/>
      <c r="Q60" s="870"/>
      <c r="R60" s="870"/>
      <c r="S60" s="870"/>
      <c r="T60" s="870"/>
      <c r="U60" s="870"/>
      <c r="V60" s="870"/>
      <c r="W60" s="870"/>
      <c r="X60" s="870"/>
      <c r="Y60" s="870"/>
      <c r="Z60" s="870"/>
      <c r="AA60" s="870"/>
      <c r="AB60" s="870"/>
      <c r="AC60" s="870"/>
      <c r="AD60" s="870"/>
      <c r="AE60" s="870"/>
      <c r="AF60" s="870"/>
      <c r="AG60" s="870"/>
      <c r="AH60" s="870"/>
      <c r="AI60" s="870"/>
      <c r="AJ60" s="870"/>
      <c r="AK60" s="861"/>
      <c r="AL60" s="861"/>
      <c r="AM60" s="861"/>
      <c r="AN60" s="465"/>
      <c r="AO60" s="483" t="str">
        <f>IF(LEN(VLOOKUP(AK58,suvaha!$D$92:$H$158,2,FALSE))&lt;11,"",LEFT(RIGHT(VLOOKUP(AK58,suvaha!$D$92:$H$158,2,FALSE),11),1))</f>
        <v/>
      </c>
      <c r="AP60" s="253"/>
      <c r="AQ60" s="483" t="str">
        <f>IF(LEN(VLOOKUP(AK58,suvaha!$D$92:$H$158,2,FALSE))&lt;10,"",LEFT(RIGHT(VLOOKUP(AK58,suvaha!$D$92:$H$158,2,FALSE),10),1))</f>
        <v/>
      </c>
      <c r="AR60" s="482"/>
      <c r="AS60" s="483" t="str">
        <f>IF(LEN(VLOOKUP(AK58,suvaha!$D$92:$H$158,2,FALSE))&lt;9,"",LEFT(RIGHT(VLOOKUP(AK58,suvaha!$D$92:$H$158,2,FALSE),9),1))</f>
        <v/>
      </c>
      <c r="AT60" s="253"/>
      <c r="AU60" s="483" t="str">
        <f>IF(LEN(VLOOKUP(AK58,suvaha!$D$92:$H$158,2,FALSE))&lt;8,"",LEFT(RIGHT(VLOOKUP(AK58,suvaha!$D$92:$H$158,2,FALSE),8),1))</f>
        <v/>
      </c>
      <c r="AV60" s="482"/>
      <c r="AW60" s="483" t="str">
        <f>IF(LEN(VLOOKUP(AK58,suvaha!$D$92:$H$158,2,FALSE))&lt;7,"",LEFT(RIGHT(VLOOKUP(AK58,suvaha!$D$92:$H$158,2,FALSE),7),1))</f>
        <v/>
      </c>
      <c r="AX60" s="482"/>
      <c r="AY60" s="483" t="str">
        <f>IF(LEN(VLOOKUP(AK58,suvaha!$D$92:$H$158,2,FALSE))&lt;6,"",LEFT(RIGHT(VLOOKUP(AK58,suvaha!$D$92:$H$158,2,FALSE),6),1))</f>
        <v/>
      </c>
      <c r="AZ60" s="253"/>
      <c r="BA60" s="834" t="str">
        <f>IF(LEN(VLOOKUP(AK58,suvaha!$D$92:$H$158,2,FALSE))&lt;5,"",LEFT(RIGHT(VLOOKUP(AK58,suvaha!$D$92:$H$158,2,FALSE),5),1))</f>
        <v/>
      </c>
      <c r="BB60" s="834" t="e">
        <f>IF(LEN(#REF!)&lt;5,"",LEFT(RIGHT(#REF!,5),1))</f>
        <v>#REF!</v>
      </c>
      <c r="BC60" s="482"/>
      <c r="BD60" s="483" t="str">
        <f>IF(LEN(VLOOKUP(AK58,suvaha!$D$92:$H$158,2,FALSE))&lt;4,"",LEFT(RIGHT(VLOOKUP(AK58,suvaha!$D$92:$H$158,2,FALSE),4),1))</f>
        <v/>
      </c>
      <c r="BE60" s="482"/>
      <c r="BF60" s="483" t="str">
        <f>IF(LEN(VLOOKUP(AK58,suvaha!$D$92:$H$158,2,FALSE))&lt;3,"",LEFT(RIGHT(VLOOKUP(AK58,suvaha!$D$92:$H$158,2,FALSE),3),1))</f>
        <v/>
      </c>
      <c r="BG60" s="482"/>
      <c r="BH60" s="483" t="str">
        <f>IF(LEN(VLOOKUP(AK58,suvaha!$D$92:$H$158,2,FALSE))&lt;2,"",LEFT(RIGHT(VLOOKUP(AK58,suvaha!$D$92:$H$158,2,FALSE),2),1))</f>
        <v/>
      </c>
      <c r="BI60" s="482"/>
      <c r="BJ60" s="483" t="str">
        <f>IF(VLOOKUP(AK58,suvaha!$D$92:$H$158,2,FALSE)=0,"",IF(LEN(VLOOKUP(AK58,suvaha!$D$92:$H$158,2,FALSE))&lt;1,"",LEFT(RIGHT(VLOOKUP(AK58,suvaha!$D$92:$H$158,2,FALSE),1),1)))</f>
        <v/>
      </c>
      <c r="BK60" s="738"/>
      <c r="BL60" s="671"/>
      <c r="BM60" s="483" t="str">
        <f>IF(LEN(VLOOKUP(AK58,suvaha!$D$92:$H$158,4,FALSE))&lt;11,"",LEFT(RIGHT(VLOOKUP(AK58,suvaha!$D$92:$H$158,4,FALSE),11),1))</f>
        <v/>
      </c>
      <c r="BN60" s="253"/>
      <c r="BO60" s="483" t="str">
        <f>IF(LEN(VLOOKUP(AK58,suvaha!$D$92:$H$158,4,FALSE))&lt;10,"",LEFT(RIGHT(VLOOKUP(AK58,suvaha!$D$92:$H$158,4,FALSE),10),1))</f>
        <v/>
      </c>
      <c r="BP60" s="482"/>
      <c r="BQ60" s="483" t="str">
        <f>IF(LEN(VLOOKUP(AK58,suvaha!$D$92:$H$158,4,FALSE))&lt;9,"",LEFT(RIGHT(VLOOKUP(AK58,suvaha!$D$92:$H$158,4,FALSE),9),1))</f>
        <v/>
      </c>
      <c r="BR60" s="253"/>
      <c r="BS60" s="483" t="str">
        <f>IF(LEN(VLOOKUP(AK58,suvaha!$D$92:$H$158,4,FALSE))&lt;8,"",LEFT(RIGHT(VLOOKUP(AK58,suvaha!$D$92:$H$158,4,FALSE),8),1))</f>
        <v/>
      </c>
      <c r="BT60" s="482"/>
      <c r="BU60" s="483" t="str">
        <f>IF(LEN(VLOOKUP(AK58,suvaha!$D$92:$H$158,4,FALSE))&lt;7,"",LEFT(RIGHT(VLOOKUP(AK58,suvaha!$D$92:$H$158,4,FALSE),7),1))</f>
        <v/>
      </c>
      <c r="BV60" s="831"/>
      <c r="BW60" s="483" t="str">
        <f>IF(LEN(VLOOKUP(AK58,suvaha!$D$92:$H$158,4,FALSE))&lt;6,"",LEFT(RIGHT(VLOOKUP(AK58,suvaha!$D$92:$H$158,4,FALSE),6),1))</f>
        <v/>
      </c>
      <c r="BX60" s="482"/>
      <c r="BY60" s="483" t="str">
        <f>IF(LEN(VLOOKUP(AK58,suvaha!$D$92:$H$158,4,FALSE))&lt;5,"",LEFT(RIGHT(VLOOKUP(AK58,suvaha!$D$92:$H$158,4,FALSE),5),1))</f>
        <v/>
      </c>
      <c r="BZ60" s="482"/>
      <c r="CA60" s="483" t="str">
        <f>IF(LEN(VLOOKUP(AK58,suvaha!$D$92:$H$158,4,FALSE))&lt;4,"",LEFT(RIGHT(VLOOKUP(AK58,suvaha!$D$92:$H$158,4,FALSE),4),1))</f>
        <v/>
      </c>
      <c r="CB60" s="833"/>
      <c r="CC60" s="483" t="str">
        <f>IF(LEN(VLOOKUP(AK58,suvaha!$D$92:$H$158,4,FALSE))&lt;3,"",LEFT(RIGHT(VLOOKUP(AK58,suvaha!$D$92:$H$158,4,FALSE),3),1))</f>
        <v/>
      </c>
      <c r="CD60" s="482"/>
      <c r="CE60" s="483" t="str">
        <f>IF(LEN(VLOOKUP(AK58,suvaha!$D$92:$H$158,4,FALSE))&lt;2,"",LEFT(RIGHT(VLOOKUP(AK58,suvaha!$D$92:$H$158,4,FALSE),2),1))</f>
        <v/>
      </c>
      <c r="CF60" s="482"/>
      <c r="CG60" s="483" t="str">
        <f>IF(VLOOKUP(AK58,suvaha!$D$92:$H$158,4,FALSE)=0,"",IF(LEN(VLOOKUP(AK58,suvaha!$D$92:$H$158,4,FALSE))&lt;1,"",LEFT(RIGHT(VLOOKUP(AK58,suvaha!$D$92:$H$158,4,FALSE),1),1)))</f>
        <v/>
      </c>
      <c r="CH60" s="217"/>
      <c r="CI60" s="250"/>
      <c r="CJ60" s="250"/>
    </row>
    <row r="61" spans="1:88" s="252" customFormat="1" ht="3" customHeight="1">
      <c r="A61" s="250"/>
      <c r="B61" s="250"/>
      <c r="C61" s="250"/>
      <c r="E61" s="803"/>
      <c r="F61" s="803"/>
      <c r="G61" s="870"/>
      <c r="H61" s="870"/>
      <c r="I61" s="870"/>
      <c r="J61" s="870"/>
      <c r="K61" s="870"/>
      <c r="L61" s="870"/>
      <c r="M61" s="870"/>
      <c r="N61" s="870"/>
      <c r="O61" s="870"/>
      <c r="P61" s="870"/>
      <c r="Q61" s="870"/>
      <c r="R61" s="870"/>
      <c r="S61" s="870"/>
      <c r="T61" s="870"/>
      <c r="U61" s="870"/>
      <c r="V61" s="870"/>
      <c r="W61" s="870"/>
      <c r="X61" s="870"/>
      <c r="Y61" s="870"/>
      <c r="Z61" s="870"/>
      <c r="AA61" s="870"/>
      <c r="AB61" s="870"/>
      <c r="AC61" s="870"/>
      <c r="AD61" s="870"/>
      <c r="AE61" s="870"/>
      <c r="AF61" s="870"/>
      <c r="AG61" s="870"/>
      <c r="AH61" s="870"/>
      <c r="AI61" s="870"/>
      <c r="AJ61" s="870"/>
      <c r="AK61" s="861"/>
      <c r="AL61" s="861"/>
      <c r="AM61" s="861"/>
      <c r="AN61" s="464"/>
      <c r="AO61" s="236"/>
      <c r="AP61" s="236"/>
      <c r="AQ61" s="236"/>
      <c r="AR61" s="236"/>
      <c r="AS61" s="236"/>
      <c r="AT61" s="236"/>
      <c r="AU61" s="236"/>
      <c r="AV61" s="236"/>
      <c r="AW61" s="236"/>
      <c r="AX61" s="236"/>
      <c r="AY61" s="236"/>
      <c r="AZ61" s="236"/>
      <c r="BA61" s="236"/>
      <c r="BB61" s="236"/>
      <c r="BC61" s="236"/>
      <c r="BD61" s="236"/>
      <c r="BE61" s="182"/>
      <c r="BF61" s="182"/>
      <c r="BG61" s="182"/>
      <c r="BH61" s="182"/>
      <c r="BI61" s="182"/>
      <c r="BJ61" s="182"/>
      <c r="BK61" s="182"/>
      <c r="BL61" s="669"/>
      <c r="BM61" s="669"/>
      <c r="BN61" s="669"/>
      <c r="BO61" s="669"/>
      <c r="BP61" s="669"/>
      <c r="BQ61" s="669"/>
      <c r="BR61" s="669"/>
      <c r="BS61" s="669"/>
      <c r="BT61" s="669"/>
      <c r="BU61" s="669"/>
      <c r="BV61" s="669"/>
      <c r="BW61" s="669"/>
      <c r="BX61" s="669"/>
      <c r="BY61" s="669"/>
      <c r="BZ61" s="669"/>
      <c r="CA61" s="669"/>
      <c r="CB61" s="669"/>
      <c r="CC61" s="182"/>
      <c r="CD61" s="182"/>
      <c r="CE61" s="182"/>
      <c r="CF61" s="182"/>
      <c r="CG61" s="182"/>
      <c r="CH61" s="218"/>
      <c r="CI61" s="250"/>
      <c r="CJ61" s="250"/>
    </row>
    <row r="62" spans="1:88" s="174" customFormat="1" ht="3" customHeight="1">
      <c r="A62" s="250"/>
      <c r="B62" s="251"/>
      <c r="C62" s="144"/>
      <c r="D62" s="144"/>
      <c r="E62" s="803" t="s">
        <v>67</v>
      </c>
      <c r="F62" s="803"/>
      <c r="G62" s="860" t="str">
        <f>Index!C182</f>
        <v>Záväzky voči zamestnancom (331, 333, 33X, 479A)</v>
      </c>
      <c r="H62" s="860"/>
      <c r="I62" s="860"/>
      <c r="J62" s="860"/>
      <c r="K62" s="860"/>
      <c r="L62" s="860"/>
      <c r="M62" s="860"/>
      <c r="N62" s="860"/>
      <c r="O62" s="860"/>
      <c r="P62" s="860"/>
      <c r="Q62" s="860"/>
      <c r="R62" s="860"/>
      <c r="S62" s="860"/>
      <c r="T62" s="860"/>
      <c r="U62" s="860"/>
      <c r="V62" s="860"/>
      <c r="W62" s="860"/>
      <c r="X62" s="860"/>
      <c r="Y62" s="860"/>
      <c r="Z62" s="860"/>
      <c r="AA62" s="860"/>
      <c r="AB62" s="860"/>
      <c r="AC62" s="860"/>
      <c r="AD62" s="860"/>
      <c r="AE62" s="860"/>
      <c r="AF62" s="860"/>
      <c r="AG62" s="860"/>
      <c r="AH62" s="860"/>
      <c r="AI62" s="860"/>
      <c r="AJ62" s="860"/>
      <c r="AK62" s="861" t="s">
        <v>237</v>
      </c>
      <c r="AL62" s="861"/>
      <c r="AM62" s="861"/>
      <c r="AN62" s="469"/>
      <c r="AO62" s="472"/>
      <c r="AP62" s="472"/>
      <c r="AQ62" s="472"/>
      <c r="AR62" s="472"/>
      <c r="AS62" s="472"/>
      <c r="AT62" s="472"/>
      <c r="AU62" s="472"/>
      <c r="AV62" s="472"/>
      <c r="AW62" s="472"/>
      <c r="AX62" s="472"/>
      <c r="AY62" s="472"/>
      <c r="AZ62" s="472"/>
      <c r="BA62" s="472"/>
      <c r="BB62" s="472"/>
      <c r="BC62" s="472"/>
      <c r="BD62" s="472"/>
      <c r="BE62" s="175"/>
      <c r="BF62" s="175"/>
      <c r="BG62" s="175"/>
      <c r="BH62" s="175"/>
      <c r="BI62" s="175"/>
      <c r="BJ62" s="175"/>
      <c r="BK62" s="175"/>
      <c r="BL62" s="710"/>
      <c r="BM62" s="710"/>
      <c r="BN62" s="710"/>
      <c r="BO62" s="710"/>
      <c r="BP62" s="710"/>
      <c r="BQ62" s="710"/>
      <c r="BR62" s="710"/>
      <c r="BS62" s="710"/>
      <c r="BT62" s="710"/>
      <c r="BU62" s="710"/>
      <c r="BV62" s="710"/>
      <c r="BW62" s="710"/>
      <c r="BX62" s="710"/>
      <c r="BY62" s="710"/>
      <c r="BZ62" s="710"/>
      <c r="CA62" s="710"/>
      <c r="CB62" s="710"/>
      <c r="CC62" s="175"/>
      <c r="CD62" s="175"/>
      <c r="CE62" s="175"/>
      <c r="CF62" s="175"/>
      <c r="CG62" s="175"/>
      <c r="CH62" s="216"/>
      <c r="CI62" s="220"/>
      <c r="CJ62" s="220"/>
    </row>
    <row r="63" spans="1:88" s="174" customFormat="1" ht="3" customHeight="1">
      <c r="A63" s="250"/>
      <c r="B63" s="250"/>
      <c r="C63" s="250"/>
      <c r="D63" s="251"/>
      <c r="E63" s="803"/>
      <c r="F63" s="803"/>
      <c r="G63" s="860"/>
      <c r="H63" s="860"/>
      <c r="I63" s="860"/>
      <c r="J63" s="860"/>
      <c r="K63" s="860"/>
      <c r="L63" s="860"/>
      <c r="M63" s="860"/>
      <c r="N63" s="860"/>
      <c r="O63" s="860"/>
      <c r="P63" s="860"/>
      <c r="Q63" s="860"/>
      <c r="R63" s="860"/>
      <c r="S63" s="860"/>
      <c r="T63" s="860"/>
      <c r="U63" s="860"/>
      <c r="V63" s="860"/>
      <c r="W63" s="860"/>
      <c r="X63" s="860"/>
      <c r="Y63" s="860"/>
      <c r="Z63" s="860"/>
      <c r="AA63" s="860"/>
      <c r="AB63" s="860"/>
      <c r="AC63" s="860"/>
      <c r="AD63" s="860"/>
      <c r="AE63" s="860"/>
      <c r="AF63" s="860"/>
      <c r="AG63" s="860"/>
      <c r="AH63" s="860"/>
      <c r="AI63" s="860"/>
      <c r="AJ63" s="860"/>
      <c r="AK63" s="861"/>
      <c r="AL63" s="861"/>
      <c r="AM63" s="861"/>
      <c r="AN63" s="465"/>
      <c r="AO63" s="466"/>
      <c r="AP63" s="466"/>
      <c r="AQ63" s="466"/>
      <c r="AR63" s="471"/>
      <c r="AS63" s="481"/>
      <c r="AT63" s="481"/>
      <c r="AU63" s="481"/>
      <c r="AV63" s="481"/>
      <c r="AW63" s="481"/>
      <c r="AX63" s="482"/>
      <c r="AY63" s="830"/>
      <c r="AZ63" s="830"/>
      <c r="BA63" s="830"/>
      <c r="BB63" s="830"/>
      <c r="BC63" s="830"/>
      <c r="BD63" s="830"/>
      <c r="BE63" s="482"/>
      <c r="BF63" s="832"/>
      <c r="BG63" s="832"/>
      <c r="BH63" s="832"/>
      <c r="BI63" s="832"/>
      <c r="BJ63" s="832"/>
      <c r="BK63" s="738"/>
      <c r="BL63" s="671"/>
      <c r="BM63" s="672"/>
      <c r="BN63" s="672"/>
      <c r="BO63" s="672"/>
      <c r="BP63" s="471"/>
      <c r="BQ63" s="830"/>
      <c r="BR63" s="830"/>
      <c r="BS63" s="830"/>
      <c r="BT63" s="830"/>
      <c r="BU63" s="830"/>
      <c r="BV63" s="831"/>
      <c r="BW63" s="832"/>
      <c r="BX63" s="832"/>
      <c r="BY63" s="832"/>
      <c r="BZ63" s="832"/>
      <c r="CA63" s="832"/>
      <c r="CB63" s="833"/>
      <c r="CC63" s="832"/>
      <c r="CD63" s="832"/>
      <c r="CE63" s="832"/>
      <c r="CF63" s="832"/>
      <c r="CG63" s="832"/>
      <c r="CH63" s="217"/>
      <c r="CI63" s="220"/>
      <c r="CJ63" s="220"/>
    </row>
    <row r="64" spans="1:88" s="252" customFormat="1" ht="15" customHeight="1">
      <c r="A64" s="250"/>
      <c r="B64" s="250"/>
      <c r="C64" s="250"/>
      <c r="E64" s="803"/>
      <c r="F64" s="803"/>
      <c r="G64" s="860"/>
      <c r="H64" s="860"/>
      <c r="I64" s="860"/>
      <c r="J64" s="860"/>
      <c r="K64" s="860"/>
      <c r="L64" s="860"/>
      <c r="M64" s="860"/>
      <c r="N64" s="860"/>
      <c r="O64" s="860"/>
      <c r="P64" s="860"/>
      <c r="Q64" s="860"/>
      <c r="R64" s="860"/>
      <c r="S64" s="860"/>
      <c r="T64" s="860"/>
      <c r="U64" s="860"/>
      <c r="V64" s="860"/>
      <c r="W64" s="860"/>
      <c r="X64" s="860"/>
      <c r="Y64" s="860"/>
      <c r="Z64" s="860"/>
      <c r="AA64" s="860"/>
      <c r="AB64" s="860"/>
      <c r="AC64" s="860"/>
      <c r="AD64" s="860"/>
      <c r="AE64" s="860"/>
      <c r="AF64" s="860"/>
      <c r="AG64" s="860"/>
      <c r="AH64" s="860"/>
      <c r="AI64" s="860"/>
      <c r="AJ64" s="860"/>
      <c r="AK64" s="861"/>
      <c r="AL64" s="861"/>
      <c r="AM64" s="861"/>
      <c r="AN64" s="465"/>
      <c r="AO64" s="483" t="str">
        <f>IF(LEN(VLOOKUP(AK62,suvaha!$D$92:$H$158,2,FALSE))&lt;11,"",LEFT(RIGHT(VLOOKUP(AK62,suvaha!$D$92:$H$158,2,FALSE),11),1))</f>
        <v/>
      </c>
      <c r="AP64" s="253"/>
      <c r="AQ64" s="483" t="str">
        <f>IF(LEN(VLOOKUP(AK62,suvaha!$D$92:$H$158,2,FALSE))&lt;10,"",LEFT(RIGHT(VLOOKUP(AK62,suvaha!$D$92:$H$158,2,FALSE),10),1))</f>
        <v/>
      </c>
      <c r="AR64" s="482"/>
      <c r="AS64" s="483" t="str">
        <f>IF(LEN(VLOOKUP(AK62,suvaha!$D$92:$H$158,2,FALSE))&lt;9,"",LEFT(RIGHT(VLOOKUP(AK62,suvaha!$D$92:$H$158,2,FALSE),9),1))</f>
        <v/>
      </c>
      <c r="AT64" s="253"/>
      <c r="AU64" s="483" t="str">
        <f>IF(LEN(VLOOKUP(AK62,suvaha!$D$92:$H$158,2,FALSE))&lt;8,"",LEFT(RIGHT(VLOOKUP(AK62,suvaha!$D$92:$H$158,2,FALSE),8),1))</f>
        <v/>
      </c>
      <c r="AV64" s="482"/>
      <c r="AW64" s="483" t="str">
        <f>IF(LEN(VLOOKUP(AK62,suvaha!$D$92:$H$158,2,FALSE))&lt;7,"",LEFT(RIGHT(VLOOKUP(AK62,suvaha!$D$92:$H$158,2,FALSE),7),1))</f>
        <v/>
      </c>
      <c r="AX64" s="482"/>
      <c r="AY64" s="483" t="str">
        <f>IF(LEN(VLOOKUP(AK62,suvaha!$D$92:$H$158,2,FALSE))&lt;6,"",LEFT(RIGHT(VLOOKUP(AK62,suvaha!$D$92:$H$158,2,FALSE),6),1))</f>
        <v/>
      </c>
      <c r="AZ64" s="253"/>
      <c r="BA64" s="834" t="str">
        <f>IF(LEN(VLOOKUP(AK62,suvaha!$D$92:$H$158,2,FALSE))&lt;5,"",LEFT(RIGHT(VLOOKUP(AK62,suvaha!$D$92:$H$158,2,FALSE),5),1))</f>
        <v>2</v>
      </c>
      <c r="BB64" s="834" t="e">
        <f>IF(LEN(#REF!)&lt;5,"",LEFT(RIGHT(#REF!,5),1))</f>
        <v>#REF!</v>
      </c>
      <c r="BC64" s="482"/>
      <c r="BD64" s="483" t="str">
        <f>IF(LEN(VLOOKUP(AK62,suvaha!$D$92:$H$158,2,FALSE))&lt;4,"",LEFT(RIGHT(VLOOKUP(AK62,suvaha!$D$92:$H$158,2,FALSE),4),1))</f>
        <v>9</v>
      </c>
      <c r="BE64" s="482"/>
      <c r="BF64" s="483" t="str">
        <f>IF(LEN(VLOOKUP(AK62,suvaha!$D$92:$H$158,2,FALSE))&lt;3,"",LEFT(RIGHT(VLOOKUP(AK62,suvaha!$D$92:$H$158,2,FALSE),3),1))</f>
        <v>9</v>
      </c>
      <c r="BG64" s="482"/>
      <c r="BH64" s="483" t="str">
        <f>IF(LEN(VLOOKUP(AK62,suvaha!$D$92:$H$158,2,FALSE))&lt;2,"",LEFT(RIGHT(VLOOKUP(AK62,suvaha!$D$92:$H$158,2,FALSE),2),1))</f>
        <v>5</v>
      </c>
      <c r="BI64" s="482"/>
      <c r="BJ64" s="483" t="str">
        <f>IF(VLOOKUP(AK62,suvaha!$D$92:$H$158,2,FALSE)=0,"",IF(LEN(VLOOKUP(AK62,suvaha!$D$92:$H$158,2,FALSE))&lt;1,"",LEFT(RIGHT(VLOOKUP(AK62,suvaha!$D$92:$H$158,2,FALSE),1),1)))</f>
        <v>5</v>
      </c>
      <c r="BK64" s="738"/>
      <c r="BL64" s="671"/>
      <c r="BM64" s="483" t="str">
        <f>IF(LEN(VLOOKUP(AK62,suvaha!$D$92:$H$158,4,FALSE))&lt;11,"",LEFT(RIGHT(VLOOKUP(AK62,suvaha!$D$92:$H$158,4,FALSE),11),1))</f>
        <v/>
      </c>
      <c r="BN64" s="253"/>
      <c r="BO64" s="483" t="str">
        <f>IF(LEN(VLOOKUP(AK62,suvaha!$D$92:$H$158,4,FALSE))&lt;10,"",LEFT(RIGHT(VLOOKUP(AK62,suvaha!$D$92:$H$158,4,FALSE),10),1))</f>
        <v/>
      </c>
      <c r="BP64" s="482"/>
      <c r="BQ64" s="483" t="str">
        <f>IF(LEN(VLOOKUP(AK62,suvaha!$D$92:$H$158,4,FALSE))&lt;9,"",LEFT(RIGHT(VLOOKUP(AK62,suvaha!$D$92:$H$158,4,FALSE),9),1))</f>
        <v/>
      </c>
      <c r="BR64" s="253"/>
      <c r="BS64" s="483" t="str">
        <f>IF(LEN(VLOOKUP(AK62,suvaha!$D$92:$H$158,4,FALSE))&lt;8,"",LEFT(RIGHT(VLOOKUP(AK62,suvaha!$D$92:$H$158,4,FALSE),8),1))</f>
        <v/>
      </c>
      <c r="BT64" s="482"/>
      <c r="BU64" s="483" t="str">
        <f>IF(LEN(VLOOKUP(AK62,suvaha!$D$92:$H$158,4,FALSE))&lt;7,"",LEFT(RIGHT(VLOOKUP(AK62,suvaha!$D$92:$H$158,4,FALSE),7),1))</f>
        <v/>
      </c>
      <c r="BV64" s="831"/>
      <c r="BW64" s="483" t="str">
        <f>IF(LEN(VLOOKUP(AK62,suvaha!$D$92:$H$158,4,FALSE))&lt;6,"",LEFT(RIGHT(VLOOKUP(AK62,suvaha!$D$92:$H$158,4,FALSE),6),1))</f>
        <v/>
      </c>
      <c r="BX64" s="482"/>
      <c r="BY64" s="483" t="str">
        <f>IF(LEN(VLOOKUP(AK62,suvaha!$D$92:$H$158,4,FALSE))&lt;5,"",LEFT(RIGHT(VLOOKUP(AK62,suvaha!$D$92:$H$158,4,FALSE),5),1))</f>
        <v>2</v>
      </c>
      <c r="BZ64" s="482"/>
      <c r="CA64" s="483" t="str">
        <f>IF(LEN(VLOOKUP(AK62,suvaha!$D$92:$H$158,4,FALSE))&lt;4,"",LEFT(RIGHT(VLOOKUP(AK62,suvaha!$D$92:$H$158,4,FALSE),4),1))</f>
        <v>5</v>
      </c>
      <c r="CB64" s="833"/>
      <c r="CC64" s="483" t="str">
        <f>IF(LEN(VLOOKUP(AK62,suvaha!$D$92:$H$158,4,FALSE))&lt;3,"",LEFT(RIGHT(VLOOKUP(AK62,suvaha!$D$92:$H$158,4,FALSE),3),1))</f>
        <v>8</v>
      </c>
      <c r="CD64" s="482"/>
      <c r="CE64" s="483" t="str">
        <f>IF(LEN(VLOOKUP(AK62,suvaha!$D$92:$H$158,4,FALSE))&lt;2,"",LEFT(RIGHT(VLOOKUP(AK62,suvaha!$D$92:$H$158,4,FALSE),2),1))</f>
        <v>8</v>
      </c>
      <c r="CF64" s="482"/>
      <c r="CG64" s="483" t="str">
        <f>IF(VLOOKUP(AK62,suvaha!$D$92:$H$158,4,FALSE)=0,"",IF(LEN(VLOOKUP(AK62,suvaha!$D$92:$H$158,4,FALSE))&lt;1,"",LEFT(RIGHT(VLOOKUP(AK62,suvaha!$D$92:$H$158,4,FALSE),1),1)))</f>
        <v>0</v>
      </c>
      <c r="CH64" s="217"/>
      <c r="CI64" s="250"/>
      <c r="CJ64" s="250"/>
    </row>
    <row r="65" spans="1:88" s="252" customFormat="1" ht="3" customHeight="1">
      <c r="A65" s="250"/>
      <c r="B65" s="250"/>
      <c r="C65" s="250"/>
      <c r="E65" s="803"/>
      <c r="F65" s="803"/>
      <c r="G65" s="860"/>
      <c r="H65" s="860"/>
      <c r="I65" s="860"/>
      <c r="J65" s="860"/>
      <c r="K65" s="860"/>
      <c r="L65" s="860"/>
      <c r="M65" s="860"/>
      <c r="N65" s="860"/>
      <c r="O65" s="860"/>
      <c r="P65" s="860"/>
      <c r="Q65" s="860"/>
      <c r="R65" s="860"/>
      <c r="S65" s="860"/>
      <c r="T65" s="860"/>
      <c r="U65" s="860"/>
      <c r="V65" s="860"/>
      <c r="W65" s="860"/>
      <c r="X65" s="860"/>
      <c r="Y65" s="860"/>
      <c r="Z65" s="860"/>
      <c r="AA65" s="860"/>
      <c r="AB65" s="860"/>
      <c r="AC65" s="860"/>
      <c r="AD65" s="860"/>
      <c r="AE65" s="860"/>
      <c r="AF65" s="860"/>
      <c r="AG65" s="860"/>
      <c r="AH65" s="860"/>
      <c r="AI65" s="860"/>
      <c r="AJ65" s="860"/>
      <c r="AK65" s="861"/>
      <c r="AL65" s="861"/>
      <c r="AM65" s="861"/>
      <c r="AN65" s="464"/>
      <c r="AO65" s="236"/>
      <c r="AP65" s="236"/>
      <c r="AQ65" s="236"/>
      <c r="AR65" s="236"/>
      <c r="AS65" s="236"/>
      <c r="AT65" s="236"/>
      <c r="AU65" s="236"/>
      <c r="AV65" s="236"/>
      <c r="AW65" s="236"/>
      <c r="AX65" s="236"/>
      <c r="AY65" s="236"/>
      <c r="AZ65" s="236"/>
      <c r="BA65" s="236"/>
      <c r="BB65" s="236"/>
      <c r="BC65" s="236"/>
      <c r="BD65" s="236"/>
      <c r="BE65" s="182"/>
      <c r="BF65" s="182"/>
      <c r="BG65" s="182"/>
      <c r="BH65" s="182"/>
      <c r="BI65" s="182"/>
      <c r="BJ65" s="182"/>
      <c r="BK65" s="182"/>
      <c r="BL65" s="669"/>
      <c r="BM65" s="669"/>
      <c r="BN65" s="669"/>
      <c r="BO65" s="669"/>
      <c r="BP65" s="669"/>
      <c r="BQ65" s="669"/>
      <c r="BR65" s="669"/>
      <c r="BS65" s="669"/>
      <c r="BT65" s="669"/>
      <c r="BU65" s="669"/>
      <c r="BV65" s="669"/>
      <c r="BW65" s="669"/>
      <c r="BX65" s="669"/>
      <c r="BY65" s="669"/>
      <c r="BZ65" s="669"/>
      <c r="CA65" s="669"/>
      <c r="CB65" s="669"/>
      <c r="CC65" s="182"/>
      <c r="CD65" s="182"/>
      <c r="CE65" s="182"/>
      <c r="CF65" s="182"/>
      <c r="CG65" s="182"/>
      <c r="CH65" s="218"/>
      <c r="CI65" s="250"/>
      <c r="CJ65" s="250"/>
    </row>
    <row r="66" spans="1:88" s="174" customFormat="1" ht="3" customHeight="1">
      <c r="A66" s="139"/>
      <c r="B66" s="463"/>
      <c r="C66" s="144"/>
      <c r="D66" s="144"/>
      <c r="E66" s="803" t="s">
        <v>69</v>
      </c>
      <c r="F66" s="803"/>
      <c r="G66" s="804" t="str">
        <f>Index!C183</f>
        <v>Záväzky zo sociálneho poistenia (336A)</v>
      </c>
      <c r="H66" s="804"/>
      <c r="I66" s="804"/>
      <c r="J66" s="804"/>
      <c r="K66" s="804"/>
      <c r="L66" s="804"/>
      <c r="M66" s="804"/>
      <c r="N66" s="804"/>
      <c r="O66" s="804"/>
      <c r="P66" s="804"/>
      <c r="Q66" s="804"/>
      <c r="R66" s="804"/>
      <c r="S66" s="804"/>
      <c r="T66" s="804"/>
      <c r="U66" s="804"/>
      <c r="V66" s="804"/>
      <c r="W66" s="804"/>
      <c r="X66" s="804"/>
      <c r="Y66" s="804"/>
      <c r="Z66" s="804"/>
      <c r="AA66" s="804"/>
      <c r="AB66" s="804"/>
      <c r="AC66" s="804"/>
      <c r="AD66" s="804"/>
      <c r="AE66" s="804"/>
      <c r="AF66" s="804"/>
      <c r="AG66" s="804"/>
      <c r="AH66" s="804"/>
      <c r="AI66" s="804"/>
      <c r="AJ66" s="804"/>
      <c r="AK66" s="802" t="s">
        <v>238</v>
      </c>
      <c r="AL66" s="802"/>
      <c r="AM66" s="802"/>
      <c r="AN66" s="469"/>
      <c r="AO66" s="472"/>
      <c r="AP66" s="472"/>
      <c r="AQ66" s="472"/>
      <c r="AR66" s="472"/>
      <c r="AS66" s="472"/>
      <c r="AT66" s="472"/>
      <c r="AU66" s="472"/>
      <c r="AV66" s="472"/>
      <c r="AW66" s="472"/>
      <c r="AX66" s="472"/>
      <c r="AY66" s="472"/>
      <c r="AZ66" s="472"/>
      <c r="BA66" s="472"/>
      <c r="BB66" s="472"/>
      <c r="BC66" s="472"/>
      <c r="BD66" s="472"/>
      <c r="BE66" s="175"/>
      <c r="BF66" s="175"/>
      <c r="BG66" s="175"/>
      <c r="BH66" s="175"/>
      <c r="BI66" s="175"/>
      <c r="BJ66" s="175"/>
      <c r="BK66" s="175"/>
      <c r="BL66" s="710"/>
      <c r="BM66" s="710"/>
      <c r="BN66" s="710"/>
      <c r="BO66" s="710"/>
      <c r="BP66" s="710"/>
      <c r="BQ66" s="710"/>
      <c r="BR66" s="710"/>
      <c r="BS66" s="710"/>
      <c r="BT66" s="710"/>
      <c r="BU66" s="710"/>
      <c r="BV66" s="710"/>
      <c r="BW66" s="710"/>
      <c r="BX66" s="710"/>
      <c r="BY66" s="710"/>
      <c r="BZ66" s="710"/>
      <c r="CA66" s="710"/>
      <c r="CB66" s="710"/>
      <c r="CC66" s="175"/>
      <c r="CD66" s="175"/>
      <c r="CE66" s="175"/>
      <c r="CF66" s="175"/>
      <c r="CG66" s="175"/>
      <c r="CH66" s="216"/>
      <c r="CI66" s="220"/>
      <c r="CJ66" s="220"/>
    </row>
    <row r="67" spans="1:88" s="174" customFormat="1" ht="3" customHeight="1">
      <c r="A67" s="139"/>
      <c r="B67" s="139"/>
      <c r="C67" s="139"/>
      <c r="D67" s="463"/>
      <c r="E67" s="803"/>
      <c r="F67" s="803"/>
      <c r="G67" s="804"/>
      <c r="H67" s="804"/>
      <c r="I67" s="804"/>
      <c r="J67" s="804"/>
      <c r="K67" s="804"/>
      <c r="L67" s="804"/>
      <c r="M67" s="804"/>
      <c r="N67" s="804"/>
      <c r="O67" s="804"/>
      <c r="P67" s="804"/>
      <c r="Q67" s="804"/>
      <c r="R67" s="804"/>
      <c r="S67" s="804"/>
      <c r="T67" s="804"/>
      <c r="U67" s="804"/>
      <c r="V67" s="804"/>
      <c r="W67" s="804"/>
      <c r="X67" s="804"/>
      <c r="Y67" s="804"/>
      <c r="Z67" s="804"/>
      <c r="AA67" s="804"/>
      <c r="AB67" s="804"/>
      <c r="AC67" s="804"/>
      <c r="AD67" s="804"/>
      <c r="AE67" s="804"/>
      <c r="AF67" s="804"/>
      <c r="AG67" s="804"/>
      <c r="AH67" s="804"/>
      <c r="AI67" s="804"/>
      <c r="AJ67" s="804"/>
      <c r="AK67" s="802"/>
      <c r="AL67" s="802"/>
      <c r="AM67" s="802"/>
      <c r="AN67" s="465"/>
      <c r="AO67" s="466"/>
      <c r="AP67" s="466"/>
      <c r="AQ67" s="466"/>
      <c r="AR67" s="471"/>
      <c r="AS67" s="467"/>
      <c r="AT67" s="467"/>
      <c r="AU67" s="467"/>
      <c r="AV67" s="467"/>
      <c r="AW67" s="467"/>
      <c r="AX67" s="468"/>
      <c r="AY67" s="673"/>
      <c r="AZ67" s="673"/>
      <c r="BA67" s="673"/>
      <c r="BB67" s="673"/>
      <c r="BC67" s="673"/>
      <c r="BD67" s="673"/>
      <c r="BE67" s="476"/>
      <c r="BF67" s="793"/>
      <c r="BG67" s="793"/>
      <c r="BH67" s="793"/>
      <c r="BI67" s="793"/>
      <c r="BJ67" s="793"/>
      <c r="BK67" s="738"/>
      <c r="BL67" s="671"/>
      <c r="BM67" s="672"/>
      <c r="BN67" s="672"/>
      <c r="BO67" s="672"/>
      <c r="BP67" s="471"/>
      <c r="BQ67" s="673"/>
      <c r="BR67" s="673"/>
      <c r="BS67" s="673"/>
      <c r="BT67" s="673"/>
      <c r="BU67" s="673"/>
      <c r="BV67" s="674"/>
      <c r="BW67" s="668"/>
      <c r="BX67" s="668"/>
      <c r="BY67" s="668"/>
      <c r="BZ67" s="668"/>
      <c r="CA67" s="668"/>
      <c r="CB67" s="667"/>
      <c r="CC67" s="668"/>
      <c r="CD67" s="668"/>
      <c r="CE67" s="668"/>
      <c r="CF67" s="668"/>
      <c r="CG67" s="668"/>
      <c r="CH67" s="217"/>
      <c r="CI67" s="220"/>
      <c r="CJ67" s="220"/>
    </row>
    <row r="68" spans="1:88" s="171" customFormat="1" ht="15" customHeight="1">
      <c r="A68" s="139"/>
      <c r="B68" s="139"/>
      <c r="C68" s="139"/>
      <c r="E68" s="803"/>
      <c r="F68" s="803"/>
      <c r="G68" s="804"/>
      <c r="H68" s="804"/>
      <c r="I68" s="804"/>
      <c r="J68" s="804"/>
      <c r="K68" s="804"/>
      <c r="L68" s="804"/>
      <c r="M68" s="804"/>
      <c r="N68" s="804"/>
      <c r="O68" s="804"/>
      <c r="P68" s="804"/>
      <c r="Q68" s="804"/>
      <c r="R68" s="804"/>
      <c r="S68" s="804"/>
      <c r="T68" s="804"/>
      <c r="U68" s="804"/>
      <c r="V68" s="804"/>
      <c r="W68" s="804"/>
      <c r="X68" s="804"/>
      <c r="Y68" s="804"/>
      <c r="Z68" s="804"/>
      <c r="AA68" s="804"/>
      <c r="AB68" s="804"/>
      <c r="AC68" s="804"/>
      <c r="AD68" s="804"/>
      <c r="AE68" s="804"/>
      <c r="AF68" s="804"/>
      <c r="AG68" s="804"/>
      <c r="AH68" s="804"/>
      <c r="AI68" s="804"/>
      <c r="AJ68" s="804"/>
      <c r="AK68" s="802"/>
      <c r="AL68" s="802"/>
      <c r="AM68" s="802"/>
      <c r="AN68" s="465"/>
      <c r="AO68" s="474" t="str">
        <f>IF(LEN(VLOOKUP(AK66,suvaha!$D$92:$H$158,2,FALSE))&lt;11,"",LEFT(RIGHT(VLOOKUP(AK66,suvaha!$D$92:$H$158,2,FALSE),11),1))</f>
        <v/>
      </c>
      <c r="AP68" s="181"/>
      <c r="AQ68" s="474" t="str">
        <f>IF(LEN(VLOOKUP(AK66,suvaha!$D$92:$H$158,2,FALSE))&lt;10,"",LEFT(RIGHT(VLOOKUP(AK66,suvaha!$D$92:$H$158,2,FALSE),10),1))</f>
        <v/>
      </c>
      <c r="AR68" s="476"/>
      <c r="AS68" s="474" t="str">
        <f>IF(LEN(VLOOKUP(AK66,suvaha!$D$92:$H$158,2,FALSE))&lt;9,"",LEFT(RIGHT(VLOOKUP(AK66,suvaha!$D$92:$H$158,2,FALSE),9),1))</f>
        <v/>
      </c>
      <c r="AT68" s="181"/>
      <c r="AU68" s="474" t="str">
        <f>IF(LEN(VLOOKUP(AK66,suvaha!$D$92:$H$158,2,FALSE))&lt;8,"",LEFT(RIGHT(VLOOKUP(AK66,suvaha!$D$92:$H$158,2,FALSE),8),1))</f>
        <v/>
      </c>
      <c r="AV68" s="476"/>
      <c r="AW68" s="474" t="str">
        <f>IF(LEN(VLOOKUP(AK66,suvaha!$D$92:$H$158,2,FALSE))&lt;7,"",LEFT(RIGHT(VLOOKUP(AK66,suvaha!$D$92:$H$158,2,FALSE),7),1))</f>
        <v/>
      </c>
      <c r="AX68" s="468"/>
      <c r="AY68" s="474" t="str">
        <f>IF(LEN(VLOOKUP(AK66,suvaha!$D$92:$H$158,2,FALSE))&lt;6,"",LEFT(RIGHT(VLOOKUP(AK66,suvaha!$D$92:$H$158,2,FALSE),6),1))</f>
        <v/>
      </c>
      <c r="AZ68" s="181"/>
      <c r="BA68" s="788" t="str">
        <f>IF(LEN(VLOOKUP(AK66,suvaha!$D$92:$H$158,2,FALSE))&lt;5,"",LEFT(RIGHT(VLOOKUP(AK66,suvaha!$D$92:$H$158,2,FALSE),5),1))</f>
        <v>2</v>
      </c>
      <c r="BB68" s="788" t="e">
        <f>IF(LEN(#REF!)&lt;5,"",LEFT(RIGHT(#REF!,5),1))</f>
        <v>#REF!</v>
      </c>
      <c r="BC68" s="476"/>
      <c r="BD68" s="474" t="str">
        <f>IF(LEN(VLOOKUP(AK66,suvaha!$D$92:$H$158,2,FALSE))&lt;4,"",LEFT(RIGHT(VLOOKUP(AK66,suvaha!$D$92:$H$158,2,FALSE),4),1))</f>
        <v>0</v>
      </c>
      <c r="BE68" s="476"/>
      <c r="BF68" s="474" t="str">
        <f>IF(LEN(VLOOKUP(AK66,suvaha!$D$92:$H$158,2,FALSE))&lt;3,"",LEFT(RIGHT(VLOOKUP(AK66,suvaha!$D$92:$H$158,2,FALSE),3),1))</f>
        <v>2</v>
      </c>
      <c r="BG68" s="476"/>
      <c r="BH68" s="474" t="str">
        <f>IF(LEN(VLOOKUP(AK66,suvaha!$D$92:$H$158,2,FALSE))&lt;2,"",LEFT(RIGHT(VLOOKUP(AK66,suvaha!$D$92:$H$158,2,FALSE),2),1))</f>
        <v>1</v>
      </c>
      <c r="BI68" s="476"/>
      <c r="BJ68" s="474" t="str">
        <f>IF(VLOOKUP(AK66,suvaha!$D$92:$H$158,2,FALSE)=0,"",IF(LEN(VLOOKUP(AK66,suvaha!$D$92:$H$158,2,FALSE))&lt;1,"",LEFT(RIGHT(VLOOKUP(AK66,suvaha!$D$92:$H$158,2,FALSE),1),1)))</f>
        <v>6</v>
      </c>
      <c r="BK68" s="738"/>
      <c r="BL68" s="671"/>
      <c r="BM68" s="474" t="str">
        <f>IF(LEN(VLOOKUP(AK66,suvaha!$D$92:$H$158,4,FALSE))&lt;11,"",LEFT(RIGHT(VLOOKUP(AK66,suvaha!$D$92:$H$158,4,FALSE),11),1))</f>
        <v/>
      </c>
      <c r="BN68" s="181"/>
      <c r="BO68" s="474" t="str">
        <f>IF(LEN(VLOOKUP(AK66,suvaha!$D$92:$H$158,4,FALSE))&lt;10,"",LEFT(RIGHT(VLOOKUP(AK66,suvaha!$D$92:$H$158,4,FALSE),10),1))</f>
        <v/>
      </c>
      <c r="BP68" s="476"/>
      <c r="BQ68" s="474" t="str">
        <f>IF(LEN(VLOOKUP(AK66,suvaha!$D$92:$H$158,4,FALSE))&lt;9,"",LEFT(RIGHT(VLOOKUP(AK66,suvaha!$D$92:$H$158,4,FALSE),9),1))</f>
        <v/>
      </c>
      <c r="BR68" s="181"/>
      <c r="BS68" s="474" t="str">
        <f>IF(LEN(VLOOKUP(AK66,suvaha!$D$92:$H$158,4,FALSE))&lt;8,"",LEFT(RIGHT(VLOOKUP(AK66,suvaha!$D$92:$H$158,4,FALSE),8),1))</f>
        <v/>
      </c>
      <c r="BT68" s="476"/>
      <c r="BU68" s="474" t="str">
        <f>IF(LEN(VLOOKUP(AK66,suvaha!$D$92:$H$158,4,FALSE))&lt;7,"",LEFT(RIGHT(VLOOKUP(AK66,suvaha!$D$92:$H$158,4,FALSE),7),1))</f>
        <v/>
      </c>
      <c r="BV68" s="674"/>
      <c r="BW68" s="474" t="str">
        <f>IF(LEN(VLOOKUP(AK66,suvaha!$D$92:$H$158,4,FALSE))&lt;6,"",LEFT(RIGHT(VLOOKUP(AK66,suvaha!$D$92:$H$158,4,FALSE),6),1))</f>
        <v/>
      </c>
      <c r="BX68" s="476"/>
      <c r="BY68" s="474" t="str">
        <f>IF(LEN(VLOOKUP(AK66,suvaha!$D$92:$H$158,4,FALSE))&lt;5,"",LEFT(RIGHT(VLOOKUP(AK66,suvaha!$D$92:$H$158,4,FALSE),5),1))</f>
        <v>1</v>
      </c>
      <c r="BZ68" s="476"/>
      <c r="CA68" s="474" t="str">
        <f>IF(LEN(VLOOKUP(AK66,suvaha!$D$92:$H$158,4,FALSE))&lt;4,"",LEFT(RIGHT(VLOOKUP(AK66,suvaha!$D$92:$H$158,4,FALSE),4),1))</f>
        <v>7</v>
      </c>
      <c r="CB68" s="667"/>
      <c r="CC68" s="474" t="str">
        <f>IF(LEN(VLOOKUP(AK66,suvaha!$D$92:$H$158,4,FALSE))&lt;3,"",LEFT(RIGHT(VLOOKUP(AK66,suvaha!$D$92:$H$158,4,FALSE),3),1))</f>
        <v>8</v>
      </c>
      <c r="CD68" s="476"/>
      <c r="CE68" s="474" t="str">
        <f>IF(LEN(VLOOKUP(AK66,suvaha!$D$92:$H$158,4,FALSE))&lt;2,"",LEFT(RIGHT(VLOOKUP(AK66,suvaha!$D$92:$H$158,4,FALSE),2),1))</f>
        <v>7</v>
      </c>
      <c r="CF68" s="476"/>
      <c r="CG68" s="474" t="str">
        <f>IF(VLOOKUP(AK66,suvaha!$D$92:$H$158,4,FALSE)=0,"",IF(LEN(VLOOKUP(AK66,suvaha!$D$92:$H$158,4,FALSE))&lt;1,"",LEFT(RIGHT(VLOOKUP(AK66,suvaha!$D$92:$H$158,4,FALSE),1),1)))</f>
        <v>2</v>
      </c>
      <c r="CH68" s="217"/>
      <c r="CI68" s="139"/>
      <c r="CJ68" s="139"/>
    </row>
    <row r="69" spans="1:88" s="171" customFormat="1" ht="3" customHeight="1">
      <c r="A69" s="139"/>
      <c r="B69" s="139"/>
      <c r="C69" s="139"/>
      <c r="E69" s="803"/>
      <c r="F69" s="803"/>
      <c r="G69" s="804"/>
      <c r="H69" s="804"/>
      <c r="I69" s="804"/>
      <c r="J69" s="804"/>
      <c r="K69" s="804"/>
      <c r="L69" s="804"/>
      <c r="M69" s="804"/>
      <c r="N69" s="804"/>
      <c r="O69" s="804"/>
      <c r="P69" s="804"/>
      <c r="Q69" s="804"/>
      <c r="R69" s="804"/>
      <c r="S69" s="804"/>
      <c r="T69" s="804"/>
      <c r="U69" s="804"/>
      <c r="V69" s="804"/>
      <c r="W69" s="804"/>
      <c r="X69" s="804"/>
      <c r="Y69" s="804"/>
      <c r="Z69" s="804"/>
      <c r="AA69" s="804"/>
      <c r="AB69" s="804"/>
      <c r="AC69" s="804"/>
      <c r="AD69" s="804"/>
      <c r="AE69" s="804"/>
      <c r="AF69" s="804"/>
      <c r="AG69" s="804"/>
      <c r="AH69" s="804"/>
      <c r="AI69" s="804"/>
      <c r="AJ69" s="804"/>
      <c r="AK69" s="802"/>
      <c r="AL69" s="802"/>
      <c r="AM69" s="802"/>
      <c r="AN69" s="464"/>
      <c r="AO69" s="236"/>
      <c r="AP69" s="236"/>
      <c r="AQ69" s="236"/>
      <c r="AR69" s="236"/>
      <c r="AS69" s="236"/>
      <c r="AT69" s="236"/>
      <c r="AU69" s="236"/>
      <c r="AV69" s="236"/>
      <c r="AW69" s="236"/>
      <c r="AX69" s="236"/>
      <c r="AY69" s="236"/>
      <c r="AZ69" s="236"/>
      <c r="BA69" s="236"/>
      <c r="BB69" s="236"/>
      <c r="BC69" s="236"/>
      <c r="BD69" s="236"/>
      <c r="BE69" s="182"/>
      <c r="BF69" s="182"/>
      <c r="BG69" s="182"/>
      <c r="BH69" s="182"/>
      <c r="BI69" s="182"/>
      <c r="BJ69" s="182"/>
      <c r="BK69" s="182"/>
      <c r="BL69" s="669"/>
      <c r="BM69" s="669"/>
      <c r="BN69" s="669"/>
      <c r="BO69" s="669"/>
      <c r="BP69" s="669"/>
      <c r="BQ69" s="669"/>
      <c r="BR69" s="669"/>
      <c r="BS69" s="669"/>
      <c r="BT69" s="669"/>
      <c r="BU69" s="669"/>
      <c r="BV69" s="669"/>
      <c r="BW69" s="669"/>
      <c r="BX69" s="669"/>
      <c r="BY69" s="669"/>
      <c r="BZ69" s="669"/>
      <c r="CA69" s="669"/>
      <c r="CB69" s="669"/>
      <c r="CC69" s="182"/>
      <c r="CD69" s="182"/>
      <c r="CE69" s="182"/>
      <c r="CF69" s="182"/>
      <c r="CG69" s="182"/>
      <c r="CH69" s="218"/>
      <c r="CI69" s="139"/>
      <c r="CJ69" s="139"/>
    </row>
    <row r="70" spans="1:88" s="174" customFormat="1" ht="3" customHeight="1">
      <c r="A70" s="139"/>
      <c r="B70" s="463"/>
      <c r="C70" s="144"/>
      <c r="D70" s="144"/>
      <c r="E70" s="803" t="s">
        <v>82</v>
      </c>
      <c r="F70" s="803"/>
      <c r="G70" s="804" t="str">
        <f>Index!C184</f>
        <v>Daňové záväzky a dotácie (341, 342, 343, 345, 346, 347, 34X)</v>
      </c>
      <c r="H70" s="804"/>
      <c r="I70" s="804"/>
      <c r="J70" s="804"/>
      <c r="K70" s="804"/>
      <c r="L70" s="804"/>
      <c r="M70" s="804"/>
      <c r="N70" s="804"/>
      <c r="O70" s="804"/>
      <c r="P70" s="804"/>
      <c r="Q70" s="804"/>
      <c r="R70" s="804"/>
      <c r="S70" s="804"/>
      <c r="T70" s="804"/>
      <c r="U70" s="804"/>
      <c r="V70" s="804"/>
      <c r="W70" s="804"/>
      <c r="X70" s="804"/>
      <c r="Y70" s="804"/>
      <c r="Z70" s="804"/>
      <c r="AA70" s="804"/>
      <c r="AB70" s="804"/>
      <c r="AC70" s="804"/>
      <c r="AD70" s="804"/>
      <c r="AE70" s="804"/>
      <c r="AF70" s="804"/>
      <c r="AG70" s="804"/>
      <c r="AH70" s="804"/>
      <c r="AI70" s="804"/>
      <c r="AJ70" s="804"/>
      <c r="AK70" s="802" t="s">
        <v>239</v>
      </c>
      <c r="AL70" s="802"/>
      <c r="AM70" s="802"/>
      <c r="AN70" s="469"/>
      <c r="AO70" s="472"/>
      <c r="AP70" s="472"/>
      <c r="AQ70" s="472"/>
      <c r="AR70" s="472"/>
      <c r="AS70" s="472"/>
      <c r="AT70" s="472"/>
      <c r="AU70" s="472"/>
      <c r="AV70" s="472"/>
      <c r="AW70" s="472"/>
      <c r="AX70" s="472"/>
      <c r="AY70" s="472"/>
      <c r="AZ70" s="472"/>
      <c r="BA70" s="472"/>
      <c r="BB70" s="472"/>
      <c r="BC70" s="472"/>
      <c r="BD70" s="472"/>
      <c r="BE70" s="175"/>
      <c r="BF70" s="175"/>
      <c r="BG70" s="175"/>
      <c r="BH70" s="175"/>
      <c r="BI70" s="175"/>
      <c r="BJ70" s="175"/>
      <c r="BK70" s="175"/>
      <c r="BL70" s="710"/>
      <c r="BM70" s="710"/>
      <c r="BN70" s="710"/>
      <c r="BO70" s="710"/>
      <c r="BP70" s="710"/>
      <c r="BQ70" s="710"/>
      <c r="BR70" s="710"/>
      <c r="BS70" s="710"/>
      <c r="BT70" s="710"/>
      <c r="BU70" s="710"/>
      <c r="BV70" s="710"/>
      <c r="BW70" s="710"/>
      <c r="BX70" s="710"/>
      <c r="BY70" s="710"/>
      <c r="BZ70" s="710"/>
      <c r="CA70" s="710"/>
      <c r="CB70" s="710"/>
      <c r="CC70" s="175"/>
      <c r="CD70" s="175"/>
      <c r="CE70" s="175"/>
      <c r="CF70" s="175"/>
      <c r="CG70" s="175"/>
      <c r="CH70" s="216"/>
      <c r="CI70" s="220"/>
      <c r="CJ70" s="220"/>
    </row>
    <row r="71" spans="1:88" s="174" customFormat="1" ht="3" customHeight="1">
      <c r="A71" s="139"/>
      <c r="B71" s="139"/>
      <c r="C71" s="139"/>
      <c r="D71" s="463"/>
      <c r="E71" s="803"/>
      <c r="F71" s="803"/>
      <c r="G71" s="804"/>
      <c r="H71" s="804"/>
      <c r="I71" s="804"/>
      <c r="J71" s="804"/>
      <c r="K71" s="804"/>
      <c r="L71" s="804"/>
      <c r="M71" s="804"/>
      <c r="N71" s="804"/>
      <c r="O71" s="804"/>
      <c r="P71" s="804"/>
      <c r="Q71" s="804"/>
      <c r="R71" s="804"/>
      <c r="S71" s="804"/>
      <c r="T71" s="804"/>
      <c r="U71" s="804"/>
      <c r="V71" s="804"/>
      <c r="W71" s="804"/>
      <c r="X71" s="804"/>
      <c r="Y71" s="804"/>
      <c r="Z71" s="804"/>
      <c r="AA71" s="804"/>
      <c r="AB71" s="804"/>
      <c r="AC71" s="804"/>
      <c r="AD71" s="804"/>
      <c r="AE71" s="804"/>
      <c r="AF71" s="804"/>
      <c r="AG71" s="804"/>
      <c r="AH71" s="804"/>
      <c r="AI71" s="804"/>
      <c r="AJ71" s="804"/>
      <c r="AK71" s="802"/>
      <c r="AL71" s="802"/>
      <c r="AM71" s="802"/>
      <c r="AN71" s="465"/>
      <c r="AO71" s="466"/>
      <c r="AP71" s="466"/>
      <c r="AQ71" s="466"/>
      <c r="AR71" s="471"/>
      <c r="AS71" s="467"/>
      <c r="AT71" s="467"/>
      <c r="AU71" s="467"/>
      <c r="AV71" s="467"/>
      <c r="AW71" s="467"/>
      <c r="AX71" s="468"/>
      <c r="AY71" s="673"/>
      <c r="AZ71" s="673"/>
      <c r="BA71" s="673"/>
      <c r="BB71" s="673"/>
      <c r="BC71" s="673"/>
      <c r="BD71" s="673"/>
      <c r="BE71" s="476"/>
      <c r="BF71" s="793"/>
      <c r="BG71" s="793"/>
      <c r="BH71" s="793"/>
      <c r="BI71" s="793"/>
      <c r="BJ71" s="793"/>
      <c r="BK71" s="738"/>
      <c r="BL71" s="671"/>
      <c r="BM71" s="672"/>
      <c r="BN71" s="672"/>
      <c r="BO71" s="672"/>
      <c r="BP71" s="471"/>
      <c r="BQ71" s="673"/>
      <c r="BR71" s="673"/>
      <c r="BS71" s="673"/>
      <c r="BT71" s="673"/>
      <c r="BU71" s="673"/>
      <c r="BV71" s="674"/>
      <c r="BW71" s="668"/>
      <c r="BX71" s="668"/>
      <c r="BY71" s="668"/>
      <c r="BZ71" s="668"/>
      <c r="CA71" s="668"/>
      <c r="CB71" s="667"/>
      <c r="CC71" s="668"/>
      <c r="CD71" s="668"/>
      <c r="CE71" s="668"/>
      <c r="CF71" s="668"/>
      <c r="CG71" s="668"/>
      <c r="CH71" s="217"/>
      <c r="CI71" s="220"/>
      <c r="CJ71" s="220"/>
    </row>
    <row r="72" spans="1:88" s="171" customFormat="1" ht="15" customHeight="1">
      <c r="A72" s="139"/>
      <c r="B72" s="139"/>
      <c r="C72" s="139"/>
      <c r="E72" s="803"/>
      <c r="F72" s="803"/>
      <c r="G72" s="804"/>
      <c r="H72" s="804"/>
      <c r="I72" s="804"/>
      <c r="J72" s="804"/>
      <c r="K72" s="804"/>
      <c r="L72" s="804"/>
      <c r="M72" s="804"/>
      <c r="N72" s="804"/>
      <c r="O72" s="804"/>
      <c r="P72" s="804"/>
      <c r="Q72" s="804"/>
      <c r="R72" s="804"/>
      <c r="S72" s="804"/>
      <c r="T72" s="804"/>
      <c r="U72" s="804"/>
      <c r="V72" s="804"/>
      <c r="W72" s="804"/>
      <c r="X72" s="804"/>
      <c r="Y72" s="804"/>
      <c r="Z72" s="804"/>
      <c r="AA72" s="804"/>
      <c r="AB72" s="804"/>
      <c r="AC72" s="804"/>
      <c r="AD72" s="804"/>
      <c r="AE72" s="804"/>
      <c r="AF72" s="804"/>
      <c r="AG72" s="804"/>
      <c r="AH72" s="804"/>
      <c r="AI72" s="804"/>
      <c r="AJ72" s="804"/>
      <c r="AK72" s="802"/>
      <c r="AL72" s="802"/>
      <c r="AM72" s="802"/>
      <c r="AN72" s="465"/>
      <c r="AO72" s="474" t="str">
        <f>IF(LEN(VLOOKUP(AK70,suvaha!$D$92:$H$158,2,FALSE))&lt;11,"",LEFT(RIGHT(VLOOKUP(AK70,suvaha!$D$92:$H$158,2,FALSE),11),1))</f>
        <v/>
      </c>
      <c r="AP72" s="181"/>
      <c r="AQ72" s="474" t="str">
        <f>IF(LEN(VLOOKUP(AK70,suvaha!$D$92:$H$158,2,FALSE))&lt;10,"",LEFT(RIGHT(VLOOKUP(AK70,suvaha!$D$92:$H$158,2,FALSE),10),1))</f>
        <v/>
      </c>
      <c r="AR72" s="476"/>
      <c r="AS72" s="474" t="str">
        <f>IF(LEN(VLOOKUP(AK70,suvaha!$D$92:$H$158,2,FALSE))&lt;9,"",LEFT(RIGHT(VLOOKUP(AK70,suvaha!$D$92:$H$158,2,FALSE),9),1))</f>
        <v/>
      </c>
      <c r="AT72" s="181"/>
      <c r="AU72" s="474" t="str">
        <f>IF(LEN(VLOOKUP(AK70,suvaha!$D$92:$H$158,2,FALSE))&lt;8,"",LEFT(RIGHT(VLOOKUP(AK70,suvaha!$D$92:$H$158,2,FALSE),8),1))</f>
        <v/>
      </c>
      <c r="AV72" s="476"/>
      <c r="AW72" s="474" t="str">
        <f>IF(LEN(VLOOKUP(AK70,suvaha!$D$92:$H$158,2,FALSE))&lt;7,"",LEFT(RIGHT(VLOOKUP(AK70,suvaha!$D$92:$H$158,2,FALSE),7),1))</f>
        <v/>
      </c>
      <c r="AX72" s="468"/>
      <c r="AY72" s="474" t="str">
        <f>IF(LEN(VLOOKUP(AK70,suvaha!$D$92:$H$158,2,FALSE))&lt;6,"",LEFT(RIGHT(VLOOKUP(AK70,suvaha!$D$92:$H$158,2,FALSE),6),1))</f>
        <v/>
      </c>
      <c r="AZ72" s="181"/>
      <c r="BA72" s="788" t="str">
        <f>IF(LEN(VLOOKUP(AK70,suvaha!$D$92:$H$158,2,FALSE))&lt;5,"",LEFT(RIGHT(VLOOKUP(AK70,suvaha!$D$92:$H$158,2,FALSE),5),1))</f>
        <v>3</v>
      </c>
      <c r="BB72" s="788" t="e">
        <f>IF(LEN(#REF!)&lt;5,"",LEFT(RIGHT(#REF!,5),1))</f>
        <v>#REF!</v>
      </c>
      <c r="BC72" s="476"/>
      <c r="BD72" s="474" t="str">
        <f>IF(LEN(VLOOKUP(AK70,suvaha!$D$92:$H$158,2,FALSE))&lt;4,"",LEFT(RIGHT(VLOOKUP(AK70,suvaha!$D$92:$H$158,2,FALSE),4),1))</f>
        <v>5</v>
      </c>
      <c r="BE72" s="476"/>
      <c r="BF72" s="474" t="str">
        <f>IF(LEN(VLOOKUP(AK70,suvaha!$D$92:$H$158,2,FALSE))&lt;3,"",LEFT(RIGHT(VLOOKUP(AK70,suvaha!$D$92:$H$158,2,FALSE),3),1))</f>
        <v>2</v>
      </c>
      <c r="BG72" s="476"/>
      <c r="BH72" s="474" t="str">
        <f>IF(LEN(VLOOKUP(AK70,suvaha!$D$92:$H$158,2,FALSE))&lt;2,"",LEFT(RIGHT(VLOOKUP(AK70,suvaha!$D$92:$H$158,2,FALSE),2),1))</f>
        <v>7</v>
      </c>
      <c r="BI72" s="476"/>
      <c r="BJ72" s="474" t="str">
        <f>IF(VLOOKUP(AK70,suvaha!$D$92:$H$158,2,FALSE)=0,"",IF(LEN(VLOOKUP(AK70,suvaha!$D$92:$H$158,2,FALSE))&lt;1,"",LEFT(RIGHT(VLOOKUP(AK70,suvaha!$D$92:$H$158,2,FALSE),1),1)))</f>
        <v>7</v>
      </c>
      <c r="BK72" s="738"/>
      <c r="BL72" s="671"/>
      <c r="BM72" s="474" t="str">
        <f>IF(LEN(VLOOKUP(AK70,suvaha!$D$92:$H$158,4,FALSE))&lt;11,"",LEFT(RIGHT(VLOOKUP(AK70,suvaha!$D$92:$H$158,4,FALSE),11),1))</f>
        <v/>
      </c>
      <c r="BN72" s="181"/>
      <c r="BO72" s="474" t="str">
        <f>IF(LEN(VLOOKUP(AK70,suvaha!$D$92:$H$158,4,FALSE))&lt;10,"",LEFT(RIGHT(VLOOKUP(AK70,suvaha!$D$92:$H$158,4,FALSE),10),1))</f>
        <v/>
      </c>
      <c r="BP72" s="476"/>
      <c r="BQ72" s="474" t="str">
        <f>IF(LEN(VLOOKUP(AK70,suvaha!$D$92:$H$158,4,FALSE))&lt;9,"",LEFT(RIGHT(VLOOKUP(AK70,suvaha!$D$92:$H$158,4,FALSE),9),1))</f>
        <v/>
      </c>
      <c r="BR72" s="181"/>
      <c r="BS72" s="474" t="str">
        <f>IF(LEN(VLOOKUP(AK70,suvaha!$D$92:$H$158,4,FALSE))&lt;8,"",LEFT(RIGHT(VLOOKUP(AK70,suvaha!$D$92:$H$158,4,FALSE),8),1))</f>
        <v/>
      </c>
      <c r="BT72" s="476"/>
      <c r="BU72" s="474" t="str">
        <f>IF(LEN(VLOOKUP(AK70,suvaha!$D$92:$H$158,4,FALSE))&lt;7,"",LEFT(RIGHT(VLOOKUP(AK70,suvaha!$D$92:$H$158,4,FALSE),7),1))</f>
        <v/>
      </c>
      <c r="BV72" s="674"/>
      <c r="BW72" s="474" t="str">
        <f>IF(LEN(VLOOKUP(AK70,suvaha!$D$92:$H$158,4,FALSE))&lt;6,"",LEFT(RIGHT(VLOOKUP(AK70,suvaha!$D$92:$H$158,4,FALSE),6),1))</f>
        <v/>
      </c>
      <c r="BX72" s="476"/>
      <c r="BY72" s="474" t="str">
        <f>IF(LEN(VLOOKUP(AK70,suvaha!$D$92:$H$158,4,FALSE))&lt;5,"",LEFT(RIGHT(VLOOKUP(AK70,suvaha!$D$92:$H$158,4,FALSE),5),1))</f>
        <v/>
      </c>
      <c r="BZ72" s="476"/>
      <c r="CA72" s="474" t="str">
        <f>IF(LEN(VLOOKUP(AK70,suvaha!$D$92:$H$158,4,FALSE))&lt;4,"",LEFT(RIGHT(VLOOKUP(AK70,suvaha!$D$92:$H$158,4,FALSE),4),1))</f>
        <v>3</v>
      </c>
      <c r="CB72" s="667"/>
      <c r="CC72" s="474" t="str">
        <f>IF(LEN(VLOOKUP(AK70,suvaha!$D$92:$H$158,4,FALSE))&lt;3,"",LEFT(RIGHT(VLOOKUP(AK70,suvaha!$D$92:$H$158,4,FALSE),3),1))</f>
        <v>5</v>
      </c>
      <c r="CD72" s="476"/>
      <c r="CE72" s="474" t="str">
        <f>IF(LEN(VLOOKUP(AK70,suvaha!$D$92:$H$158,4,FALSE))&lt;2,"",LEFT(RIGHT(VLOOKUP(AK70,suvaha!$D$92:$H$158,4,FALSE),2),1))</f>
        <v>6</v>
      </c>
      <c r="CF72" s="476"/>
      <c r="CG72" s="474" t="str">
        <f>IF(VLOOKUP(AK70,suvaha!$D$92:$H$158,4,FALSE)=0,"",IF(LEN(VLOOKUP(AK70,suvaha!$D$92:$H$158,4,FALSE))&lt;1,"",LEFT(RIGHT(VLOOKUP(AK70,suvaha!$D$92:$H$158,4,FALSE),1),1)))</f>
        <v>1</v>
      </c>
      <c r="CH72" s="217"/>
      <c r="CI72" s="139"/>
      <c r="CJ72" s="139"/>
    </row>
    <row r="73" spans="1:88" s="171" customFormat="1" ht="3" customHeight="1">
      <c r="A73" s="139"/>
      <c r="B73" s="139"/>
      <c r="C73" s="139"/>
      <c r="E73" s="803"/>
      <c r="F73" s="803"/>
      <c r="G73" s="804"/>
      <c r="H73" s="804"/>
      <c r="I73" s="804"/>
      <c r="J73" s="804"/>
      <c r="K73" s="804"/>
      <c r="L73" s="804"/>
      <c r="M73" s="804"/>
      <c r="N73" s="804"/>
      <c r="O73" s="804"/>
      <c r="P73" s="804"/>
      <c r="Q73" s="804"/>
      <c r="R73" s="804"/>
      <c r="S73" s="804"/>
      <c r="T73" s="804"/>
      <c r="U73" s="804"/>
      <c r="V73" s="804"/>
      <c r="W73" s="804"/>
      <c r="X73" s="804"/>
      <c r="Y73" s="804"/>
      <c r="Z73" s="804"/>
      <c r="AA73" s="804"/>
      <c r="AB73" s="804"/>
      <c r="AC73" s="804"/>
      <c r="AD73" s="804"/>
      <c r="AE73" s="804"/>
      <c r="AF73" s="804"/>
      <c r="AG73" s="804"/>
      <c r="AH73" s="804"/>
      <c r="AI73" s="804"/>
      <c r="AJ73" s="804"/>
      <c r="AK73" s="802"/>
      <c r="AL73" s="802"/>
      <c r="AM73" s="802"/>
      <c r="AN73" s="464"/>
      <c r="AO73" s="236"/>
      <c r="AP73" s="236"/>
      <c r="AQ73" s="236"/>
      <c r="AR73" s="236"/>
      <c r="AS73" s="236"/>
      <c r="AT73" s="236"/>
      <c r="AU73" s="236"/>
      <c r="AV73" s="236"/>
      <c r="AW73" s="236"/>
      <c r="AX73" s="236"/>
      <c r="AY73" s="236"/>
      <c r="AZ73" s="236"/>
      <c r="BA73" s="236"/>
      <c r="BB73" s="236"/>
      <c r="BC73" s="236"/>
      <c r="BD73" s="236"/>
      <c r="BE73" s="182"/>
      <c r="BF73" s="182"/>
      <c r="BG73" s="182"/>
      <c r="BH73" s="182"/>
      <c r="BI73" s="182"/>
      <c r="BJ73" s="182"/>
      <c r="BK73" s="182"/>
      <c r="BL73" s="669"/>
      <c r="BM73" s="669"/>
      <c r="BN73" s="669"/>
      <c r="BO73" s="669"/>
      <c r="BP73" s="669"/>
      <c r="BQ73" s="669"/>
      <c r="BR73" s="669"/>
      <c r="BS73" s="669"/>
      <c r="BT73" s="669"/>
      <c r="BU73" s="669"/>
      <c r="BV73" s="669"/>
      <c r="BW73" s="669"/>
      <c r="BX73" s="669"/>
      <c r="BY73" s="669"/>
      <c r="BZ73" s="669"/>
      <c r="CA73" s="669"/>
      <c r="CB73" s="669"/>
      <c r="CC73" s="182"/>
      <c r="CD73" s="182"/>
      <c r="CE73" s="182"/>
      <c r="CF73" s="182"/>
      <c r="CG73" s="182"/>
      <c r="CH73" s="218"/>
      <c r="CI73" s="139"/>
      <c r="CJ73" s="139"/>
    </row>
    <row r="74" spans="1:88" s="174" customFormat="1" ht="3" customHeight="1">
      <c r="A74" s="139"/>
      <c r="B74" s="463"/>
      <c r="C74" s="144"/>
      <c r="D74" s="144"/>
      <c r="E74" s="803" t="s">
        <v>84</v>
      </c>
      <c r="F74" s="803"/>
      <c r="G74" s="804" t="str">
        <f>Index!C185</f>
        <v>Záväzky z derivátových operácií (373A, 377A)</v>
      </c>
      <c r="H74" s="804"/>
      <c r="I74" s="804"/>
      <c r="J74" s="804"/>
      <c r="K74" s="804"/>
      <c r="L74" s="804"/>
      <c r="M74" s="804"/>
      <c r="N74" s="804"/>
      <c r="O74" s="804"/>
      <c r="P74" s="804"/>
      <c r="Q74" s="804"/>
      <c r="R74" s="804"/>
      <c r="S74" s="804"/>
      <c r="T74" s="804"/>
      <c r="U74" s="804"/>
      <c r="V74" s="804"/>
      <c r="W74" s="804"/>
      <c r="X74" s="804"/>
      <c r="Y74" s="804"/>
      <c r="Z74" s="804"/>
      <c r="AA74" s="804"/>
      <c r="AB74" s="804"/>
      <c r="AC74" s="804"/>
      <c r="AD74" s="804"/>
      <c r="AE74" s="804"/>
      <c r="AF74" s="804"/>
      <c r="AG74" s="804"/>
      <c r="AH74" s="804"/>
      <c r="AI74" s="804"/>
      <c r="AJ74" s="804"/>
      <c r="AK74" s="802" t="s">
        <v>240</v>
      </c>
      <c r="AL74" s="802"/>
      <c r="AM74" s="802"/>
      <c r="AN74" s="469"/>
      <c r="AO74" s="472"/>
      <c r="AP74" s="472"/>
      <c r="AQ74" s="472"/>
      <c r="AR74" s="472"/>
      <c r="AS74" s="472"/>
      <c r="AT74" s="472"/>
      <c r="AU74" s="472"/>
      <c r="AV74" s="472"/>
      <c r="AW74" s="472"/>
      <c r="AX74" s="472"/>
      <c r="AY74" s="472"/>
      <c r="AZ74" s="472"/>
      <c r="BA74" s="472"/>
      <c r="BB74" s="472"/>
      <c r="BC74" s="472"/>
      <c r="BD74" s="472"/>
      <c r="BE74" s="175"/>
      <c r="BF74" s="175"/>
      <c r="BG74" s="175"/>
      <c r="BH74" s="175"/>
      <c r="BI74" s="175"/>
      <c r="BJ74" s="175"/>
      <c r="BK74" s="175"/>
      <c r="BL74" s="710"/>
      <c r="BM74" s="710"/>
      <c r="BN74" s="710"/>
      <c r="BO74" s="710"/>
      <c r="BP74" s="710"/>
      <c r="BQ74" s="710"/>
      <c r="BR74" s="710"/>
      <c r="BS74" s="710"/>
      <c r="BT74" s="710"/>
      <c r="BU74" s="710"/>
      <c r="BV74" s="710"/>
      <c r="BW74" s="710"/>
      <c r="BX74" s="710"/>
      <c r="BY74" s="710"/>
      <c r="BZ74" s="710"/>
      <c r="CA74" s="710"/>
      <c r="CB74" s="710"/>
      <c r="CC74" s="175"/>
      <c r="CD74" s="175"/>
      <c r="CE74" s="175"/>
      <c r="CF74" s="175"/>
      <c r="CG74" s="175"/>
      <c r="CH74" s="216"/>
      <c r="CI74" s="220"/>
      <c r="CJ74" s="220"/>
    </row>
    <row r="75" spans="1:88" s="174" customFormat="1" ht="3" customHeight="1">
      <c r="A75" s="139"/>
      <c r="B75" s="139"/>
      <c r="C75" s="139"/>
      <c r="D75" s="463"/>
      <c r="E75" s="803"/>
      <c r="F75" s="803"/>
      <c r="G75" s="804"/>
      <c r="H75" s="804"/>
      <c r="I75" s="804"/>
      <c r="J75" s="804"/>
      <c r="K75" s="804"/>
      <c r="L75" s="804"/>
      <c r="M75" s="804"/>
      <c r="N75" s="804"/>
      <c r="O75" s="804"/>
      <c r="P75" s="804"/>
      <c r="Q75" s="804"/>
      <c r="R75" s="804"/>
      <c r="S75" s="804"/>
      <c r="T75" s="804"/>
      <c r="U75" s="804"/>
      <c r="V75" s="804"/>
      <c r="W75" s="804"/>
      <c r="X75" s="804"/>
      <c r="Y75" s="804"/>
      <c r="Z75" s="804"/>
      <c r="AA75" s="804"/>
      <c r="AB75" s="804"/>
      <c r="AC75" s="804"/>
      <c r="AD75" s="804"/>
      <c r="AE75" s="804"/>
      <c r="AF75" s="804"/>
      <c r="AG75" s="804"/>
      <c r="AH75" s="804"/>
      <c r="AI75" s="804"/>
      <c r="AJ75" s="804"/>
      <c r="AK75" s="802"/>
      <c r="AL75" s="802"/>
      <c r="AM75" s="802"/>
      <c r="AN75" s="465"/>
      <c r="AO75" s="466"/>
      <c r="AP75" s="466"/>
      <c r="AQ75" s="466"/>
      <c r="AR75" s="471"/>
      <c r="AS75" s="467"/>
      <c r="AT75" s="467"/>
      <c r="AU75" s="467"/>
      <c r="AV75" s="467"/>
      <c r="AW75" s="467"/>
      <c r="AX75" s="468"/>
      <c r="AY75" s="673"/>
      <c r="AZ75" s="673"/>
      <c r="BA75" s="673"/>
      <c r="BB75" s="673"/>
      <c r="BC75" s="673"/>
      <c r="BD75" s="673"/>
      <c r="BE75" s="476"/>
      <c r="BF75" s="793"/>
      <c r="BG75" s="793"/>
      <c r="BH75" s="793"/>
      <c r="BI75" s="793"/>
      <c r="BJ75" s="793"/>
      <c r="BK75" s="738"/>
      <c r="BL75" s="671"/>
      <c r="BM75" s="672"/>
      <c r="BN75" s="672"/>
      <c r="BO75" s="672"/>
      <c r="BP75" s="471"/>
      <c r="BQ75" s="673"/>
      <c r="BR75" s="673"/>
      <c r="BS75" s="673"/>
      <c r="BT75" s="673"/>
      <c r="BU75" s="673"/>
      <c r="BV75" s="674"/>
      <c r="BW75" s="668"/>
      <c r="BX75" s="668"/>
      <c r="BY75" s="668"/>
      <c r="BZ75" s="668"/>
      <c r="CA75" s="668"/>
      <c r="CB75" s="667"/>
      <c r="CC75" s="668"/>
      <c r="CD75" s="668"/>
      <c r="CE75" s="668"/>
      <c r="CF75" s="668"/>
      <c r="CG75" s="668"/>
      <c r="CH75" s="217"/>
      <c r="CI75" s="220"/>
      <c r="CJ75" s="220"/>
    </row>
    <row r="76" spans="1:88" s="171" customFormat="1" ht="15" customHeight="1">
      <c r="A76" s="139"/>
      <c r="B76" s="139"/>
      <c r="C76" s="139"/>
      <c r="E76" s="803"/>
      <c r="F76" s="803"/>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804"/>
      <c r="AE76" s="804"/>
      <c r="AF76" s="804"/>
      <c r="AG76" s="804"/>
      <c r="AH76" s="804"/>
      <c r="AI76" s="804"/>
      <c r="AJ76" s="804"/>
      <c r="AK76" s="802"/>
      <c r="AL76" s="802"/>
      <c r="AM76" s="802"/>
      <c r="AN76" s="465"/>
      <c r="AO76" s="474" t="str">
        <f>IF(LEN(VLOOKUP(AK74,suvaha!$D$92:$H$158,2,FALSE))&lt;11,"",LEFT(RIGHT(VLOOKUP(AK74,suvaha!$D$92:$H$158,2,FALSE),11),1))</f>
        <v/>
      </c>
      <c r="AP76" s="181"/>
      <c r="AQ76" s="474" t="str">
        <f>IF(LEN(VLOOKUP(AK74,suvaha!$D$92:$H$158,2,FALSE))&lt;10,"",LEFT(RIGHT(VLOOKUP(AK74,suvaha!$D$92:$H$158,2,FALSE),10),1))</f>
        <v/>
      </c>
      <c r="AR76" s="476"/>
      <c r="AS76" s="474" t="str">
        <f>IF(LEN(VLOOKUP(AK74,suvaha!$D$92:$H$158,2,FALSE))&lt;9,"",LEFT(RIGHT(VLOOKUP(AK74,suvaha!$D$92:$H$158,2,FALSE),9),1))</f>
        <v/>
      </c>
      <c r="AT76" s="181"/>
      <c r="AU76" s="474" t="str">
        <f>IF(LEN(VLOOKUP(AK74,suvaha!$D$92:$H$158,2,FALSE))&lt;8,"",LEFT(RIGHT(VLOOKUP(AK74,suvaha!$D$92:$H$158,2,FALSE),8),1))</f>
        <v/>
      </c>
      <c r="AV76" s="476"/>
      <c r="AW76" s="474" t="str">
        <f>IF(LEN(VLOOKUP(AK74,suvaha!$D$92:$H$158,2,FALSE))&lt;7,"",LEFT(RIGHT(VLOOKUP(AK74,suvaha!$D$92:$H$158,2,FALSE),7),1))</f>
        <v/>
      </c>
      <c r="AX76" s="468"/>
      <c r="AY76" s="474" t="str">
        <f>IF(LEN(VLOOKUP(AK74,suvaha!$D$92:$H$158,2,FALSE))&lt;6,"",LEFT(RIGHT(VLOOKUP(AK74,suvaha!$D$92:$H$158,2,FALSE),6),1))</f>
        <v/>
      </c>
      <c r="AZ76" s="181"/>
      <c r="BA76" s="788" t="str">
        <f>IF(LEN(VLOOKUP(AK74,suvaha!$D$92:$H$158,2,FALSE))&lt;5,"",LEFT(RIGHT(VLOOKUP(AK74,suvaha!$D$92:$H$158,2,FALSE),5),1))</f>
        <v/>
      </c>
      <c r="BB76" s="788" t="e">
        <f>IF(LEN(#REF!)&lt;5,"",LEFT(RIGHT(#REF!,5),1))</f>
        <v>#REF!</v>
      </c>
      <c r="BC76" s="476"/>
      <c r="BD76" s="474" t="str">
        <f>IF(LEN(VLOOKUP(AK74,suvaha!$D$92:$H$158,2,FALSE))&lt;4,"",LEFT(RIGHT(VLOOKUP(AK74,suvaha!$D$92:$H$158,2,FALSE),4),1))</f>
        <v/>
      </c>
      <c r="BE76" s="476"/>
      <c r="BF76" s="474" t="str">
        <f>IF(LEN(VLOOKUP(AK74,suvaha!$D$92:$H$158,2,FALSE))&lt;3,"",LEFT(RIGHT(VLOOKUP(AK74,suvaha!$D$92:$H$158,2,FALSE),3),1))</f>
        <v/>
      </c>
      <c r="BG76" s="476"/>
      <c r="BH76" s="474" t="str">
        <f>IF(LEN(VLOOKUP(AK74,suvaha!$D$92:$H$158,2,FALSE))&lt;2,"",LEFT(RIGHT(VLOOKUP(AK74,suvaha!$D$92:$H$158,2,FALSE),2),1))</f>
        <v/>
      </c>
      <c r="BI76" s="476"/>
      <c r="BJ76" s="474" t="str">
        <f>IF(VLOOKUP(AK74,suvaha!$D$92:$H$158,2,FALSE)=0,"",IF(LEN(VLOOKUP(AK74,suvaha!$D$92:$H$158,2,FALSE))&lt;1,"",LEFT(RIGHT(VLOOKUP(AK74,suvaha!$D$92:$H$158,2,FALSE),1),1)))</f>
        <v/>
      </c>
      <c r="BK76" s="738"/>
      <c r="BL76" s="671"/>
      <c r="BM76" s="474" t="str">
        <f>IF(LEN(VLOOKUP(AK74,suvaha!$D$92:$H$158,4,FALSE))&lt;11,"",LEFT(RIGHT(VLOOKUP(AK74,suvaha!$D$92:$H$158,4,FALSE),11),1))</f>
        <v/>
      </c>
      <c r="BN76" s="181"/>
      <c r="BO76" s="474" t="str">
        <f>IF(LEN(VLOOKUP(AK74,suvaha!$D$92:$H$158,4,FALSE))&lt;10,"",LEFT(RIGHT(VLOOKUP(AK74,suvaha!$D$92:$H$158,4,FALSE),10),1))</f>
        <v/>
      </c>
      <c r="BP76" s="476"/>
      <c r="BQ76" s="474" t="str">
        <f>IF(LEN(VLOOKUP(AK74,suvaha!$D$92:$H$158,4,FALSE))&lt;9,"",LEFT(RIGHT(VLOOKUP(AK74,suvaha!$D$92:$H$158,4,FALSE),9),1))</f>
        <v/>
      </c>
      <c r="BR76" s="181"/>
      <c r="BS76" s="474" t="str">
        <f>IF(LEN(VLOOKUP(AK74,suvaha!$D$92:$H$158,4,FALSE))&lt;8,"",LEFT(RIGHT(VLOOKUP(AK74,suvaha!$D$92:$H$158,4,FALSE),8),1))</f>
        <v/>
      </c>
      <c r="BT76" s="476"/>
      <c r="BU76" s="474" t="str">
        <f>IF(LEN(VLOOKUP(AK74,suvaha!$D$92:$H$158,4,FALSE))&lt;7,"",LEFT(RIGHT(VLOOKUP(AK74,suvaha!$D$92:$H$158,4,FALSE),7),1))</f>
        <v/>
      </c>
      <c r="BV76" s="674"/>
      <c r="BW76" s="474" t="str">
        <f>IF(LEN(VLOOKUP(AK74,suvaha!$D$92:$H$158,4,FALSE))&lt;6,"",LEFT(RIGHT(VLOOKUP(AK74,suvaha!$D$92:$H$158,4,FALSE),6),1))</f>
        <v/>
      </c>
      <c r="BX76" s="476"/>
      <c r="BY76" s="474" t="str">
        <f>IF(LEN(VLOOKUP(AK74,suvaha!$D$92:$H$158,4,FALSE))&lt;5,"",LEFT(RIGHT(VLOOKUP(AK74,suvaha!$D$92:$H$158,4,FALSE),5),1))</f>
        <v/>
      </c>
      <c r="BZ76" s="476"/>
      <c r="CA76" s="474" t="str">
        <f>IF(LEN(VLOOKUP(AK74,suvaha!$D$92:$H$158,4,FALSE))&lt;4,"",LEFT(RIGHT(VLOOKUP(AK74,suvaha!$D$92:$H$158,4,FALSE),4),1))</f>
        <v/>
      </c>
      <c r="CB76" s="667"/>
      <c r="CC76" s="474" t="str">
        <f>IF(LEN(VLOOKUP(AK74,suvaha!$D$92:$H$158,4,FALSE))&lt;3,"",LEFT(RIGHT(VLOOKUP(AK74,suvaha!$D$92:$H$158,4,FALSE),3),1))</f>
        <v/>
      </c>
      <c r="CD76" s="476"/>
      <c r="CE76" s="474" t="str">
        <f>IF(LEN(VLOOKUP(AK74,suvaha!$D$92:$H$158,4,FALSE))&lt;2,"",LEFT(RIGHT(VLOOKUP(AK74,suvaha!$D$92:$H$158,4,FALSE),2),1))</f>
        <v/>
      </c>
      <c r="CF76" s="476"/>
      <c r="CG76" s="474" t="str">
        <f>IF(VLOOKUP(AK74,suvaha!$D$92:$H$158,4,FALSE)=0,"",IF(LEN(VLOOKUP(AK74,suvaha!$D$92:$H$158,4,FALSE))&lt;1,"",LEFT(RIGHT(VLOOKUP(AK74,suvaha!$D$92:$H$158,4,FALSE),1),1)))</f>
        <v/>
      </c>
      <c r="CH76" s="217"/>
      <c r="CI76" s="139"/>
      <c r="CJ76" s="139"/>
    </row>
    <row r="77" spans="1:88" s="171" customFormat="1" ht="3" customHeight="1">
      <c r="A77" s="139"/>
      <c r="B77" s="139"/>
      <c r="C77" s="139"/>
      <c r="E77" s="803"/>
      <c r="F77" s="803"/>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804"/>
      <c r="AE77" s="804"/>
      <c r="AF77" s="804"/>
      <c r="AG77" s="804"/>
      <c r="AH77" s="804"/>
      <c r="AI77" s="804"/>
      <c r="AJ77" s="804"/>
      <c r="AK77" s="802"/>
      <c r="AL77" s="802"/>
      <c r="AM77" s="802"/>
      <c r="AN77" s="464"/>
      <c r="AO77" s="236"/>
      <c r="AP77" s="236"/>
      <c r="AQ77" s="236"/>
      <c r="AR77" s="236"/>
      <c r="AS77" s="236"/>
      <c r="AT77" s="236"/>
      <c r="AU77" s="236"/>
      <c r="AV77" s="236"/>
      <c r="AW77" s="236"/>
      <c r="AX77" s="236"/>
      <c r="AY77" s="236"/>
      <c r="AZ77" s="236"/>
      <c r="BA77" s="236"/>
      <c r="BB77" s="236"/>
      <c r="BC77" s="236"/>
      <c r="BD77" s="236"/>
      <c r="BE77" s="182"/>
      <c r="BF77" s="182"/>
      <c r="BG77" s="182"/>
      <c r="BH77" s="182"/>
      <c r="BI77" s="182"/>
      <c r="BJ77" s="182"/>
      <c r="BK77" s="182"/>
      <c r="BL77" s="669"/>
      <c r="BM77" s="669"/>
      <c r="BN77" s="669"/>
      <c r="BO77" s="669"/>
      <c r="BP77" s="669"/>
      <c r="BQ77" s="669"/>
      <c r="BR77" s="669"/>
      <c r="BS77" s="669"/>
      <c r="BT77" s="669"/>
      <c r="BU77" s="669"/>
      <c r="BV77" s="669"/>
      <c r="BW77" s="669"/>
      <c r="BX77" s="669"/>
      <c r="BY77" s="669"/>
      <c r="BZ77" s="669"/>
      <c r="CA77" s="669"/>
      <c r="CB77" s="669"/>
      <c r="CC77" s="182"/>
      <c r="CD77" s="182"/>
      <c r="CE77" s="182"/>
      <c r="CF77" s="182"/>
      <c r="CG77" s="182"/>
      <c r="CH77" s="218"/>
      <c r="CI77" s="139"/>
      <c r="CJ77" s="139"/>
    </row>
    <row r="78" spans="1:88" s="174" customFormat="1" ht="3" customHeight="1">
      <c r="A78" s="139"/>
      <c r="B78" s="463"/>
      <c r="C78" s="144"/>
      <c r="D78" s="144"/>
      <c r="E78" s="803" t="s">
        <v>100</v>
      </c>
      <c r="F78" s="803"/>
      <c r="G78" s="804" t="str">
        <f>Index!C186</f>
        <v>Iné záväzky (372A, 379A, 474A, 475A, 479A, 47XA)</v>
      </c>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802" t="s">
        <v>241</v>
      </c>
      <c r="AL78" s="802"/>
      <c r="AM78" s="802"/>
      <c r="AN78" s="469"/>
      <c r="AO78" s="472"/>
      <c r="AP78" s="472"/>
      <c r="AQ78" s="472"/>
      <c r="AR78" s="472"/>
      <c r="AS78" s="472"/>
      <c r="AT78" s="472"/>
      <c r="AU78" s="472"/>
      <c r="AV78" s="472"/>
      <c r="AW78" s="472"/>
      <c r="AX78" s="472"/>
      <c r="AY78" s="472"/>
      <c r="AZ78" s="472"/>
      <c r="BA78" s="472"/>
      <c r="BB78" s="472"/>
      <c r="BC78" s="472"/>
      <c r="BD78" s="472"/>
      <c r="BE78" s="175"/>
      <c r="BF78" s="175"/>
      <c r="BG78" s="175"/>
      <c r="BH78" s="175"/>
      <c r="BI78" s="175"/>
      <c r="BJ78" s="175"/>
      <c r="BK78" s="175"/>
      <c r="BL78" s="710"/>
      <c r="BM78" s="710"/>
      <c r="BN78" s="710"/>
      <c r="BO78" s="710"/>
      <c r="BP78" s="710"/>
      <c r="BQ78" s="710"/>
      <c r="BR78" s="710"/>
      <c r="BS78" s="710"/>
      <c r="BT78" s="710"/>
      <c r="BU78" s="710"/>
      <c r="BV78" s="710"/>
      <c r="BW78" s="710"/>
      <c r="BX78" s="710"/>
      <c r="BY78" s="710"/>
      <c r="BZ78" s="710"/>
      <c r="CA78" s="710"/>
      <c r="CB78" s="710"/>
      <c r="CC78" s="175"/>
      <c r="CD78" s="175"/>
      <c r="CE78" s="175"/>
      <c r="CF78" s="175"/>
      <c r="CG78" s="175"/>
      <c r="CH78" s="216"/>
      <c r="CI78" s="220"/>
      <c r="CJ78" s="220"/>
    </row>
    <row r="79" spans="1:88" s="174" customFormat="1" ht="3" customHeight="1">
      <c r="A79" s="139"/>
      <c r="B79" s="139"/>
      <c r="C79" s="139"/>
      <c r="D79" s="463"/>
      <c r="E79" s="803"/>
      <c r="F79" s="803"/>
      <c r="G79" s="804"/>
      <c r="H79" s="804"/>
      <c r="I79" s="804"/>
      <c r="J79" s="804"/>
      <c r="K79" s="804"/>
      <c r="L79" s="804"/>
      <c r="M79" s="804"/>
      <c r="N79" s="804"/>
      <c r="O79" s="804"/>
      <c r="P79" s="804"/>
      <c r="Q79" s="804"/>
      <c r="R79" s="804"/>
      <c r="S79" s="804"/>
      <c r="T79" s="804"/>
      <c r="U79" s="804"/>
      <c r="V79" s="804"/>
      <c r="W79" s="804"/>
      <c r="X79" s="804"/>
      <c r="Y79" s="804"/>
      <c r="Z79" s="804"/>
      <c r="AA79" s="804"/>
      <c r="AB79" s="804"/>
      <c r="AC79" s="804"/>
      <c r="AD79" s="804"/>
      <c r="AE79" s="804"/>
      <c r="AF79" s="804"/>
      <c r="AG79" s="804"/>
      <c r="AH79" s="804"/>
      <c r="AI79" s="804"/>
      <c r="AJ79" s="804"/>
      <c r="AK79" s="802"/>
      <c r="AL79" s="802"/>
      <c r="AM79" s="802"/>
      <c r="AN79" s="465"/>
      <c r="AO79" s="466"/>
      <c r="AP79" s="466"/>
      <c r="AQ79" s="466"/>
      <c r="AR79" s="471"/>
      <c r="AS79" s="467"/>
      <c r="AT79" s="467"/>
      <c r="AU79" s="467"/>
      <c r="AV79" s="467"/>
      <c r="AW79" s="467"/>
      <c r="AX79" s="468"/>
      <c r="AY79" s="673"/>
      <c r="AZ79" s="673"/>
      <c r="BA79" s="673"/>
      <c r="BB79" s="673"/>
      <c r="BC79" s="673"/>
      <c r="BD79" s="673"/>
      <c r="BE79" s="476"/>
      <c r="BF79" s="793"/>
      <c r="BG79" s="793"/>
      <c r="BH79" s="793"/>
      <c r="BI79" s="793"/>
      <c r="BJ79" s="793"/>
      <c r="BK79" s="738"/>
      <c r="BL79" s="671"/>
      <c r="BM79" s="672"/>
      <c r="BN79" s="672"/>
      <c r="BO79" s="672"/>
      <c r="BP79" s="471"/>
      <c r="BQ79" s="673"/>
      <c r="BR79" s="673"/>
      <c r="BS79" s="673"/>
      <c r="BT79" s="673"/>
      <c r="BU79" s="673"/>
      <c r="BV79" s="674"/>
      <c r="BW79" s="668"/>
      <c r="BX79" s="668"/>
      <c r="BY79" s="668"/>
      <c r="BZ79" s="668"/>
      <c r="CA79" s="668"/>
      <c r="CB79" s="667"/>
      <c r="CC79" s="668"/>
      <c r="CD79" s="668"/>
      <c r="CE79" s="668"/>
      <c r="CF79" s="668"/>
      <c r="CG79" s="668"/>
      <c r="CH79" s="217"/>
      <c r="CI79" s="220"/>
      <c r="CJ79" s="220"/>
    </row>
    <row r="80" spans="1:88" s="171" customFormat="1" ht="15" customHeight="1">
      <c r="A80" s="139"/>
      <c r="B80" s="139"/>
      <c r="C80" s="139"/>
      <c r="E80" s="803"/>
      <c r="F80" s="803"/>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J80" s="804"/>
      <c r="AK80" s="802"/>
      <c r="AL80" s="802"/>
      <c r="AM80" s="802"/>
      <c r="AN80" s="465"/>
      <c r="AO80" s="474" t="str">
        <f>IF(LEN(VLOOKUP(AK78,suvaha!$D$92:$H$158,2,FALSE))&lt;11,"",LEFT(RIGHT(VLOOKUP(AK78,suvaha!$D$92:$H$158,2,FALSE),11),1))</f>
        <v/>
      </c>
      <c r="AP80" s="181"/>
      <c r="AQ80" s="474" t="str">
        <f>IF(LEN(VLOOKUP(AK78,suvaha!$D$92:$H$158,2,FALSE))&lt;10,"",LEFT(RIGHT(VLOOKUP(AK78,suvaha!$D$92:$H$158,2,FALSE),10),1))</f>
        <v/>
      </c>
      <c r="AR80" s="476"/>
      <c r="AS80" s="474" t="str">
        <f>IF(LEN(VLOOKUP(AK78,suvaha!$D$92:$H$158,2,FALSE))&lt;9,"",LEFT(RIGHT(VLOOKUP(AK78,suvaha!$D$92:$H$158,2,FALSE),9),1))</f>
        <v/>
      </c>
      <c r="AT80" s="181"/>
      <c r="AU80" s="474" t="str">
        <f>IF(LEN(VLOOKUP(AK78,suvaha!$D$92:$H$158,2,FALSE))&lt;8,"",LEFT(RIGHT(VLOOKUP(AK78,suvaha!$D$92:$H$158,2,FALSE),8),1))</f>
        <v/>
      </c>
      <c r="AV80" s="476"/>
      <c r="AW80" s="474" t="str">
        <f>IF(LEN(VLOOKUP(AK78,suvaha!$D$92:$H$158,2,FALSE))&lt;7,"",LEFT(RIGHT(VLOOKUP(AK78,suvaha!$D$92:$H$158,2,FALSE),7),1))</f>
        <v/>
      </c>
      <c r="AX80" s="468"/>
      <c r="AY80" s="474" t="str">
        <f>IF(LEN(VLOOKUP(AK78,suvaha!$D$92:$H$158,2,FALSE))&lt;6,"",LEFT(RIGHT(VLOOKUP(AK78,suvaha!$D$92:$H$158,2,FALSE),6),1))</f>
        <v/>
      </c>
      <c r="AZ80" s="181"/>
      <c r="BA80" s="788" t="str">
        <f>IF(LEN(VLOOKUP(AK78,suvaha!$D$92:$H$158,2,FALSE))&lt;5,"",LEFT(RIGHT(VLOOKUP(AK78,suvaha!$D$92:$H$158,2,FALSE),5),1))</f>
        <v/>
      </c>
      <c r="BB80" s="788" t="e">
        <f>IF(LEN(#REF!)&lt;5,"",LEFT(RIGHT(#REF!,5),1))</f>
        <v>#REF!</v>
      </c>
      <c r="BC80" s="476"/>
      <c r="BD80" s="474" t="str">
        <f>IF(LEN(VLOOKUP(AK78,suvaha!$D$92:$H$158,2,FALSE))&lt;4,"",LEFT(RIGHT(VLOOKUP(AK78,suvaha!$D$92:$H$158,2,FALSE),4),1))</f>
        <v/>
      </c>
      <c r="BE80" s="476"/>
      <c r="BF80" s="474" t="str">
        <f>IF(LEN(VLOOKUP(AK78,suvaha!$D$92:$H$158,2,FALSE))&lt;3,"",LEFT(RIGHT(VLOOKUP(AK78,suvaha!$D$92:$H$158,2,FALSE),3),1))</f>
        <v/>
      </c>
      <c r="BG80" s="476"/>
      <c r="BH80" s="474" t="str">
        <f>IF(LEN(VLOOKUP(AK78,suvaha!$D$92:$H$158,2,FALSE))&lt;2,"",LEFT(RIGHT(VLOOKUP(AK78,suvaha!$D$92:$H$158,2,FALSE),2),1))</f>
        <v/>
      </c>
      <c r="BI80" s="476"/>
      <c r="BJ80" s="474" t="str">
        <f>IF(VLOOKUP(AK78,suvaha!$D$92:$H$158,2,FALSE)=0,"",IF(LEN(VLOOKUP(AK78,suvaha!$D$92:$H$158,2,FALSE))&lt;1,"",LEFT(RIGHT(VLOOKUP(AK78,suvaha!$D$92:$H$158,2,FALSE),1),1)))</f>
        <v/>
      </c>
      <c r="BK80" s="738"/>
      <c r="BL80" s="671"/>
      <c r="BM80" s="474" t="str">
        <f>IF(LEN(VLOOKUP(AK78,suvaha!$D$92:$H$158,4,FALSE))&lt;11,"",LEFT(RIGHT(VLOOKUP(AK78,suvaha!$D$92:$H$158,4,FALSE),11),1))</f>
        <v/>
      </c>
      <c r="BN80" s="181"/>
      <c r="BO80" s="474" t="str">
        <f>IF(LEN(VLOOKUP(AK78,suvaha!$D$92:$H$158,4,FALSE))&lt;10,"",LEFT(RIGHT(VLOOKUP(AK78,suvaha!$D$92:$H$158,4,FALSE),10),1))</f>
        <v/>
      </c>
      <c r="BP80" s="476"/>
      <c r="BQ80" s="474" t="str">
        <f>IF(LEN(VLOOKUP(AK78,suvaha!$D$92:$H$158,4,FALSE))&lt;9,"",LEFT(RIGHT(VLOOKUP(AK78,suvaha!$D$92:$H$158,4,FALSE),9),1))</f>
        <v/>
      </c>
      <c r="BR80" s="181"/>
      <c r="BS80" s="474" t="str">
        <f>IF(LEN(VLOOKUP(AK78,suvaha!$D$92:$H$158,4,FALSE))&lt;8,"",LEFT(RIGHT(VLOOKUP(AK78,suvaha!$D$92:$H$158,4,FALSE),8),1))</f>
        <v/>
      </c>
      <c r="BT80" s="476"/>
      <c r="BU80" s="474" t="str">
        <f>IF(LEN(VLOOKUP(AK78,suvaha!$D$92:$H$158,4,FALSE))&lt;7,"",LEFT(RIGHT(VLOOKUP(AK78,suvaha!$D$92:$H$158,4,FALSE),7),1))</f>
        <v/>
      </c>
      <c r="BV80" s="674"/>
      <c r="BW80" s="474" t="str">
        <f>IF(LEN(VLOOKUP(AK78,suvaha!$D$92:$H$158,4,FALSE))&lt;6,"",LEFT(RIGHT(VLOOKUP(AK78,suvaha!$D$92:$H$158,4,FALSE),6),1))</f>
        <v/>
      </c>
      <c r="BX80" s="476"/>
      <c r="BY80" s="474" t="str">
        <f>IF(LEN(VLOOKUP(AK78,suvaha!$D$92:$H$158,4,FALSE))&lt;5,"",LEFT(RIGHT(VLOOKUP(AK78,suvaha!$D$92:$H$158,4,FALSE),5),1))</f>
        <v/>
      </c>
      <c r="BZ80" s="476"/>
      <c r="CA80" s="474" t="str">
        <f>IF(LEN(VLOOKUP(AK78,suvaha!$D$92:$H$158,4,FALSE))&lt;4,"",LEFT(RIGHT(VLOOKUP(AK78,suvaha!$D$92:$H$158,4,FALSE),4),1))</f>
        <v/>
      </c>
      <c r="CB80" s="667"/>
      <c r="CC80" s="474" t="str">
        <f>IF(LEN(VLOOKUP(AK78,suvaha!$D$92:$H$158,4,FALSE))&lt;3,"",LEFT(RIGHT(VLOOKUP(AK78,suvaha!$D$92:$H$158,4,FALSE),3),1))</f>
        <v/>
      </c>
      <c r="CD80" s="476"/>
      <c r="CE80" s="474" t="str">
        <f>IF(LEN(VLOOKUP(AK78,suvaha!$D$92:$H$158,4,FALSE))&lt;2,"",LEFT(RIGHT(VLOOKUP(AK78,suvaha!$D$92:$H$158,4,FALSE),2),1))</f>
        <v/>
      </c>
      <c r="CF80" s="476"/>
      <c r="CG80" s="474" t="str">
        <f>IF(VLOOKUP(AK78,suvaha!$D$92:$H$158,4,FALSE)=0,"",IF(LEN(VLOOKUP(AK78,suvaha!$D$92:$H$158,4,FALSE))&lt;1,"",LEFT(RIGHT(VLOOKUP(AK78,suvaha!$D$92:$H$158,4,FALSE),1),1)))</f>
        <v/>
      </c>
      <c r="CH80" s="217"/>
      <c r="CI80" s="139"/>
      <c r="CJ80" s="139"/>
    </row>
    <row r="81" spans="1:88" s="171" customFormat="1" ht="3" customHeight="1">
      <c r="A81" s="139"/>
      <c r="B81" s="139"/>
      <c r="C81" s="139"/>
      <c r="E81" s="803"/>
      <c r="F81" s="803"/>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804"/>
      <c r="AE81" s="804"/>
      <c r="AF81" s="804"/>
      <c r="AG81" s="804"/>
      <c r="AH81" s="804"/>
      <c r="AI81" s="804"/>
      <c r="AJ81" s="804"/>
      <c r="AK81" s="802"/>
      <c r="AL81" s="802"/>
      <c r="AM81" s="802"/>
      <c r="AN81" s="464"/>
      <c r="AO81" s="236"/>
      <c r="AP81" s="236"/>
      <c r="AQ81" s="236"/>
      <c r="AR81" s="236"/>
      <c r="AS81" s="236"/>
      <c r="AT81" s="236"/>
      <c r="AU81" s="236"/>
      <c r="AV81" s="236"/>
      <c r="AW81" s="236"/>
      <c r="AX81" s="236"/>
      <c r="AY81" s="236"/>
      <c r="AZ81" s="236"/>
      <c r="BA81" s="236"/>
      <c r="BB81" s="236"/>
      <c r="BC81" s="236"/>
      <c r="BD81" s="236"/>
      <c r="BE81" s="182"/>
      <c r="BF81" s="182"/>
      <c r="BG81" s="182"/>
      <c r="BH81" s="182"/>
      <c r="BI81" s="182"/>
      <c r="BJ81" s="182"/>
      <c r="BK81" s="182"/>
      <c r="BL81" s="669"/>
      <c r="BM81" s="669"/>
      <c r="BN81" s="669"/>
      <c r="BO81" s="669"/>
      <c r="BP81" s="669"/>
      <c r="BQ81" s="669"/>
      <c r="BR81" s="669"/>
      <c r="BS81" s="669"/>
      <c r="BT81" s="669"/>
      <c r="BU81" s="669"/>
      <c r="BV81" s="669"/>
      <c r="BW81" s="669"/>
      <c r="BX81" s="669"/>
      <c r="BY81" s="669"/>
      <c r="BZ81" s="669"/>
      <c r="CA81" s="669"/>
      <c r="CB81" s="669"/>
      <c r="CC81" s="182"/>
      <c r="CD81" s="182"/>
      <c r="CE81" s="182"/>
      <c r="CF81" s="182"/>
      <c r="CG81" s="182"/>
      <c r="CH81" s="218"/>
      <c r="CI81" s="139"/>
      <c r="CJ81" s="139"/>
    </row>
    <row r="82" spans="1:88" s="244" customFormat="1" ht="3" customHeight="1">
      <c r="A82" s="237"/>
      <c r="B82" s="238"/>
      <c r="C82" s="239"/>
      <c r="D82" s="239"/>
      <c r="E82" s="873" t="s">
        <v>158</v>
      </c>
      <c r="F82" s="874"/>
      <c r="G82" s="791" t="str">
        <f>Index!C187</f>
        <v>Krátkodobé rezervy r. 137 + r. 138</v>
      </c>
      <c r="H82" s="791"/>
      <c r="I82" s="791"/>
      <c r="J82" s="791"/>
      <c r="K82" s="791"/>
      <c r="L82" s="791"/>
      <c r="M82" s="791"/>
      <c r="N82" s="791"/>
      <c r="O82" s="791"/>
      <c r="P82" s="791"/>
      <c r="Q82" s="791"/>
      <c r="R82" s="791"/>
      <c r="S82" s="791"/>
      <c r="T82" s="791"/>
      <c r="U82" s="791"/>
      <c r="V82" s="791"/>
      <c r="W82" s="791"/>
      <c r="X82" s="791"/>
      <c r="Y82" s="791"/>
      <c r="Z82" s="791"/>
      <c r="AA82" s="791"/>
      <c r="AB82" s="791"/>
      <c r="AC82" s="791"/>
      <c r="AD82" s="791"/>
      <c r="AE82" s="791"/>
      <c r="AF82" s="791"/>
      <c r="AG82" s="791"/>
      <c r="AH82" s="791"/>
      <c r="AI82" s="791"/>
      <c r="AJ82" s="791"/>
      <c r="AK82" s="792" t="s">
        <v>242</v>
      </c>
      <c r="AL82" s="792"/>
      <c r="AM82" s="792"/>
      <c r="AN82" s="477"/>
      <c r="AO82" s="240"/>
      <c r="AP82" s="240"/>
      <c r="AQ82" s="240"/>
      <c r="AR82" s="240"/>
      <c r="AS82" s="240"/>
      <c r="AT82" s="240"/>
      <c r="AU82" s="240"/>
      <c r="AV82" s="240"/>
      <c r="AW82" s="240"/>
      <c r="AX82" s="240"/>
      <c r="AY82" s="240"/>
      <c r="AZ82" s="240"/>
      <c r="BA82" s="240"/>
      <c r="BB82" s="240"/>
      <c r="BC82" s="240"/>
      <c r="BD82" s="240"/>
      <c r="BE82" s="241"/>
      <c r="BF82" s="241"/>
      <c r="BG82" s="241"/>
      <c r="BH82" s="241"/>
      <c r="BI82" s="241"/>
      <c r="BJ82" s="241"/>
      <c r="BK82" s="241"/>
      <c r="BL82" s="826"/>
      <c r="BM82" s="826"/>
      <c r="BN82" s="826"/>
      <c r="BO82" s="826"/>
      <c r="BP82" s="826"/>
      <c r="BQ82" s="826"/>
      <c r="BR82" s="826"/>
      <c r="BS82" s="826"/>
      <c r="BT82" s="826"/>
      <c r="BU82" s="826"/>
      <c r="BV82" s="826"/>
      <c r="BW82" s="826"/>
      <c r="BX82" s="826"/>
      <c r="BY82" s="826"/>
      <c r="BZ82" s="826"/>
      <c r="CA82" s="826"/>
      <c r="CB82" s="826"/>
      <c r="CC82" s="241"/>
      <c r="CD82" s="241"/>
      <c r="CE82" s="241"/>
      <c r="CF82" s="241"/>
      <c r="CG82" s="241"/>
      <c r="CH82" s="242"/>
      <c r="CI82" s="243"/>
      <c r="CJ82" s="243"/>
    </row>
    <row r="83" spans="1:88" s="244" customFormat="1" ht="3" customHeight="1">
      <c r="A83" s="237"/>
      <c r="B83" s="237"/>
      <c r="C83" s="237"/>
      <c r="D83" s="238"/>
      <c r="E83" s="873"/>
      <c r="F83" s="874"/>
      <c r="G83" s="791"/>
      <c r="H83" s="791"/>
      <c r="I83" s="791"/>
      <c r="J83" s="791"/>
      <c r="K83" s="791"/>
      <c r="L83" s="791"/>
      <c r="M83" s="791"/>
      <c r="N83" s="791"/>
      <c r="O83" s="791"/>
      <c r="P83" s="791"/>
      <c r="Q83" s="791"/>
      <c r="R83" s="791"/>
      <c r="S83" s="791"/>
      <c r="T83" s="791"/>
      <c r="U83" s="791"/>
      <c r="V83" s="791"/>
      <c r="W83" s="791"/>
      <c r="X83" s="791"/>
      <c r="Y83" s="791"/>
      <c r="Z83" s="791"/>
      <c r="AA83" s="791"/>
      <c r="AB83" s="791"/>
      <c r="AC83" s="791"/>
      <c r="AD83" s="791"/>
      <c r="AE83" s="791"/>
      <c r="AF83" s="791"/>
      <c r="AG83" s="791"/>
      <c r="AH83" s="791"/>
      <c r="AI83" s="791"/>
      <c r="AJ83" s="791"/>
      <c r="AK83" s="792"/>
      <c r="AL83" s="792"/>
      <c r="AM83" s="792"/>
      <c r="AN83" s="479"/>
      <c r="AO83" s="480"/>
      <c r="AP83" s="480"/>
      <c r="AQ83" s="480"/>
      <c r="AR83" s="478"/>
      <c r="AS83" s="475"/>
      <c r="AT83" s="475"/>
      <c r="AU83" s="475"/>
      <c r="AV83" s="475"/>
      <c r="AW83" s="475"/>
      <c r="AX83" s="476"/>
      <c r="AY83" s="822"/>
      <c r="AZ83" s="822"/>
      <c r="BA83" s="822"/>
      <c r="BB83" s="822"/>
      <c r="BC83" s="822"/>
      <c r="BD83" s="822"/>
      <c r="BE83" s="476"/>
      <c r="BF83" s="793"/>
      <c r="BG83" s="793"/>
      <c r="BH83" s="793"/>
      <c r="BI83" s="793"/>
      <c r="BJ83" s="793"/>
      <c r="BK83" s="827"/>
      <c r="BL83" s="828"/>
      <c r="BM83" s="829"/>
      <c r="BN83" s="829"/>
      <c r="BO83" s="829"/>
      <c r="BP83" s="478"/>
      <c r="BQ83" s="822"/>
      <c r="BR83" s="822"/>
      <c r="BS83" s="822"/>
      <c r="BT83" s="822"/>
      <c r="BU83" s="822"/>
      <c r="BV83" s="823"/>
      <c r="BW83" s="793"/>
      <c r="BX83" s="793"/>
      <c r="BY83" s="793"/>
      <c r="BZ83" s="793"/>
      <c r="CA83" s="793"/>
      <c r="CB83" s="824"/>
      <c r="CC83" s="793"/>
      <c r="CD83" s="793"/>
      <c r="CE83" s="793"/>
      <c r="CF83" s="793"/>
      <c r="CG83" s="793"/>
      <c r="CH83" s="245"/>
      <c r="CI83" s="243"/>
      <c r="CJ83" s="243"/>
    </row>
    <row r="84" spans="1:88" s="246" customFormat="1" ht="15" customHeight="1">
      <c r="A84" s="237"/>
      <c r="B84" s="237"/>
      <c r="C84" s="237"/>
      <c r="E84" s="873"/>
      <c r="F84" s="874"/>
      <c r="G84" s="791"/>
      <c r="H84" s="791"/>
      <c r="I84" s="791"/>
      <c r="J84" s="791"/>
      <c r="K84" s="791"/>
      <c r="L84" s="791"/>
      <c r="M84" s="791"/>
      <c r="N84" s="791"/>
      <c r="O84" s="791"/>
      <c r="P84" s="791"/>
      <c r="Q84" s="791"/>
      <c r="R84" s="791"/>
      <c r="S84" s="791"/>
      <c r="T84" s="791"/>
      <c r="U84" s="791"/>
      <c r="V84" s="791"/>
      <c r="W84" s="791"/>
      <c r="X84" s="791"/>
      <c r="Y84" s="791"/>
      <c r="Z84" s="791"/>
      <c r="AA84" s="791"/>
      <c r="AB84" s="791"/>
      <c r="AC84" s="791"/>
      <c r="AD84" s="791"/>
      <c r="AE84" s="791"/>
      <c r="AF84" s="791"/>
      <c r="AG84" s="791"/>
      <c r="AH84" s="791"/>
      <c r="AI84" s="791"/>
      <c r="AJ84" s="791"/>
      <c r="AK84" s="792"/>
      <c r="AL84" s="792"/>
      <c r="AM84" s="792"/>
      <c r="AN84" s="479"/>
      <c r="AO84" s="474" t="str">
        <f>IF(LEN(VLOOKUP(AK82,suvaha!$D$92:$H$158,2,FALSE))&lt;11,"",LEFT(RIGHT(VLOOKUP(AK82,suvaha!$D$92:$H$158,2,FALSE),11),1))</f>
        <v/>
      </c>
      <c r="AP84" s="181"/>
      <c r="AQ84" s="474" t="str">
        <f>IF(LEN(VLOOKUP(AK82,suvaha!$D$92:$H$158,2,FALSE))&lt;10,"",LEFT(RIGHT(VLOOKUP(AK82,suvaha!$D$92:$H$158,2,FALSE),10),1))</f>
        <v/>
      </c>
      <c r="AR84" s="476"/>
      <c r="AS84" s="474" t="str">
        <f>IF(LEN(VLOOKUP(AK82,suvaha!$D$92:$H$158,2,FALSE))&lt;9,"",LEFT(RIGHT(VLOOKUP(AK82,suvaha!$D$92:$H$158,2,FALSE),9),1))</f>
        <v/>
      </c>
      <c r="AT84" s="181"/>
      <c r="AU84" s="474" t="str">
        <f>IF(LEN(VLOOKUP(AK82,suvaha!$D$92:$H$158,2,FALSE))&lt;8,"",LEFT(RIGHT(VLOOKUP(AK82,suvaha!$D$92:$H$158,2,FALSE),8),1))</f>
        <v/>
      </c>
      <c r="AV84" s="476"/>
      <c r="AW84" s="474" t="str">
        <f>IF(LEN(VLOOKUP(AK82,suvaha!$D$92:$H$158,2,FALSE))&lt;7,"",LEFT(RIGHT(VLOOKUP(AK82,suvaha!$D$92:$H$158,2,FALSE),7),1))</f>
        <v/>
      </c>
      <c r="AX84" s="476"/>
      <c r="AY84" s="474" t="str">
        <f>IF(LEN(VLOOKUP(AK82,suvaha!$D$92:$H$158,2,FALSE))&lt;6,"",LEFT(RIGHT(VLOOKUP(AK82,suvaha!$D$92:$H$158,2,FALSE),6),1))</f>
        <v/>
      </c>
      <c r="AZ84" s="181"/>
      <c r="BA84" s="788" t="str">
        <f>IF(LEN(VLOOKUP(AK82,suvaha!$D$92:$H$158,2,FALSE))&lt;5,"",LEFT(RIGHT(VLOOKUP(AK82,suvaha!$D$92:$H$158,2,FALSE),5),1))</f>
        <v>5</v>
      </c>
      <c r="BB84" s="788" t="e">
        <f>IF(LEN(#REF!)&lt;5,"",LEFT(RIGHT(#REF!,5),1))</f>
        <v>#REF!</v>
      </c>
      <c r="BC84" s="476"/>
      <c r="BD84" s="474" t="str">
        <f>IF(LEN(VLOOKUP(AK82,suvaha!$D$92:$H$158,2,FALSE))&lt;4,"",LEFT(RIGHT(VLOOKUP(AK82,suvaha!$D$92:$H$158,2,FALSE),4),1))</f>
        <v>8</v>
      </c>
      <c r="BE84" s="476"/>
      <c r="BF84" s="474" t="str">
        <f>IF(LEN(VLOOKUP(AK82,suvaha!$D$92:$H$158,2,FALSE))&lt;3,"",LEFT(RIGHT(VLOOKUP(AK82,suvaha!$D$92:$H$158,2,FALSE),3),1))</f>
        <v>9</v>
      </c>
      <c r="BG84" s="476"/>
      <c r="BH84" s="474" t="str">
        <f>IF(LEN(VLOOKUP(AK82,suvaha!$D$92:$H$158,2,FALSE))&lt;2,"",LEFT(RIGHT(VLOOKUP(AK82,suvaha!$D$92:$H$158,2,FALSE),2),1))</f>
        <v>1</v>
      </c>
      <c r="BI84" s="476"/>
      <c r="BJ84" s="474" t="str">
        <f>IF(VLOOKUP(AK82,suvaha!$D$92:$H$158,2,FALSE)=0,"",IF(LEN(VLOOKUP(AK82,suvaha!$D$92:$H$158,2,FALSE))&lt;1,"",LEFT(RIGHT(VLOOKUP(AK82,suvaha!$D$92:$H$158,2,FALSE),1),1)))</f>
        <v>1</v>
      </c>
      <c r="BK84" s="827"/>
      <c r="BL84" s="828"/>
      <c r="BM84" s="474" t="str">
        <f>IF(LEN(VLOOKUP(AK82,suvaha!$D$92:$H$158,4,FALSE))&lt;11,"",LEFT(RIGHT(VLOOKUP(AK82,suvaha!$D$92:$H$158,4,FALSE),11),1))</f>
        <v/>
      </c>
      <c r="BN84" s="181"/>
      <c r="BO84" s="474" t="str">
        <f>IF(LEN(VLOOKUP(AK82,suvaha!$D$92:$H$158,4,FALSE))&lt;10,"",LEFT(RIGHT(VLOOKUP(AK82,suvaha!$D$92:$H$158,4,FALSE),10),1))</f>
        <v/>
      </c>
      <c r="BP84" s="476"/>
      <c r="BQ84" s="474" t="str">
        <f>IF(LEN(VLOOKUP(AK82,suvaha!$D$92:$H$158,4,FALSE))&lt;9,"",LEFT(RIGHT(VLOOKUP(AK82,suvaha!$D$92:$H$158,4,FALSE),9),1))</f>
        <v/>
      </c>
      <c r="BR84" s="181"/>
      <c r="BS84" s="474" t="str">
        <f>IF(LEN(VLOOKUP(AK82,suvaha!$D$92:$H$158,4,FALSE))&lt;8,"",LEFT(RIGHT(VLOOKUP(AK82,suvaha!$D$92:$H$158,4,FALSE),8),1))</f>
        <v/>
      </c>
      <c r="BT84" s="476"/>
      <c r="BU84" s="474" t="str">
        <f>IF(LEN(VLOOKUP(AK82,suvaha!$D$92:$H$158,4,FALSE))&lt;7,"",LEFT(RIGHT(VLOOKUP(AK82,suvaha!$D$92:$H$158,4,FALSE),7),1))</f>
        <v/>
      </c>
      <c r="BV84" s="823"/>
      <c r="BW84" s="474" t="str">
        <f>IF(LEN(VLOOKUP(AK82,suvaha!$D$92:$H$158,4,FALSE))&lt;6,"",LEFT(RIGHT(VLOOKUP(AK82,suvaha!$D$92:$H$158,4,FALSE),6),1))</f>
        <v/>
      </c>
      <c r="BX84" s="476"/>
      <c r="BY84" s="474" t="str">
        <f>IF(LEN(VLOOKUP(AK82,suvaha!$D$92:$H$158,4,FALSE))&lt;5,"",LEFT(RIGHT(VLOOKUP(AK82,suvaha!$D$92:$H$158,4,FALSE),5),1))</f>
        <v>5</v>
      </c>
      <c r="BZ84" s="476"/>
      <c r="CA84" s="474" t="str">
        <f>IF(LEN(VLOOKUP(AK82,suvaha!$D$92:$H$158,4,FALSE))&lt;4,"",LEFT(RIGHT(VLOOKUP(AK82,suvaha!$D$92:$H$158,4,FALSE),4),1))</f>
        <v>4</v>
      </c>
      <c r="CB84" s="824"/>
      <c r="CC84" s="474" t="str">
        <f>IF(LEN(VLOOKUP(AK82,suvaha!$D$92:$H$158,4,FALSE))&lt;3,"",LEFT(RIGHT(VLOOKUP(AK82,suvaha!$D$92:$H$158,4,FALSE),3),1))</f>
        <v>3</v>
      </c>
      <c r="CD84" s="476"/>
      <c r="CE84" s="474" t="str">
        <f>IF(LEN(VLOOKUP(AK82,suvaha!$D$92:$H$158,4,FALSE))&lt;2,"",LEFT(RIGHT(VLOOKUP(AK82,suvaha!$D$92:$H$158,4,FALSE),2),1))</f>
        <v>6</v>
      </c>
      <c r="CF84" s="476"/>
      <c r="CG84" s="474" t="str">
        <f>IF(VLOOKUP(AK82,suvaha!$D$92:$H$158,4,FALSE)=0,"",IF(LEN(VLOOKUP(AK82,suvaha!$D$92:$H$158,4,FALSE))&lt;1,"",LEFT(RIGHT(VLOOKUP(AK82,suvaha!$D$92:$H$158,4,FALSE),1),1)))</f>
        <v>3</v>
      </c>
      <c r="CH84" s="245"/>
      <c r="CI84" s="237"/>
      <c r="CJ84" s="237"/>
    </row>
    <row r="85" spans="1:88" s="246" customFormat="1" ht="3" customHeight="1">
      <c r="A85" s="237"/>
      <c r="B85" s="237"/>
      <c r="C85" s="237"/>
      <c r="E85" s="873"/>
      <c r="F85" s="874"/>
      <c r="G85" s="791"/>
      <c r="H85" s="791"/>
      <c r="I85" s="791"/>
      <c r="J85" s="791"/>
      <c r="K85" s="791"/>
      <c r="L85" s="791"/>
      <c r="M85" s="791"/>
      <c r="N85" s="791"/>
      <c r="O85" s="791"/>
      <c r="P85" s="791"/>
      <c r="Q85" s="791"/>
      <c r="R85" s="791"/>
      <c r="S85" s="791"/>
      <c r="T85" s="791"/>
      <c r="U85" s="791"/>
      <c r="V85" s="791"/>
      <c r="W85" s="791"/>
      <c r="X85" s="791"/>
      <c r="Y85" s="791"/>
      <c r="Z85" s="791"/>
      <c r="AA85" s="791"/>
      <c r="AB85" s="791"/>
      <c r="AC85" s="791"/>
      <c r="AD85" s="791"/>
      <c r="AE85" s="791"/>
      <c r="AF85" s="791"/>
      <c r="AG85" s="791"/>
      <c r="AH85" s="791"/>
      <c r="AI85" s="791"/>
      <c r="AJ85" s="791"/>
      <c r="AK85" s="792"/>
      <c r="AL85" s="792"/>
      <c r="AM85" s="792"/>
      <c r="AN85" s="484"/>
      <c r="AO85" s="247"/>
      <c r="AP85" s="247"/>
      <c r="AQ85" s="247"/>
      <c r="AR85" s="247"/>
      <c r="AS85" s="247"/>
      <c r="AT85" s="247"/>
      <c r="AU85" s="247"/>
      <c r="AV85" s="247"/>
      <c r="AW85" s="247"/>
      <c r="AX85" s="247"/>
      <c r="AY85" s="247"/>
      <c r="AZ85" s="247"/>
      <c r="BA85" s="247"/>
      <c r="BB85" s="247"/>
      <c r="BC85" s="247"/>
      <c r="BD85" s="247"/>
      <c r="BE85" s="248"/>
      <c r="BF85" s="248"/>
      <c r="BG85" s="248"/>
      <c r="BH85" s="248"/>
      <c r="BI85" s="248"/>
      <c r="BJ85" s="248"/>
      <c r="BK85" s="248"/>
      <c r="BL85" s="835"/>
      <c r="BM85" s="835"/>
      <c r="BN85" s="835"/>
      <c r="BO85" s="835"/>
      <c r="BP85" s="835"/>
      <c r="BQ85" s="835"/>
      <c r="BR85" s="835"/>
      <c r="BS85" s="835"/>
      <c r="BT85" s="835"/>
      <c r="BU85" s="835"/>
      <c r="BV85" s="835"/>
      <c r="BW85" s="835"/>
      <c r="BX85" s="835"/>
      <c r="BY85" s="835"/>
      <c r="BZ85" s="835"/>
      <c r="CA85" s="835"/>
      <c r="CB85" s="835"/>
      <c r="CC85" s="248"/>
      <c r="CD85" s="248"/>
      <c r="CE85" s="248"/>
      <c r="CF85" s="248"/>
      <c r="CG85" s="248"/>
      <c r="CH85" s="249"/>
      <c r="CI85" s="237"/>
      <c r="CJ85" s="237"/>
    </row>
    <row r="86" spans="1:88" s="174" customFormat="1" ht="3" customHeight="1">
      <c r="A86" s="139"/>
      <c r="B86" s="463"/>
      <c r="C86" s="144"/>
      <c r="D86" s="144"/>
      <c r="E86" s="814" t="s">
        <v>160</v>
      </c>
      <c r="F86" s="815"/>
      <c r="G86" s="804" t="str">
        <f>Index!C188</f>
        <v>Zákonné rezervy (323A, 451A)</v>
      </c>
      <c r="H86" s="804"/>
      <c r="I86" s="804"/>
      <c r="J86" s="804"/>
      <c r="K86" s="804"/>
      <c r="L86" s="804"/>
      <c r="M86" s="804"/>
      <c r="N86" s="804"/>
      <c r="O86" s="804"/>
      <c r="P86" s="804"/>
      <c r="Q86" s="804"/>
      <c r="R86" s="804"/>
      <c r="S86" s="804"/>
      <c r="T86" s="804"/>
      <c r="U86" s="804"/>
      <c r="V86" s="804"/>
      <c r="W86" s="804"/>
      <c r="X86" s="804"/>
      <c r="Y86" s="804"/>
      <c r="Z86" s="804"/>
      <c r="AA86" s="804"/>
      <c r="AB86" s="804"/>
      <c r="AC86" s="804"/>
      <c r="AD86" s="804"/>
      <c r="AE86" s="804"/>
      <c r="AF86" s="804"/>
      <c r="AG86" s="804"/>
      <c r="AH86" s="804"/>
      <c r="AI86" s="804"/>
      <c r="AJ86" s="804"/>
      <c r="AK86" s="802" t="s">
        <v>243</v>
      </c>
      <c r="AL86" s="802"/>
      <c r="AM86" s="802"/>
      <c r="AN86" s="469"/>
      <c r="AO86" s="472"/>
      <c r="AP86" s="472"/>
      <c r="AQ86" s="472"/>
      <c r="AR86" s="472"/>
      <c r="AS86" s="472"/>
      <c r="AT86" s="472"/>
      <c r="AU86" s="472"/>
      <c r="AV86" s="472"/>
      <c r="AW86" s="472"/>
      <c r="AX86" s="472"/>
      <c r="AY86" s="472"/>
      <c r="AZ86" s="472"/>
      <c r="BA86" s="472"/>
      <c r="BB86" s="472"/>
      <c r="BC86" s="472"/>
      <c r="BD86" s="472"/>
      <c r="BE86" s="175"/>
      <c r="BF86" s="175"/>
      <c r="BG86" s="175"/>
      <c r="BH86" s="175"/>
      <c r="BI86" s="175"/>
      <c r="BJ86" s="175"/>
      <c r="BK86" s="175"/>
      <c r="BL86" s="710"/>
      <c r="BM86" s="710"/>
      <c r="BN86" s="710"/>
      <c r="BO86" s="710"/>
      <c r="BP86" s="710"/>
      <c r="BQ86" s="710"/>
      <c r="BR86" s="710"/>
      <c r="BS86" s="710"/>
      <c r="BT86" s="710"/>
      <c r="BU86" s="710"/>
      <c r="BV86" s="710"/>
      <c r="BW86" s="710"/>
      <c r="BX86" s="710"/>
      <c r="BY86" s="710"/>
      <c r="BZ86" s="710"/>
      <c r="CA86" s="710"/>
      <c r="CB86" s="710"/>
      <c r="CC86" s="175"/>
      <c r="CD86" s="175"/>
      <c r="CE86" s="175"/>
      <c r="CF86" s="175"/>
      <c r="CG86" s="175"/>
      <c r="CH86" s="216"/>
      <c r="CI86" s="220"/>
      <c r="CJ86" s="220"/>
    </row>
    <row r="87" spans="1:88" s="174" customFormat="1" ht="3" customHeight="1">
      <c r="A87" s="139"/>
      <c r="B87" s="139"/>
      <c r="C87" s="139"/>
      <c r="D87" s="463"/>
      <c r="E87" s="814"/>
      <c r="F87" s="815"/>
      <c r="G87" s="804"/>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4"/>
      <c r="AG87" s="804"/>
      <c r="AH87" s="804"/>
      <c r="AI87" s="804"/>
      <c r="AJ87" s="804"/>
      <c r="AK87" s="802"/>
      <c r="AL87" s="802"/>
      <c r="AM87" s="802"/>
      <c r="AN87" s="465"/>
      <c r="AO87" s="466"/>
      <c r="AP87" s="466"/>
      <c r="AQ87" s="466"/>
      <c r="AR87" s="471"/>
      <c r="AS87" s="467"/>
      <c r="AT87" s="467"/>
      <c r="AU87" s="467"/>
      <c r="AV87" s="467"/>
      <c r="AW87" s="467"/>
      <c r="AX87" s="468"/>
      <c r="AY87" s="673"/>
      <c r="AZ87" s="673"/>
      <c r="BA87" s="673"/>
      <c r="BB87" s="673"/>
      <c r="BC87" s="673"/>
      <c r="BD87" s="673"/>
      <c r="BE87" s="476"/>
      <c r="BF87" s="793"/>
      <c r="BG87" s="793"/>
      <c r="BH87" s="793"/>
      <c r="BI87" s="793"/>
      <c r="BJ87" s="793"/>
      <c r="BK87" s="738"/>
      <c r="BL87" s="671"/>
      <c r="BM87" s="672"/>
      <c r="BN87" s="672"/>
      <c r="BO87" s="672"/>
      <c r="BP87" s="471"/>
      <c r="BQ87" s="673"/>
      <c r="BR87" s="673"/>
      <c r="BS87" s="673"/>
      <c r="BT87" s="673"/>
      <c r="BU87" s="673"/>
      <c r="BV87" s="674"/>
      <c r="BW87" s="668"/>
      <c r="BX87" s="668"/>
      <c r="BY87" s="668"/>
      <c r="BZ87" s="668"/>
      <c r="CA87" s="668"/>
      <c r="CB87" s="667"/>
      <c r="CC87" s="668"/>
      <c r="CD87" s="668"/>
      <c r="CE87" s="668"/>
      <c r="CF87" s="668"/>
      <c r="CG87" s="668"/>
      <c r="CH87" s="217"/>
      <c r="CI87" s="220"/>
      <c r="CJ87" s="220"/>
    </row>
    <row r="88" spans="1:88" s="171" customFormat="1" ht="15" customHeight="1">
      <c r="A88" s="139"/>
      <c r="B88" s="139"/>
      <c r="C88" s="139"/>
      <c r="E88" s="814"/>
      <c r="F88" s="815"/>
      <c r="G88" s="804"/>
      <c r="H88" s="804"/>
      <c r="I88" s="804"/>
      <c r="J88" s="804"/>
      <c r="K88" s="804"/>
      <c r="L88" s="804"/>
      <c r="M88" s="804"/>
      <c r="N88" s="804"/>
      <c r="O88" s="804"/>
      <c r="P88" s="804"/>
      <c r="Q88" s="804"/>
      <c r="R88" s="804"/>
      <c r="S88" s="804"/>
      <c r="T88" s="804"/>
      <c r="U88" s="804"/>
      <c r="V88" s="804"/>
      <c r="W88" s="804"/>
      <c r="X88" s="804"/>
      <c r="Y88" s="804"/>
      <c r="Z88" s="804"/>
      <c r="AA88" s="804"/>
      <c r="AB88" s="804"/>
      <c r="AC88" s="804"/>
      <c r="AD88" s="804"/>
      <c r="AE88" s="804"/>
      <c r="AF88" s="804"/>
      <c r="AG88" s="804"/>
      <c r="AH88" s="804"/>
      <c r="AI88" s="804"/>
      <c r="AJ88" s="804"/>
      <c r="AK88" s="802"/>
      <c r="AL88" s="802"/>
      <c r="AM88" s="802"/>
      <c r="AN88" s="465"/>
      <c r="AO88" s="474" t="str">
        <f>IF(LEN(VLOOKUP(AK86,suvaha!$D$92:$H$158,2,FALSE))&lt;11,"",LEFT(RIGHT(VLOOKUP(AK86,suvaha!$D$92:$H$158,2,FALSE),11),1))</f>
        <v/>
      </c>
      <c r="AP88" s="181"/>
      <c r="AQ88" s="474" t="str">
        <f>IF(LEN(VLOOKUP(AK86,suvaha!$D$92:$H$158,2,FALSE))&lt;10,"",LEFT(RIGHT(VLOOKUP(AK86,suvaha!$D$92:$H$158,2,FALSE),10),1))</f>
        <v/>
      </c>
      <c r="AR88" s="476"/>
      <c r="AS88" s="474" t="str">
        <f>IF(LEN(VLOOKUP(AK86,suvaha!$D$92:$H$158,2,FALSE))&lt;9,"",LEFT(RIGHT(VLOOKUP(AK86,suvaha!$D$92:$H$158,2,FALSE),9),1))</f>
        <v/>
      </c>
      <c r="AT88" s="181"/>
      <c r="AU88" s="474" t="str">
        <f>IF(LEN(VLOOKUP(AK86,suvaha!$D$92:$H$158,2,FALSE))&lt;8,"",LEFT(RIGHT(VLOOKUP(AK86,suvaha!$D$92:$H$158,2,FALSE),8),1))</f>
        <v/>
      </c>
      <c r="AV88" s="476"/>
      <c r="AW88" s="474" t="str">
        <f>IF(LEN(VLOOKUP(AK86,suvaha!$D$92:$H$158,2,FALSE))&lt;7,"",LEFT(RIGHT(VLOOKUP(AK86,suvaha!$D$92:$H$158,2,FALSE),7),1))</f>
        <v/>
      </c>
      <c r="AX88" s="468"/>
      <c r="AY88" s="474" t="str">
        <f>IF(LEN(VLOOKUP(AK86,suvaha!$D$92:$H$158,2,FALSE))&lt;6,"",LEFT(RIGHT(VLOOKUP(AK86,suvaha!$D$92:$H$158,2,FALSE),6),1))</f>
        <v/>
      </c>
      <c r="AZ88" s="181"/>
      <c r="BA88" s="788" t="str">
        <f>IF(LEN(VLOOKUP(AK86,suvaha!$D$92:$H$158,2,FALSE))&lt;5,"",LEFT(RIGHT(VLOOKUP(AK86,suvaha!$D$92:$H$158,2,FALSE),5),1))</f>
        <v>5</v>
      </c>
      <c r="BB88" s="788" t="e">
        <f>IF(LEN(#REF!)&lt;5,"",LEFT(RIGHT(#REF!,5),1))</f>
        <v>#REF!</v>
      </c>
      <c r="BC88" s="476"/>
      <c r="BD88" s="474" t="str">
        <f>IF(LEN(VLOOKUP(AK86,suvaha!$D$92:$H$158,2,FALSE))&lt;4,"",LEFT(RIGHT(VLOOKUP(AK86,suvaha!$D$92:$H$158,2,FALSE),4),1))</f>
        <v>8</v>
      </c>
      <c r="BE88" s="476"/>
      <c r="BF88" s="474" t="str">
        <f>IF(LEN(VLOOKUP(AK86,suvaha!$D$92:$H$158,2,FALSE))&lt;3,"",LEFT(RIGHT(VLOOKUP(AK86,suvaha!$D$92:$H$158,2,FALSE),3),1))</f>
        <v>9</v>
      </c>
      <c r="BG88" s="476"/>
      <c r="BH88" s="474" t="str">
        <f>IF(LEN(VLOOKUP(AK86,suvaha!$D$92:$H$158,2,FALSE))&lt;2,"",LEFT(RIGHT(VLOOKUP(AK86,suvaha!$D$92:$H$158,2,FALSE),2),1))</f>
        <v>1</v>
      </c>
      <c r="BI88" s="476"/>
      <c r="BJ88" s="474" t="str">
        <f>IF(VLOOKUP(AK86,suvaha!$D$92:$H$158,2,FALSE)=0,"",IF(LEN(VLOOKUP(AK86,suvaha!$D$92:$H$158,2,FALSE))&lt;1,"",LEFT(RIGHT(VLOOKUP(AK86,suvaha!$D$92:$H$158,2,FALSE),1),1)))</f>
        <v>1</v>
      </c>
      <c r="BK88" s="738"/>
      <c r="BL88" s="671"/>
      <c r="BM88" s="474" t="str">
        <f>IF(LEN(VLOOKUP(AK86,suvaha!$D$92:$H$158,4,FALSE))&lt;11,"",LEFT(RIGHT(VLOOKUP(AK86,suvaha!$D$92:$H$158,4,FALSE),11),1))</f>
        <v/>
      </c>
      <c r="BN88" s="181"/>
      <c r="BO88" s="474" t="str">
        <f>IF(LEN(VLOOKUP(AK86,suvaha!$D$92:$H$158,4,FALSE))&lt;10,"",LEFT(RIGHT(VLOOKUP(AK86,suvaha!$D$92:$H$158,4,FALSE),10),1))</f>
        <v/>
      </c>
      <c r="BP88" s="476"/>
      <c r="BQ88" s="474" t="str">
        <f>IF(LEN(VLOOKUP(AK86,suvaha!$D$92:$H$158,4,FALSE))&lt;9,"",LEFT(RIGHT(VLOOKUP(AK86,suvaha!$D$92:$H$158,4,FALSE),9),1))</f>
        <v/>
      </c>
      <c r="BR88" s="181"/>
      <c r="BS88" s="474" t="str">
        <f>IF(LEN(VLOOKUP(AK86,suvaha!$D$92:$H$158,4,FALSE))&lt;8,"",LEFT(RIGHT(VLOOKUP(AK86,suvaha!$D$92:$H$158,4,FALSE),8),1))</f>
        <v/>
      </c>
      <c r="BT88" s="476"/>
      <c r="BU88" s="474" t="str">
        <f>IF(LEN(VLOOKUP(AK86,suvaha!$D$92:$H$158,4,FALSE))&lt;7,"",LEFT(RIGHT(VLOOKUP(AK86,suvaha!$D$92:$H$158,4,FALSE),7),1))</f>
        <v/>
      </c>
      <c r="BV88" s="674"/>
      <c r="BW88" s="474" t="str">
        <f>IF(LEN(VLOOKUP(AK86,suvaha!$D$92:$H$158,4,FALSE))&lt;6,"",LEFT(RIGHT(VLOOKUP(AK86,suvaha!$D$92:$H$158,4,FALSE),6),1))</f>
        <v/>
      </c>
      <c r="BX88" s="476"/>
      <c r="BY88" s="474" t="str">
        <f>IF(LEN(VLOOKUP(AK86,suvaha!$D$92:$H$158,4,FALSE))&lt;5,"",LEFT(RIGHT(VLOOKUP(AK86,suvaha!$D$92:$H$158,4,FALSE),5),1))</f>
        <v>5</v>
      </c>
      <c r="BZ88" s="476"/>
      <c r="CA88" s="474" t="str">
        <f>IF(LEN(VLOOKUP(AK86,suvaha!$D$92:$H$158,4,FALSE))&lt;4,"",LEFT(RIGHT(VLOOKUP(AK86,suvaha!$D$92:$H$158,4,FALSE),4),1))</f>
        <v>4</v>
      </c>
      <c r="CB88" s="667"/>
      <c r="CC88" s="474" t="str">
        <f>IF(LEN(VLOOKUP(AK86,suvaha!$D$92:$H$158,4,FALSE))&lt;3,"",LEFT(RIGHT(VLOOKUP(AK86,suvaha!$D$92:$H$158,4,FALSE),3),1))</f>
        <v>3</v>
      </c>
      <c r="CD88" s="476"/>
      <c r="CE88" s="474" t="str">
        <f>IF(LEN(VLOOKUP(AK86,suvaha!$D$92:$H$158,4,FALSE))&lt;2,"",LEFT(RIGHT(VLOOKUP(AK86,suvaha!$D$92:$H$158,4,FALSE),2),1))</f>
        <v>6</v>
      </c>
      <c r="CF88" s="476"/>
      <c r="CG88" s="474" t="str">
        <f>IF(VLOOKUP(AK86,suvaha!$D$92:$H$158,4,FALSE)=0,"",IF(LEN(VLOOKUP(AK86,suvaha!$D$92:$H$158,4,FALSE))&lt;1,"",LEFT(RIGHT(VLOOKUP(AK86,suvaha!$D$92:$H$158,4,FALSE),1),1)))</f>
        <v>3</v>
      </c>
      <c r="CH88" s="217"/>
      <c r="CI88" s="139"/>
      <c r="CJ88" s="139"/>
    </row>
    <row r="89" spans="1:88" s="171" customFormat="1" ht="3" customHeight="1">
      <c r="A89" s="139"/>
      <c r="B89" s="139"/>
      <c r="C89" s="139"/>
      <c r="E89" s="814"/>
      <c r="F89" s="815"/>
      <c r="G89" s="804"/>
      <c r="H89" s="804"/>
      <c r="I89" s="804"/>
      <c r="J89" s="804"/>
      <c r="K89" s="804"/>
      <c r="L89" s="804"/>
      <c r="M89" s="804"/>
      <c r="N89" s="804"/>
      <c r="O89" s="804"/>
      <c r="P89" s="804"/>
      <c r="Q89" s="804"/>
      <c r="R89" s="804"/>
      <c r="S89" s="804"/>
      <c r="T89" s="804"/>
      <c r="U89" s="804"/>
      <c r="V89" s="804"/>
      <c r="W89" s="804"/>
      <c r="X89" s="804"/>
      <c r="Y89" s="804"/>
      <c r="Z89" s="804"/>
      <c r="AA89" s="804"/>
      <c r="AB89" s="804"/>
      <c r="AC89" s="804"/>
      <c r="AD89" s="804"/>
      <c r="AE89" s="804"/>
      <c r="AF89" s="804"/>
      <c r="AG89" s="804"/>
      <c r="AH89" s="804"/>
      <c r="AI89" s="804"/>
      <c r="AJ89" s="804"/>
      <c r="AK89" s="802"/>
      <c r="AL89" s="802"/>
      <c r="AM89" s="802"/>
      <c r="AN89" s="464"/>
      <c r="AO89" s="236"/>
      <c r="AP89" s="236"/>
      <c r="AQ89" s="236"/>
      <c r="AR89" s="236"/>
      <c r="AS89" s="236"/>
      <c r="AT89" s="236"/>
      <c r="AU89" s="236"/>
      <c r="AV89" s="236"/>
      <c r="AW89" s="236"/>
      <c r="AX89" s="236"/>
      <c r="AY89" s="236"/>
      <c r="AZ89" s="236"/>
      <c r="BA89" s="236"/>
      <c r="BB89" s="236"/>
      <c r="BC89" s="236"/>
      <c r="BD89" s="236"/>
      <c r="BE89" s="182"/>
      <c r="BF89" s="182"/>
      <c r="BG89" s="182"/>
      <c r="BH89" s="182"/>
      <c r="BI89" s="182"/>
      <c r="BJ89" s="182"/>
      <c r="BK89" s="182"/>
      <c r="BL89" s="669"/>
      <c r="BM89" s="669"/>
      <c r="BN89" s="669"/>
      <c r="BO89" s="669"/>
      <c r="BP89" s="669"/>
      <c r="BQ89" s="669"/>
      <c r="BR89" s="669"/>
      <c r="BS89" s="669"/>
      <c r="BT89" s="669"/>
      <c r="BU89" s="669"/>
      <c r="BV89" s="669"/>
      <c r="BW89" s="669"/>
      <c r="BX89" s="669"/>
      <c r="BY89" s="669"/>
      <c r="BZ89" s="669"/>
      <c r="CA89" s="669"/>
      <c r="CB89" s="669"/>
      <c r="CC89" s="182"/>
      <c r="CD89" s="182"/>
      <c r="CE89" s="182"/>
      <c r="CF89" s="182"/>
      <c r="CG89" s="182"/>
      <c r="CH89" s="218"/>
      <c r="CI89" s="139"/>
      <c r="CJ89" s="139"/>
    </row>
    <row r="90" spans="1:88" s="174" customFormat="1" ht="3" customHeight="1">
      <c r="A90" s="139"/>
      <c r="B90" s="463"/>
      <c r="C90" s="144"/>
      <c r="D90" s="144"/>
      <c r="E90" s="803" t="s">
        <v>59</v>
      </c>
      <c r="F90" s="803"/>
      <c r="G90" s="804" t="str">
        <f>Index!C189</f>
        <v>Ostatné rezervy (323A, 32X, 459A, 45XA)</v>
      </c>
      <c r="H90" s="804"/>
      <c r="I90" s="804"/>
      <c r="J90" s="804"/>
      <c r="K90" s="804"/>
      <c r="L90" s="804"/>
      <c r="M90" s="804"/>
      <c r="N90" s="804"/>
      <c r="O90" s="804"/>
      <c r="P90" s="804"/>
      <c r="Q90" s="804"/>
      <c r="R90" s="804"/>
      <c r="S90" s="804"/>
      <c r="T90" s="804"/>
      <c r="U90" s="804"/>
      <c r="V90" s="804"/>
      <c r="W90" s="804"/>
      <c r="X90" s="804"/>
      <c r="Y90" s="804"/>
      <c r="Z90" s="804"/>
      <c r="AA90" s="804"/>
      <c r="AB90" s="804"/>
      <c r="AC90" s="804"/>
      <c r="AD90" s="804"/>
      <c r="AE90" s="804"/>
      <c r="AF90" s="804"/>
      <c r="AG90" s="804"/>
      <c r="AH90" s="804"/>
      <c r="AI90" s="804"/>
      <c r="AJ90" s="804"/>
      <c r="AK90" s="802" t="s">
        <v>244</v>
      </c>
      <c r="AL90" s="802"/>
      <c r="AM90" s="802"/>
      <c r="AN90" s="469"/>
      <c r="AO90" s="472"/>
      <c r="AP90" s="472"/>
      <c r="AQ90" s="472"/>
      <c r="AR90" s="472"/>
      <c r="AS90" s="472"/>
      <c r="AT90" s="472"/>
      <c r="AU90" s="472"/>
      <c r="AV90" s="472"/>
      <c r="AW90" s="472"/>
      <c r="AX90" s="472"/>
      <c r="AY90" s="472"/>
      <c r="AZ90" s="472"/>
      <c r="BA90" s="472"/>
      <c r="BB90" s="472"/>
      <c r="BC90" s="472"/>
      <c r="BD90" s="472"/>
      <c r="BE90" s="175"/>
      <c r="BF90" s="175"/>
      <c r="BG90" s="175"/>
      <c r="BH90" s="175"/>
      <c r="BI90" s="175"/>
      <c r="BJ90" s="175"/>
      <c r="BK90" s="175"/>
      <c r="BL90" s="710"/>
      <c r="BM90" s="710"/>
      <c r="BN90" s="710"/>
      <c r="BO90" s="710"/>
      <c r="BP90" s="710"/>
      <c r="BQ90" s="710"/>
      <c r="BR90" s="710"/>
      <c r="BS90" s="710"/>
      <c r="BT90" s="710"/>
      <c r="BU90" s="710"/>
      <c r="BV90" s="710"/>
      <c r="BW90" s="710"/>
      <c r="BX90" s="710"/>
      <c r="BY90" s="710"/>
      <c r="BZ90" s="710"/>
      <c r="CA90" s="710"/>
      <c r="CB90" s="710"/>
      <c r="CC90" s="175"/>
      <c r="CD90" s="175"/>
      <c r="CE90" s="175"/>
      <c r="CF90" s="175"/>
      <c r="CG90" s="175"/>
      <c r="CH90" s="216"/>
      <c r="CI90" s="220"/>
      <c r="CJ90" s="220"/>
    </row>
    <row r="91" spans="1:88" s="174" customFormat="1" ht="3" customHeight="1">
      <c r="A91" s="139"/>
      <c r="B91" s="139"/>
      <c r="C91" s="139"/>
      <c r="D91" s="463"/>
      <c r="E91" s="803"/>
      <c r="F91" s="803"/>
      <c r="G91" s="804"/>
      <c r="H91" s="804"/>
      <c r="I91" s="804"/>
      <c r="J91" s="804"/>
      <c r="K91" s="804"/>
      <c r="L91" s="804"/>
      <c r="M91" s="804"/>
      <c r="N91" s="804"/>
      <c r="O91" s="804"/>
      <c r="P91" s="804"/>
      <c r="Q91" s="804"/>
      <c r="R91" s="804"/>
      <c r="S91" s="804"/>
      <c r="T91" s="804"/>
      <c r="U91" s="804"/>
      <c r="V91" s="804"/>
      <c r="W91" s="804"/>
      <c r="X91" s="804"/>
      <c r="Y91" s="804"/>
      <c r="Z91" s="804"/>
      <c r="AA91" s="804"/>
      <c r="AB91" s="804"/>
      <c r="AC91" s="804"/>
      <c r="AD91" s="804"/>
      <c r="AE91" s="804"/>
      <c r="AF91" s="804"/>
      <c r="AG91" s="804"/>
      <c r="AH91" s="804"/>
      <c r="AI91" s="804"/>
      <c r="AJ91" s="804"/>
      <c r="AK91" s="802"/>
      <c r="AL91" s="802"/>
      <c r="AM91" s="802"/>
      <c r="AN91" s="465"/>
      <c r="AO91" s="466"/>
      <c r="AP91" s="466"/>
      <c r="AQ91" s="466"/>
      <c r="AR91" s="471"/>
      <c r="AS91" s="467"/>
      <c r="AT91" s="467"/>
      <c r="AU91" s="467"/>
      <c r="AV91" s="467"/>
      <c r="AW91" s="467"/>
      <c r="AX91" s="468"/>
      <c r="AY91" s="673"/>
      <c r="AZ91" s="673"/>
      <c r="BA91" s="673"/>
      <c r="BB91" s="673"/>
      <c r="BC91" s="673"/>
      <c r="BD91" s="673"/>
      <c r="BE91" s="476"/>
      <c r="BF91" s="793"/>
      <c r="BG91" s="793"/>
      <c r="BH91" s="793"/>
      <c r="BI91" s="793"/>
      <c r="BJ91" s="793"/>
      <c r="BK91" s="738"/>
      <c r="BL91" s="671"/>
      <c r="BM91" s="672"/>
      <c r="BN91" s="672"/>
      <c r="BO91" s="672"/>
      <c r="BP91" s="471"/>
      <c r="BQ91" s="673"/>
      <c r="BR91" s="673"/>
      <c r="BS91" s="673"/>
      <c r="BT91" s="673"/>
      <c r="BU91" s="673"/>
      <c r="BV91" s="674"/>
      <c r="BW91" s="668"/>
      <c r="BX91" s="668"/>
      <c r="BY91" s="668"/>
      <c r="BZ91" s="668"/>
      <c r="CA91" s="668"/>
      <c r="CB91" s="667"/>
      <c r="CC91" s="668"/>
      <c r="CD91" s="668"/>
      <c r="CE91" s="668"/>
      <c r="CF91" s="668"/>
      <c r="CG91" s="668"/>
      <c r="CH91" s="217"/>
      <c r="CI91" s="220"/>
      <c r="CJ91" s="220"/>
    </row>
    <row r="92" spans="1:88" s="171" customFormat="1" ht="15" customHeight="1">
      <c r="A92" s="139"/>
      <c r="B92" s="139"/>
      <c r="C92" s="139"/>
      <c r="E92" s="803"/>
      <c r="F92" s="803"/>
      <c r="G92" s="804"/>
      <c r="H92" s="804"/>
      <c r="I92" s="804"/>
      <c r="J92" s="804"/>
      <c r="K92" s="804"/>
      <c r="L92" s="804"/>
      <c r="M92" s="804"/>
      <c r="N92" s="804"/>
      <c r="O92" s="804"/>
      <c r="P92" s="804"/>
      <c r="Q92" s="804"/>
      <c r="R92" s="804"/>
      <c r="S92" s="804"/>
      <c r="T92" s="804"/>
      <c r="U92" s="804"/>
      <c r="V92" s="804"/>
      <c r="W92" s="804"/>
      <c r="X92" s="804"/>
      <c r="Y92" s="804"/>
      <c r="Z92" s="804"/>
      <c r="AA92" s="804"/>
      <c r="AB92" s="804"/>
      <c r="AC92" s="804"/>
      <c r="AD92" s="804"/>
      <c r="AE92" s="804"/>
      <c r="AF92" s="804"/>
      <c r="AG92" s="804"/>
      <c r="AH92" s="804"/>
      <c r="AI92" s="804"/>
      <c r="AJ92" s="804"/>
      <c r="AK92" s="802"/>
      <c r="AL92" s="802"/>
      <c r="AM92" s="802"/>
      <c r="AN92" s="465"/>
      <c r="AO92" s="474" t="str">
        <f>IF(LEN(VLOOKUP(AK90,suvaha!$D$92:$H$158,2,FALSE))&lt;11,"",LEFT(RIGHT(VLOOKUP(AK90,suvaha!$D$92:$H$158,2,FALSE),11),1))</f>
        <v/>
      </c>
      <c r="AP92" s="181"/>
      <c r="AQ92" s="474" t="str">
        <f>IF(LEN(VLOOKUP(AK90,suvaha!$D$92:$H$158,2,FALSE))&lt;10,"",LEFT(RIGHT(VLOOKUP(AK90,suvaha!$D$92:$H$158,2,FALSE),10),1))</f>
        <v/>
      </c>
      <c r="AR92" s="476"/>
      <c r="AS92" s="474" t="str">
        <f>IF(LEN(VLOOKUP(AK90,suvaha!$D$92:$H$158,2,FALSE))&lt;9,"",LEFT(RIGHT(VLOOKUP(AK90,suvaha!$D$92:$H$158,2,FALSE),9),1))</f>
        <v/>
      </c>
      <c r="AT92" s="181"/>
      <c r="AU92" s="474" t="str">
        <f>IF(LEN(VLOOKUP(AK90,suvaha!$D$92:$H$158,2,FALSE))&lt;8,"",LEFT(RIGHT(VLOOKUP(AK90,suvaha!$D$92:$H$158,2,FALSE),8),1))</f>
        <v/>
      </c>
      <c r="AV92" s="476"/>
      <c r="AW92" s="474" t="str">
        <f>IF(LEN(VLOOKUP(AK90,suvaha!$D$92:$H$158,2,FALSE))&lt;7,"",LEFT(RIGHT(VLOOKUP(AK90,suvaha!$D$92:$H$158,2,FALSE),7),1))</f>
        <v/>
      </c>
      <c r="AX92" s="468"/>
      <c r="AY92" s="474" t="str">
        <f>IF(LEN(VLOOKUP(AK90,suvaha!$D$92:$H$158,2,FALSE))&lt;6,"",LEFT(RIGHT(VLOOKUP(AK90,suvaha!$D$92:$H$158,2,FALSE),6),1))</f>
        <v/>
      </c>
      <c r="AZ92" s="181"/>
      <c r="BA92" s="788" t="str">
        <f>IF(LEN(VLOOKUP(AK90,suvaha!$D$92:$H$158,2,FALSE))&lt;5,"",LEFT(RIGHT(VLOOKUP(AK90,suvaha!$D$92:$H$158,2,FALSE),5),1))</f>
        <v/>
      </c>
      <c r="BB92" s="788" t="e">
        <f>IF(LEN(#REF!)&lt;5,"",LEFT(RIGHT(#REF!,5),1))</f>
        <v>#REF!</v>
      </c>
      <c r="BC92" s="476"/>
      <c r="BD92" s="474" t="str">
        <f>IF(LEN(VLOOKUP(AK90,suvaha!$D$92:$H$158,2,FALSE))&lt;4,"",LEFT(RIGHT(VLOOKUP(AK90,suvaha!$D$92:$H$158,2,FALSE),4),1))</f>
        <v/>
      </c>
      <c r="BE92" s="476"/>
      <c r="BF92" s="474" t="str">
        <f>IF(LEN(VLOOKUP(AK90,suvaha!$D$92:$H$158,2,FALSE))&lt;3,"",LEFT(RIGHT(VLOOKUP(AK90,suvaha!$D$92:$H$158,2,FALSE),3),1))</f>
        <v/>
      </c>
      <c r="BG92" s="476"/>
      <c r="BH92" s="474" t="str">
        <f>IF(LEN(VLOOKUP(AK90,suvaha!$D$92:$H$158,2,FALSE))&lt;2,"",LEFT(RIGHT(VLOOKUP(AK90,suvaha!$D$92:$H$158,2,FALSE),2),1))</f>
        <v/>
      </c>
      <c r="BI92" s="476"/>
      <c r="BJ92" s="474" t="str">
        <f>IF(VLOOKUP(AK90,suvaha!$D$92:$H$158,2,FALSE)=0,"",IF(LEN(VLOOKUP(AK90,suvaha!$D$92:$H$158,2,FALSE))&lt;1,"",LEFT(RIGHT(VLOOKUP(AK90,suvaha!$D$92:$H$158,2,FALSE),1),1)))</f>
        <v/>
      </c>
      <c r="BK92" s="738"/>
      <c r="BL92" s="671"/>
      <c r="BM92" s="474" t="str">
        <f>IF(LEN(VLOOKUP(AK90,suvaha!$D$92:$H$158,4,FALSE))&lt;11,"",LEFT(RIGHT(VLOOKUP(AK90,suvaha!$D$92:$H$158,4,FALSE),11),1))</f>
        <v/>
      </c>
      <c r="BN92" s="181"/>
      <c r="BO92" s="474" t="str">
        <f>IF(LEN(VLOOKUP(AK90,suvaha!$D$92:$H$158,4,FALSE))&lt;10,"",LEFT(RIGHT(VLOOKUP(AK90,suvaha!$D$92:$H$158,4,FALSE),10),1))</f>
        <v/>
      </c>
      <c r="BP92" s="476"/>
      <c r="BQ92" s="474" t="str">
        <f>IF(LEN(VLOOKUP(AK90,suvaha!$D$92:$H$158,4,FALSE))&lt;9,"",LEFT(RIGHT(VLOOKUP(AK90,suvaha!$D$92:$H$158,4,FALSE),9),1))</f>
        <v/>
      </c>
      <c r="BR92" s="181"/>
      <c r="BS92" s="474" t="str">
        <f>IF(LEN(VLOOKUP(AK90,suvaha!$D$92:$H$158,4,FALSE))&lt;8,"",LEFT(RIGHT(VLOOKUP(AK90,suvaha!$D$92:$H$158,4,FALSE),8),1))</f>
        <v/>
      </c>
      <c r="BT92" s="476"/>
      <c r="BU92" s="474" t="str">
        <f>IF(LEN(VLOOKUP(AK90,suvaha!$D$92:$H$158,4,FALSE))&lt;7,"",LEFT(RIGHT(VLOOKUP(AK90,suvaha!$D$92:$H$158,4,FALSE),7),1))</f>
        <v/>
      </c>
      <c r="BV92" s="674"/>
      <c r="BW92" s="474" t="str">
        <f>IF(LEN(VLOOKUP(AK90,suvaha!$D$92:$H$158,4,FALSE))&lt;6,"",LEFT(RIGHT(VLOOKUP(AK90,suvaha!$D$92:$H$158,4,FALSE),6),1))</f>
        <v/>
      </c>
      <c r="BX92" s="476"/>
      <c r="BY92" s="474" t="str">
        <f>IF(LEN(VLOOKUP(AK90,suvaha!$D$92:$H$158,4,FALSE))&lt;5,"",LEFT(RIGHT(VLOOKUP(AK90,suvaha!$D$92:$H$158,4,FALSE),5),1))</f>
        <v/>
      </c>
      <c r="BZ92" s="476"/>
      <c r="CA92" s="474" t="str">
        <f>IF(LEN(VLOOKUP(AK90,suvaha!$D$92:$H$158,4,FALSE))&lt;4,"",LEFT(RIGHT(VLOOKUP(AK90,suvaha!$D$92:$H$158,4,FALSE),4),1))</f>
        <v/>
      </c>
      <c r="CB92" s="667"/>
      <c r="CC92" s="474" t="str">
        <f>IF(LEN(VLOOKUP(AK90,suvaha!$D$92:$H$158,4,FALSE))&lt;3,"",LEFT(RIGHT(VLOOKUP(AK90,suvaha!$D$92:$H$158,4,FALSE),3),1))</f>
        <v/>
      </c>
      <c r="CD92" s="476"/>
      <c r="CE92" s="474" t="str">
        <f>IF(LEN(VLOOKUP(AK90,suvaha!$D$92:$H$158,4,FALSE))&lt;2,"",LEFT(RIGHT(VLOOKUP(AK90,suvaha!$D$92:$H$158,4,FALSE),2),1))</f>
        <v/>
      </c>
      <c r="CF92" s="476"/>
      <c r="CG92" s="474" t="str">
        <f>IF(VLOOKUP(AK90,suvaha!$D$92:$H$158,4,FALSE)=0,"",IF(LEN(VLOOKUP(AK90,suvaha!$D$92:$H$158,4,FALSE))&lt;1,"",LEFT(RIGHT(VLOOKUP(AK90,suvaha!$D$92:$H$158,4,FALSE),1),1)))</f>
        <v/>
      </c>
      <c r="CH92" s="217"/>
      <c r="CI92" s="139"/>
      <c r="CJ92" s="139"/>
    </row>
    <row r="93" spans="1:88" s="171" customFormat="1" ht="3" customHeight="1">
      <c r="A93" s="139"/>
      <c r="B93" s="139"/>
      <c r="C93" s="139"/>
      <c r="E93" s="803"/>
      <c r="F93" s="803"/>
      <c r="G93" s="804"/>
      <c r="H93" s="804"/>
      <c r="I93" s="804"/>
      <c r="J93" s="804"/>
      <c r="K93" s="804"/>
      <c r="L93" s="804"/>
      <c r="M93" s="804"/>
      <c r="N93" s="804"/>
      <c r="O93" s="804"/>
      <c r="P93" s="804"/>
      <c r="Q93" s="804"/>
      <c r="R93" s="804"/>
      <c r="S93" s="804"/>
      <c r="T93" s="804"/>
      <c r="U93" s="804"/>
      <c r="V93" s="804"/>
      <c r="W93" s="804"/>
      <c r="X93" s="804"/>
      <c r="Y93" s="804"/>
      <c r="Z93" s="804"/>
      <c r="AA93" s="804"/>
      <c r="AB93" s="804"/>
      <c r="AC93" s="804"/>
      <c r="AD93" s="804"/>
      <c r="AE93" s="804"/>
      <c r="AF93" s="804"/>
      <c r="AG93" s="804"/>
      <c r="AH93" s="804"/>
      <c r="AI93" s="804"/>
      <c r="AJ93" s="804"/>
      <c r="AK93" s="802"/>
      <c r="AL93" s="802"/>
      <c r="AM93" s="802"/>
      <c r="AN93" s="464"/>
      <c r="AO93" s="236"/>
      <c r="AP93" s="236"/>
      <c r="AQ93" s="236"/>
      <c r="AR93" s="236"/>
      <c r="AS93" s="236"/>
      <c r="AT93" s="236"/>
      <c r="AU93" s="236"/>
      <c r="AV93" s="236"/>
      <c r="AW93" s="236"/>
      <c r="AX93" s="236"/>
      <c r="AY93" s="236"/>
      <c r="AZ93" s="236"/>
      <c r="BA93" s="236"/>
      <c r="BB93" s="236"/>
      <c r="BC93" s="236"/>
      <c r="BD93" s="236"/>
      <c r="BE93" s="182"/>
      <c r="BF93" s="182"/>
      <c r="BG93" s="182"/>
      <c r="BH93" s="182"/>
      <c r="BI93" s="182"/>
      <c r="BJ93" s="182"/>
      <c r="BK93" s="182"/>
      <c r="BL93" s="669"/>
      <c r="BM93" s="669"/>
      <c r="BN93" s="669"/>
      <c r="BO93" s="669"/>
      <c r="BP93" s="669"/>
      <c r="BQ93" s="669"/>
      <c r="BR93" s="669"/>
      <c r="BS93" s="669"/>
      <c r="BT93" s="669"/>
      <c r="BU93" s="669"/>
      <c r="BV93" s="669"/>
      <c r="BW93" s="669"/>
      <c r="BX93" s="669"/>
      <c r="BY93" s="669"/>
      <c r="BZ93" s="669"/>
      <c r="CA93" s="669"/>
      <c r="CB93" s="669"/>
      <c r="CC93" s="182"/>
      <c r="CD93" s="182"/>
      <c r="CE93" s="182"/>
      <c r="CF93" s="182"/>
      <c r="CG93" s="182"/>
      <c r="CH93" s="218"/>
      <c r="CI93" s="139"/>
      <c r="CJ93" s="139"/>
    </row>
    <row r="94" spans="1:88" s="244" customFormat="1" ht="3" customHeight="1">
      <c r="A94" s="237"/>
      <c r="B94" s="238"/>
      <c r="C94" s="239"/>
      <c r="D94" s="239"/>
      <c r="E94" s="873" t="s">
        <v>245</v>
      </c>
      <c r="F94" s="874"/>
      <c r="G94" s="791" t="str">
        <f>Index!C190</f>
        <v>Bežné bankové úvery (221A, 231, 232, 23X, 461A, 46XA)</v>
      </c>
      <c r="H94" s="791"/>
      <c r="I94" s="791"/>
      <c r="J94" s="791"/>
      <c r="K94" s="791"/>
      <c r="L94" s="791"/>
      <c r="M94" s="791"/>
      <c r="N94" s="791"/>
      <c r="O94" s="791"/>
      <c r="P94" s="791"/>
      <c r="Q94" s="791"/>
      <c r="R94" s="791"/>
      <c r="S94" s="791"/>
      <c r="T94" s="791"/>
      <c r="U94" s="791"/>
      <c r="V94" s="791"/>
      <c r="W94" s="791"/>
      <c r="X94" s="791"/>
      <c r="Y94" s="791"/>
      <c r="Z94" s="791"/>
      <c r="AA94" s="791"/>
      <c r="AB94" s="791"/>
      <c r="AC94" s="791"/>
      <c r="AD94" s="791"/>
      <c r="AE94" s="791"/>
      <c r="AF94" s="791"/>
      <c r="AG94" s="791"/>
      <c r="AH94" s="791"/>
      <c r="AI94" s="791"/>
      <c r="AJ94" s="791"/>
      <c r="AK94" s="792" t="s">
        <v>246</v>
      </c>
      <c r="AL94" s="792"/>
      <c r="AM94" s="792"/>
      <c r="AN94" s="477"/>
      <c r="AO94" s="240"/>
      <c r="AP94" s="240"/>
      <c r="AQ94" s="240"/>
      <c r="AR94" s="240"/>
      <c r="AS94" s="240"/>
      <c r="AT94" s="240"/>
      <c r="AU94" s="240"/>
      <c r="AV94" s="240"/>
      <c r="AW94" s="240"/>
      <c r="AX94" s="240"/>
      <c r="AY94" s="240"/>
      <c r="AZ94" s="240"/>
      <c r="BA94" s="240"/>
      <c r="BB94" s="240"/>
      <c r="BC94" s="240"/>
      <c r="BD94" s="240"/>
      <c r="BE94" s="241"/>
      <c r="BF94" s="241"/>
      <c r="BG94" s="241"/>
      <c r="BH94" s="241"/>
      <c r="BI94" s="241"/>
      <c r="BJ94" s="241"/>
      <c r="BK94" s="241"/>
      <c r="BL94" s="826"/>
      <c r="BM94" s="826"/>
      <c r="BN94" s="826"/>
      <c r="BO94" s="826"/>
      <c r="BP94" s="826"/>
      <c r="BQ94" s="826"/>
      <c r="BR94" s="826"/>
      <c r="BS94" s="826"/>
      <c r="BT94" s="826"/>
      <c r="BU94" s="826"/>
      <c r="BV94" s="826"/>
      <c r="BW94" s="826"/>
      <c r="BX94" s="826"/>
      <c r="BY94" s="826"/>
      <c r="BZ94" s="826"/>
      <c r="CA94" s="826"/>
      <c r="CB94" s="826"/>
      <c r="CC94" s="241"/>
      <c r="CD94" s="241"/>
      <c r="CE94" s="241"/>
      <c r="CF94" s="241"/>
      <c r="CG94" s="241"/>
      <c r="CH94" s="242"/>
      <c r="CI94" s="243"/>
      <c r="CJ94" s="243"/>
    </row>
    <row r="95" spans="1:88" s="244" customFormat="1" ht="3" customHeight="1">
      <c r="A95" s="237"/>
      <c r="B95" s="237"/>
      <c r="C95" s="237"/>
      <c r="D95" s="238"/>
      <c r="E95" s="873"/>
      <c r="F95" s="874"/>
      <c r="G95" s="791"/>
      <c r="H95" s="791"/>
      <c r="I95" s="791"/>
      <c r="J95" s="791"/>
      <c r="K95" s="791"/>
      <c r="L95" s="791"/>
      <c r="M95" s="791"/>
      <c r="N95" s="791"/>
      <c r="O95" s="791"/>
      <c r="P95" s="791"/>
      <c r="Q95" s="791"/>
      <c r="R95" s="791"/>
      <c r="S95" s="791"/>
      <c r="T95" s="791"/>
      <c r="U95" s="791"/>
      <c r="V95" s="791"/>
      <c r="W95" s="791"/>
      <c r="X95" s="791"/>
      <c r="Y95" s="791"/>
      <c r="Z95" s="791"/>
      <c r="AA95" s="791"/>
      <c r="AB95" s="791"/>
      <c r="AC95" s="791"/>
      <c r="AD95" s="791"/>
      <c r="AE95" s="791"/>
      <c r="AF95" s="791"/>
      <c r="AG95" s="791"/>
      <c r="AH95" s="791"/>
      <c r="AI95" s="791"/>
      <c r="AJ95" s="791"/>
      <c r="AK95" s="792"/>
      <c r="AL95" s="792"/>
      <c r="AM95" s="792"/>
      <c r="AN95" s="479"/>
      <c r="AO95" s="480"/>
      <c r="AP95" s="480"/>
      <c r="AQ95" s="480"/>
      <c r="AR95" s="478"/>
      <c r="AS95" s="475"/>
      <c r="AT95" s="475"/>
      <c r="AU95" s="475"/>
      <c r="AV95" s="475"/>
      <c r="AW95" s="475"/>
      <c r="AX95" s="476"/>
      <c r="AY95" s="822"/>
      <c r="AZ95" s="822"/>
      <c r="BA95" s="822"/>
      <c r="BB95" s="822"/>
      <c r="BC95" s="822"/>
      <c r="BD95" s="822"/>
      <c r="BE95" s="476"/>
      <c r="BF95" s="793"/>
      <c r="BG95" s="793"/>
      <c r="BH95" s="793"/>
      <c r="BI95" s="793"/>
      <c r="BJ95" s="793"/>
      <c r="BK95" s="827"/>
      <c r="BL95" s="828"/>
      <c r="BM95" s="829"/>
      <c r="BN95" s="829"/>
      <c r="BO95" s="829"/>
      <c r="BP95" s="478"/>
      <c r="BQ95" s="822"/>
      <c r="BR95" s="822"/>
      <c r="BS95" s="822"/>
      <c r="BT95" s="822"/>
      <c r="BU95" s="822"/>
      <c r="BV95" s="823"/>
      <c r="BW95" s="793"/>
      <c r="BX95" s="793"/>
      <c r="BY95" s="793"/>
      <c r="BZ95" s="793"/>
      <c r="CA95" s="793"/>
      <c r="CB95" s="824"/>
      <c r="CC95" s="793"/>
      <c r="CD95" s="793"/>
      <c r="CE95" s="793"/>
      <c r="CF95" s="793"/>
      <c r="CG95" s="793"/>
      <c r="CH95" s="245"/>
      <c r="CI95" s="243"/>
      <c r="CJ95" s="243"/>
    </row>
    <row r="96" spans="1:88" s="246" customFormat="1" ht="15" customHeight="1">
      <c r="A96" s="237"/>
      <c r="B96" s="237"/>
      <c r="C96" s="237"/>
      <c r="E96" s="873"/>
      <c r="F96" s="874"/>
      <c r="G96" s="791"/>
      <c r="H96" s="791"/>
      <c r="I96" s="791"/>
      <c r="J96" s="791"/>
      <c r="K96" s="791"/>
      <c r="L96" s="791"/>
      <c r="M96" s="791"/>
      <c r="N96" s="791"/>
      <c r="O96" s="791"/>
      <c r="P96" s="791"/>
      <c r="Q96" s="791"/>
      <c r="R96" s="791"/>
      <c r="S96" s="791"/>
      <c r="T96" s="791"/>
      <c r="U96" s="791"/>
      <c r="V96" s="791"/>
      <c r="W96" s="791"/>
      <c r="X96" s="791"/>
      <c r="Y96" s="791"/>
      <c r="Z96" s="791"/>
      <c r="AA96" s="791"/>
      <c r="AB96" s="791"/>
      <c r="AC96" s="791"/>
      <c r="AD96" s="791"/>
      <c r="AE96" s="791"/>
      <c r="AF96" s="791"/>
      <c r="AG96" s="791"/>
      <c r="AH96" s="791"/>
      <c r="AI96" s="791"/>
      <c r="AJ96" s="791"/>
      <c r="AK96" s="792"/>
      <c r="AL96" s="792"/>
      <c r="AM96" s="792"/>
      <c r="AN96" s="479"/>
      <c r="AO96" s="474" t="str">
        <f>IF(LEN(VLOOKUP(AK94,suvaha!$D$92:$H$158,2,FALSE))&lt;11,"",LEFT(RIGHT(VLOOKUP(AK94,suvaha!$D$92:$H$158,2,FALSE),11),1))</f>
        <v/>
      </c>
      <c r="AP96" s="181"/>
      <c r="AQ96" s="474" t="str">
        <f>IF(LEN(VLOOKUP(AK94,suvaha!$D$92:$H$158,2,FALSE))&lt;10,"",LEFT(RIGHT(VLOOKUP(AK94,suvaha!$D$92:$H$158,2,FALSE),10),1))</f>
        <v/>
      </c>
      <c r="AR96" s="476"/>
      <c r="AS96" s="474" t="str">
        <f>IF(LEN(VLOOKUP(AK94,suvaha!$D$92:$H$158,2,FALSE))&lt;9,"",LEFT(RIGHT(VLOOKUP(AK94,suvaha!$D$92:$H$158,2,FALSE),9),1))</f>
        <v/>
      </c>
      <c r="AT96" s="181"/>
      <c r="AU96" s="474" t="str">
        <f>IF(LEN(VLOOKUP(AK94,suvaha!$D$92:$H$158,2,FALSE))&lt;8,"",LEFT(RIGHT(VLOOKUP(AK94,suvaha!$D$92:$H$158,2,FALSE),8),1))</f>
        <v/>
      </c>
      <c r="AV96" s="476"/>
      <c r="AW96" s="474" t="str">
        <f>IF(LEN(VLOOKUP(AK94,suvaha!$D$92:$H$158,2,FALSE))&lt;7,"",LEFT(RIGHT(VLOOKUP(AK94,suvaha!$D$92:$H$158,2,FALSE),7),1))</f>
        <v/>
      </c>
      <c r="AX96" s="476"/>
      <c r="AY96" s="474" t="str">
        <f>IF(LEN(VLOOKUP(AK94,suvaha!$D$92:$H$158,2,FALSE))&lt;6,"",LEFT(RIGHT(VLOOKUP(AK94,suvaha!$D$92:$H$158,2,FALSE),6),1))</f>
        <v/>
      </c>
      <c r="AZ96" s="181"/>
      <c r="BA96" s="788" t="str">
        <f>IF(LEN(VLOOKUP(AK94,suvaha!$D$92:$H$158,2,FALSE))&lt;5,"",LEFT(RIGHT(VLOOKUP(AK94,suvaha!$D$92:$H$158,2,FALSE),5),1))</f>
        <v/>
      </c>
      <c r="BB96" s="788" t="e">
        <f>IF(LEN(#REF!)&lt;5,"",LEFT(RIGHT(#REF!,5),1))</f>
        <v>#REF!</v>
      </c>
      <c r="BC96" s="476"/>
      <c r="BD96" s="474" t="str">
        <f>IF(LEN(VLOOKUP(AK94,suvaha!$D$92:$H$158,2,FALSE))&lt;4,"",LEFT(RIGHT(VLOOKUP(AK94,suvaha!$D$92:$H$158,2,FALSE),4),1))</f>
        <v/>
      </c>
      <c r="BE96" s="476"/>
      <c r="BF96" s="474" t="str">
        <f>IF(LEN(VLOOKUP(AK94,suvaha!$D$92:$H$158,2,FALSE))&lt;3,"",LEFT(RIGHT(VLOOKUP(AK94,suvaha!$D$92:$H$158,2,FALSE),3),1))</f>
        <v>2</v>
      </c>
      <c r="BG96" s="476"/>
      <c r="BH96" s="474" t="str">
        <f>IF(LEN(VLOOKUP(AK94,suvaha!$D$92:$H$158,2,FALSE))&lt;2,"",LEFT(RIGHT(VLOOKUP(AK94,suvaha!$D$92:$H$158,2,FALSE),2),1))</f>
        <v>5</v>
      </c>
      <c r="BI96" s="476"/>
      <c r="BJ96" s="474" t="str">
        <f>IF(VLOOKUP(AK94,suvaha!$D$92:$H$158,2,FALSE)=0,"",IF(LEN(VLOOKUP(AK94,suvaha!$D$92:$H$158,2,FALSE))&lt;1,"",LEFT(RIGHT(VLOOKUP(AK94,suvaha!$D$92:$H$158,2,FALSE),1),1)))</f>
        <v>1</v>
      </c>
      <c r="BK96" s="827"/>
      <c r="BL96" s="828"/>
      <c r="BM96" s="474" t="str">
        <f>IF(LEN(VLOOKUP(AK94,suvaha!$D$92:$H$158,4,FALSE))&lt;11,"",LEFT(RIGHT(VLOOKUP(AK94,suvaha!$D$92:$H$158,4,FALSE),11),1))</f>
        <v/>
      </c>
      <c r="BN96" s="181"/>
      <c r="BO96" s="474" t="str">
        <f>IF(LEN(VLOOKUP(AK94,suvaha!$D$92:$H$158,4,FALSE))&lt;10,"",LEFT(RIGHT(VLOOKUP(AK94,suvaha!$D$92:$H$158,4,FALSE),10),1))</f>
        <v/>
      </c>
      <c r="BP96" s="476"/>
      <c r="BQ96" s="474" t="str">
        <f>IF(LEN(VLOOKUP(AK94,suvaha!$D$92:$H$158,4,FALSE))&lt;9,"",LEFT(RIGHT(VLOOKUP(AK94,suvaha!$D$92:$H$158,4,FALSE),9),1))</f>
        <v/>
      </c>
      <c r="BR96" s="181"/>
      <c r="BS96" s="474" t="str">
        <f>IF(LEN(VLOOKUP(AK94,suvaha!$D$92:$H$158,4,FALSE))&lt;8,"",LEFT(RIGHT(VLOOKUP(AK94,suvaha!$D$92:$H$158,4,FALSE),8),1))</f>
        <v/>
      </c>
      <c r="BT96" s="476"/>
      <c r="BU96" s="474" t="str">
        <f>IF(LEN(VLOOKUP(AK94,suvaha!$D$92:$H$158,4,FALSE))&lt;7,"",LEFT(RIGHT(VLOOKUP(AK94,suvaha!$D$92:$H$158,4,FALSE),7),1))</f>
        <v/>
      </c>
      <c r="BV96" s="823"/>
      <c r="BW96" s="474" t="str">
        <f>IF(LEN(VLOOKUP(AK94,suvaha!$D$92:$H$158,4,FALSE))&lt;6,"",LEFT(RIGHT(VLOOKUP(AK94,suvaha!$D$92:$H$158,4,FALSE),6),1))</f>
        <v/>
      </c>
      <c r="BX96" s="476"/>
      <c r="BY96" s="474" t="str">
        <f>IF(LEN(VLOOKUP(AK94,suvaha!$D$92:$H$158,4,FALSE))&lt;5,"",LEFT(RIGHT(VLOOKUP(AK94,suvaha!$D$92:$H$158,4,FALSE),5),1))</f>
        <v/>
      </c>
      <c r="BZ96" s="476"/>
      <c r="CA96" s="474" t="str">
        <f>IF(LEN(VLOOKUP(AK94,suvaha!$D$92:$H$158,4,FALSE))&lt;4,"",LEFT(RIGHT(VLOOKUP(AK94,suvaha!$D$92:$H$158,4,FALSE),4),1))</f>
        <v>3</v>
      </c>
      <c r="CB96" s="824"/>
      <c r="CC96" s="474" t="str">
        <f>IF(LEN(VLOOKUP(AK94,suvaha!$D$92:$H$158,4,FALSE))&lt;3,"",LEFT(RIGHT(VLOOKUP(AK94,suvaha!$D$92:$H$158,4,FALSE),3),1))</f>
        <v>3</v>
      </c>
      <c r="CD96" s="476"/>
      <c r="CE96" s="474" t="str">
        <f>IF(LEN(VLOOKUP(AK94,suvaha!$D$92:$H$158,4,FALSE))&lt;2,"",LEFT(RIGHT(VLOOKUP(AK94,suvaha!$D$92:$H$158,4,FALSE),2),1))</f>
        <v>0</v>
      </c>
      <c r="CF96" s="476"/>
      <c r="CG96" s="474" t="str">
        <f>IF(VLOOKUP(AK94,suvaha!$D$92:$H$158,4,FALSE)=0,"",IF(LEN(VLOOKUP(AK94,suvaha!$D$92:$H$158,4,FALSE))&lt;1,"",LEFT(RIGHT(VLOOKUP(AK94,suvaha!$D$92:$H$158,4,FALSE),1),1)))</f>
        <v>5</v>
      </c>
      <c r="CH96" s="245"/>
      <c r="CI96" s="237"/>
      <c r="CJ96" s="237"/>
    </row>
    <row r="97" spans="1:88" s="246" customFormat="1" ht="3" customHeight="1">
      <c r="A97" s="237"/>
      <c r="B97" s="237"/>
      <c r="C97" s="237"/>
      <c r="E97" s="873"/>
      <c r="F97" s="874"/>
      <c r="G97" s="791"/>
      <c r="H97" s="791"/>
      <c r="I97" s="791"/>
      <c r="J97" s="791"/>
      <c r="K97" s="791"/>
      <c r="L97" s="791"/>
      <c r="M97" s="791"/>
      <c r="N97" s="791"/>
      <c r="O97" s="791"/>
      <c r="P97" s="791"/>
      <c r="Q97" s="791"/>
      <c r="R97" s="791"/>
      <c r="S97" s="791"/>
      <c r="T97" s="791"/>
      <c r="U97" s="791"/>
      <c r="V97" s="791"/>
      <c r="W97" s="791"/>
      <c r="X97" s="791"/>
      <c r="Y97" s="791"/>
      <c r="Z97" s="791"/>
      <c r="AA97" s="791"/>
      <c r="AB97" s="791"/>
      <c r="AC97" s="791"/>
      <c r="AD97" s="791"/>
      <c r="AE97" s="791"/>
      <c r="AF97" s="791"/>
      <c r="AG97" s="791"/>
      <c r="AH97" s="791"/>
      <c r="AI97" s="791"/>
      <c r="AJ97" s="791"/>
      <c r="AK97" s="792"/>
      <c r="AL97" s="792"/>
      <c r="AM97" s="792"/>
      <c r="AN97" s="484"/>
      <c r="AO97" s="247"/>
      <c r="AP97" s="247"/>
      <c r="AQ97" s="247"/>
      <c r="AR97" s="247"/>
      <c r="AS97" s="247"/>
      <c r="AT97" s="247"/>
      <c r="AU97" s="247"/>
      <c r="AV97" s="247"/>
      <c r="AW97" s="247"/>
      <c r="AX97" s="247"/>
      <c r="AY97" s="247"/>
      <c r="AZ97" s="247"/>
      <c r="BA97" s="247"/>
      <c r="BB97" s="247"/>
      <c r="BC97" s="247"/>
      <c r="BD97" s="247"/>
      <c r="BE97" s="248"/>
      <c r="BF97" s="248"/>
      <c r="BG97" s="248"/>
      <c r="BH97" s="248"/>
      <c r="BI97" s="248"/>
      <c r="BJ97" s="248"/>
      <c r="BK97" s="248"/>
      <c r="BL97" s="835"/>
      <c r="BM97" s="835"/>
      <c r="BN97" s="835"/>
      <c r="BO97" s="835"/>
      <c r="BP97" s="835"/>
      <c r="BQ97" s="835"/>
      <c r="BR97" s="835"/>
      <c r="BS97" s="835"/>
      <c r="BT97" s="835"/>
      <c r="BU97" s="835"/>
      <c r="BV97" s="835"/>
      <c r="BW97" s="835"/>
      <c r="BX97" s="835"/>
      <c r="BY97" s="835"/>
      <c r="BZ97" s="835"/>
      <c r="CA97" s="835"/>
      <c r="CB97" s="835"/>
      <c r="CC97" s="248"/>
      <c r="CD97" s="248"/>
      <c r="CE97" s="248"/>
      <c r="CF97" s="248"/>
      <c r="CG97" s="248"/>
      <c r="CH97" s="249"/>
      <c r="CI97" s="237"/>
      <c r="CJ97" s="237"/>
    </row>
    <row r="98" spans="1:88" s="244" customFormat="1" ht="3" customHeight="1">
      <c r="A98" s="237"/>
      <c r="B98" s="238"/>
      <c r="C98" s="239"/>
      <c r="D98" s="239"/>
      <c r="E98" s="873" t="s">
        <v>247</v>
      </c>
      <c r="F98" s="874"/>
      <c r="G98" s="791" t="str">
        <f>Index!C191</f>
        <v>Krátkodobé finančné výpomoci (241, 249, 24X, 473A, /-/255A)</v>
      </c>
      <c r="H98" s="791"/>
      <c r="I98" s="791"/>
      <c r="J98" s="791"/>
      <c r="K98" s="791"/>
      <c r="L98" s="791"/>
      <c r="M98" s="791"/>
      <c r="N98" s="791"/>
      <c r="O98" s="791"/>
      <c r="P98" s="791"/>
      <c r="Q98" s="791"/>
      <c r="R98" s="791"/>
      <c r="S98" s="791"/>
      <c r="T98" s="791"/>
      <c r="U98" s="791"/>
      <c r="V98" s="791"/>
      <c r="W98" s="791"/>
      <c r="X98" s="791"/>
      <c r="Y98" s="791"/>
      <c r="Z98" s="791"/>
      <c r="AA98" s="791"/>
      <c r="AB98" s="791"/>
      <c r="AC98" s="791"/>
      <c r="AD98" s="791"/>
      <c r="AE98" s="791"/>
      <c r="AF98" s="791"/>
      <c r="AG98" s="791"/>
      <c r="AH98" s="791"/>
      <c r="AI98" s="791"/>
      <c r="AJ98" s="791"/>
      <c r="AK98" s="792" t="s">
        <v>248</v>
      </c>
      <c r="AL98" s="792"/>
      <c r="AM98" s="792"/>
      <c r="AN98" s="477"/>
      <c r="AO98" s="240"/>
      <c r="AP98" s="240"/>
      <c r="AQ98" s="240"/>
      <c r="AR98" s="240"/>
      <c r="AS98" s="240"/>
      <c r="AT98" s="240"/>
      <c r="AU98" s="240"/>
      <c r="AV98" s="240"/>
      <c r="AW98" s="240"/>
      <c r="AX98" s="240"/>
      <c r="AY98" s="240"/>
      <c r="AZ98" s="240"/>
      <c r="BA98" s="240"/>
      <c r="BB98" s="240"/>
      <c r="BC98" s="240"/>
      <c r="BD98" s="240"/>
      <c r="BE98" s="241"/>
      <c r="BF98" s="241"/>
      <c r="BG98" s="241"/>
      <c r="BH98" s="241"/>
      <c r="BI98" s="241"/>
      <c r="BJ98" s="241"/>
      <c r="BK98" s="241"/>
      <c r="BL98" s="826"/>
      <c r="BM98" s="826"/>
      <c r="BN98" s="826"/>
      <c r="BO98" s="826"/>
      <c r="BP98" s="826"/>
      <c r="BQ98" s="826"/>
      <c r="BR98" s="826"/>
      <c r="BS98" s="826"/>
      <c r="BT98" s="826"/>
      <c r="BU98" s="826"/>
      <c r="BV98" s="826"/>
      <c r="BW98" s="826"/>
      <c r="BX98" s="826"/>
      <c r="BY98" s="826"/>
      <c r="BZ98" s="826"/>
      <c r="CA98" s="826"/>
      <c r="CB98" s="826"/>
      <c r="CC98" s="241"/>
      <c r="CD98" s="241"/>
      <c r="CE98" s="241"/>
      <c r="CF98" s="241"/>
      <c r="CG98" s="241"/>
      <c r="CH98" s="242"/>
      <c r="CI98" s="243"/>
      <c r="CJ98" s="243"/>
    </row>
    <row r="99" spans="1:88" s="244" customFormat="1" ht="3" customHeight="1">
      <c r="A99" s="237"/>
      <c r="B99" s="237"/>
      <c r="C99" s="237"/>
      <c r="D99" s="238"/>
      <c r="E99" s="873"/>
      <c r="F99" s="874"/>
      <c r="G99" s="791"/>
      <c r="H99" s="791"/>
      <c r="I99" s="791"/>
      <c r="J99" s="791"/>
      <c r="K99" s="791"/>
      <c r="L99" s="791"/>
      <c r="M99" s="791"/>
      <c r="N99" s="791"/>
      <c r="O99" s="791"/>
      <c r="P99" s="791"/>
      <c r="Q99" s="791"/>
      <c r="R99" s="791"/>
      <c r="S99" s="791"/>
      <c r="T99" s="791"/>
      <c r="U99" s="791"/>
      <c r="V99" s="791"/>
      <c r="W99" s="791"/>
      <c r="X99" s="791"/>
      <c r="Y99" s="791"/>
      <c r="Z99" s="791"/>
      <c r="AA99" s="791"/>
      <c r="AB99" s="791"/>
      <c r="AC99" s="791"/>
      <c r="AD99" s="791"/>
      <c r="AE99" s="791"/>
      <c r="AF99" s="791"/>
      <c r="AG99" s="791"/>
      <c r="AH99" s="791"/>
      <c r="AI99" s="791"/>
      <c r="AJ99" s="791"/>
      <c r="AK99" s="792"/>
      <c r="AL99" s="792"/>
      <c r="AM99" s="792"/>
      <c r="AN99" s="479"/>
      <c r="AO99" s="480"/>
      <c r="AP99" s="480"/>
      <c r="AQ99" s="480"/>
      <c r="AR99" s="478"/>
      <c r="AS99" s="475"/>
      <c r="AT99" s="475"/>
      <c r="AU99" s="475"/>
      <c r="AV99" s="475"/>
      <c r="AW99" s="475"/>
      <c r="AX99" s="476"/>
      <c r="AY99" s="822"/>
      <c r="AZ99" s="822"/>
      <c r="BA99" s="822"/>
      <c r="BB99" s="822"/>
      <c r="BC99" s="822"/>
      <c r="BD99" s="822"/>
      <c r="BE99" s="476"/>
      <c r="BF99" s="793"/>
      <c r="BG99" s="793"/>
      <c r="BH99" s="793"/>
      <c r="BI99" s="793"/>
      <c r="BJ99" s="793"/>
      <c r="BK99" s="827"/>
      <c r="BL99" s="828"/>
      <c r="BM99" s="829"/>
      <c r="BN99" s="829"/>
      <c r="BO99" s="829"/>
      <c r="BP99" s="478"/>
      <c r="BQ99" s="822"/>
      <c r="BR99" s="822"/>
      <c r="BS99" s="822"/>
      <c r="BT99" s="822"/>
      <c r="BU99" s="822"/>
      <c r="BV99" s="823"/>
      <c r="BW99" s="793"/>
      <c r="BX99" s="793"/>
      <c r="BY99" s="793"/>
      <c r="BZ99" s="793"/>
      <c r="CA99" s="793"/>
      <c r="CB99" s="824"/>
      <c r="CC99" s="793"/>
      <c r="CD99" s="793"/>
      <c r="CE99" s="793"/>
      <c r="CF99" s="793"/>
      <c r="CG99" s="793"/>
      <c r="CH99" s="245"/>
      <c r="CI99" s="243"/>
      <c r="CJ99" s="243"/>
    </row>
    <row r="100" spans="1:88" s="246" customFormat="1" ht="15" customHeight="1">
      <c r="A100" s="237"/>
      <c r="B100" s="237"/>
      <c r="C100" s="237"/>
      <c r="E100" s="873"/>
      <c r="F100" s="874"/>
      <c r="G100" s="791"/>
      <c r="H100" s="791"/>
      <c r="I100" s="791"/>
      <c r="J100" s="791"/>
      <c r="K100" s="791"/>
      <c r="L100" s="791"/>
      <c r="M100" s="791"/>
      <c r="N100" s="791"/>
      <c r="O100" s="791"/>
      <c r="P100" s="791"/>
      <c r="Q100" s="791"/>
      <c r="R100" s="791"/>
      <c r="S100" s="791"/>
      <c r="T100" s="791"/>
      <c r="U100" s="791"/>
      <c r="V100" s="791"/>
      <c r="W100" s="791"/>
      <c r="X100" s="791"/>
      <c r="Y100" s="791"/>
      <c r="Z100" s="791"/>
      <c r="AA100" s="791"/>
      <c r="AB100" s="791"/>
      <c r="AC100" s="791"/>
      <c r="AD100" s="791"/>
      <c r="AE100" s="791"/>
      <c r="AF100" s="791"/>
      <c r="AG100" s="791"/>
      <c r="AH100" s="791"/>
      <c r="AI100" s="791"/>
      <c r="AJ100" s="791"/>
      <c r="AK100" s="792"/>
      <c r="AL100" s="792"/>
      <c r="AM100" s="792"/>
      <c r="AN100" s="479"/>
      <c r="AO100" s="474" t="str">
        <f>IF(LEN(VLOOKUP(AK98,suvaha!$D$92:$H$158,2,FALSE))&lt;11,"",LEFT(RIGHT(VLOOKUP(AK98,suvaha!$D$92:$H$158,2,FALSE),11),1))</f>
        <v/>
      </c>
      <c r="AP100" s="181"/>
      <c r="AQ100" s="474" t="str">
        <f>IF(LEN(VLOOKUP(AK98,suvaha!$D$92:$H$158,2,FALSE))&lt;10,"",LEFT(RIGHT(VLOOKUP(AK98,suvaha!$D$92:$H$158,2,FALSE),10),1))</f>
        <v/>
      </c>
      <c r="AR100" s="476"/>
      <c r="AS100" s="474" t="str">
        <f>IF(LEN(VLOOKUP(AK98,suvaha!$D$92:$H$158,2,FALSE))&lt;9,"",LEFT(RIGHT(VLOOKUP(AK98,suvaha!$D$92:$H$158,2,FALSE),9),1))</f>
        <v/>
      </c>
      <c r="AT100" s="181"/>
      <c r="AU100" s="474" t="str">
        <f>IF(LEN(VLOOKUP(AK98,suvaha!$D$92:$H$158,2,FALSE))&lt;8,"",LEFT(RIGHT(VLOOKUP(AK98,suvaha!$D$92:$H$158,2,FALSE),8),1))</f>
        <v/>
      </c>
      <c r="AV100" s="476"/>
      <c r="AW100" s="474" t="str">
        <f>IF(LEN(VLOOKUP(AK98,suvaha!$D$92:$H$158,2,FALSE))&lt;7,"",LEFT(RIGHT(VLOOKUP(AK98,suvaha!$D$92:$H$158,2,FALSE),7),1))</f>
        <v/>
      </c>
      <c r="AX100" s="476"/>
      <c r="AY100" s="474" t="str">
        <f>IF(LEN(VLOOKUP(AK98,suvaha!$D$92:$H$158,2,FALSE))&lt;6,"",LEFT(RIGHT(VLOOKUP(AK98,suvaha!$D$92:$H$158,2,FALSE),6),1))</f>
        <v/>
      </c>
      <c r="AZ100" s="181"/>
      <c r="BA100" s="788" t="str">
        <f>IF(LEN(VLOOKUP(AK98,suvaha!$D$92:$H$158,2,FALSE))&lt;5,"",LEFT(RIGHT(VLOOKUP(AK98,suvaha!$D$92:$H$158,2,FALSE),5),1))</f>
        <v/>
      </c>
      <c r="BB100" s="788" t="e">
        <f>IF(LEN(#REF!)&lt;5,"",LEFT(RIGHT(#REF!,5),1))</f>
        <v>#REF!</v>
      </c>
      <c r="BC100" s="476"/>
      <c r="BD100" s="474" t="str">
        <f>IF(LEN(VLOOKUP(AK98,suvaha!$D$92:$H$158,2,FALSE))&lt;4,"",LEFT(RIGHT(VLOOKUP(AK98,suvaha!$D$92:$H$158,2,FALSE),4),1))</f>
        <v/>
      </c>
      <c r="BE100" s="476"/>
      <c r="BF100" s="474" t="str">
        <f>IF(LEN(VLOOKUP(AK98,suvaha!$D$92:$H$158,2,FALSE))&lt;3,"",LEFT(RIGHT(VLOOKUP(AK98,suvaha!$D$92:$H$158,2,FALSE),3),1))</f>
        <v/>
      </c>
      <c r="BG100" s="476"/>
      <c r="BH100" s="474" t="str">
        <f>IF(LEN(VLOOKUP(AK98,suvaha!$D$92:$H$158,2,FALSE))&lt;2,"",LEFT(RIGHT(VLOOKUP(AK98,suvaha!$D$92:$H$158,2,FALSE),2),1))</f>
        <v/>
      </c>
      <c r="BI100" s="476"/>
      <c r="BJ100" s="474" t="str">
        <f>IF(VLOOKUP(AK98,suvaha!$D$92:$H$158,2,FALSE)=0,"",IF(LEN(VLOOKUP(AK98,suvaha!$D$92:$H$158,2,FALSE))&lt;1,"",LEFT(RIGHT(VLOOKUP(AK98,suvaha!$D$92:$H$158,2,FALSE),1),1)))</f>
        <v/>
      </c>
      <c r="BK100" s="827"/>
      <c r="BL100" s="828"/>
      <c r="BM100" s="474" t="str">
        <f>IF(LEN(VLOOKUP(AK98,suvaha!$D$92:$H$158,4,FALSE))&lt;11,"",LEFT(RIGHT(VLOOKUP(AK98,suvaha!$D$92:$H$158,4,FALSE),11),1))</f>
        <v/>
      </c>
      <c r="BN100" s="181"/>
      <c r="BO100" s="474" t="str">
        <f>IF(LEN(VLOOKUP(AK98,suvaha!$D$92:$H$158,4,FALSE))&lt;10,"",LEFT(RIGHT(VLOOKUP(AK98,suvaha!$D$92:$H$158,4,FALSE),10),1))</f>
        <v/>
      </c>
      <c r="BP100" s="476"/>
      <c r="BQ100" s="474" t="str">
        <f>IF(LEN(VLOOKUP(AK98,suvaha!$D$92:$H$158,4,FALSE))&lt;9,"",LEFT(RIGHT(VLOOKUP(AK98,suvaha!$D$92:$H$158,4,FALSE),9),1))</f>
        <v/>
      </c>
      <c r="BR100" s="181"/>
      <c r="BS100" s="474" t="str">
        <f>IF(LEN(VLOOKUP(AK98,suvaha!$D$92:$H$158,4,FALSE))&lt;8,"",LEFT(RIGHT(VLOOKUP(AK98,suvaha!$D$92:$H$158,4,FALSE),8),1))</f>
        <v/>
      </c>
      <c r="BT100" s="476"/>
      <c r="BU100" s="474" t="str">
        <f>IF(LEN(VLOOKUP(AK98,suvaha!$D$92:$H$158,4,FALSE))&lt;7,"",LEFT(RIGHT(VLOOKUP(AK98,suvaha!$D$92:$H$158,4,FALSE),7),1))</f>
        <v/>
      </c>
      <c r="BV100" s="823"/>
      <c r="BW100" s="474" t="str">
        <f>IF(LEN(VLOOKUP(AK98,suvaha!$D$92:$H$158,4,FALSE))&lt;6,"",LEFT(RIGHT(VLOOKUP(AK98,suvaha!$D$92:$H$158,4,FALSE),6),1))</f>
        <v/>
      </c>
      <c r="BX100" s="476"/>
      <c r="BY100" s="474" t="str">
        <f>IF(LEN(VLOOKUP(AK98,suvaha!$D$92:$H$158,4,FALSE))&lt;5,"",LEFT(RIGHT(VLOOKUP(AK98,suvaha!$D$92:$H$158,4,FALSE),5),1))</f>
        <v/>
      </c>
      <c r="BZ100" s="476"/>
      <c r="CA100" s="474" t="str">
        <f>IF(LEN(VLOOKUP(AK98,suvaha!$D$92:$H$158,4,FALSE))&lt;4,"",LEFT(RIGHT(VLOOKUP(AK98,suvaha!$D$92:$H$158,4,FALSE),4),1))</f>
        <v/>
      </c>
      <c r="CB100" s="824"/>
      <c r="CC100" s="474" t="str">
        <f>IF(LEN(VLOOKUP(AK98,suvaha!$D$92:$H$158,4,FALSE))&lt;3,"",LEFT(RIGHT(VLOOKUP(AK98,suvaha!$D$92:$H$158,4,FALSE),3),1))</f>
        <v/>
      </c>
      <c r="CD100" s="476"/>
      <c r="CE100" s="474" t="str">
        <f>IF(LEN(VLOOKUP(AK98,suvaha!$D$92:$H$158,4,FALSE))&lt;2,"",LEFT(RIGHT(VLOOKUP(AK98,suvaha!$D$92:$H$158,4,FALSE),2),1))</f>
        <v/>
      </c>
      <c r="CF100" s="476"/>
      <c r="CG100" s="474" t="str">
        <f>IF(VLOOKUP(AK98,suvaha!$D$92:$H$158,4,FALSE)=0,"",IF(LEN(VLOOKUP(AK98,suvaha!$D$92:$H$158,4,FALSE))&lt;1,"",LEFT(RIGHT(VLOOKUP(AK98,suvaha!$D$92:$H$158,4,FALSE),1),1)))</f>
        <v/>
      </c>
      <c r="CH100" s="245"/>
      <c r="CI100" s="237"/>
      <c r="CJ100" s="237"/>
    </row>
    <row r="101" spans="1:88" s="246" customFormat="1" ht="3" customHeight="1">
      <c r="A101" s="237"/>
      <c r="B101" s="237"/>
      <c r="C101" s="237"/>
      <c r="E101" s="873"/>
      <c r="F101" s="874"/>
      <c r="G101" s="791"/>
      <c r="H101" s="791"/>
      <c r="I101" s="791"/>
      <c r="J101" s="791"/>
      <c r="K101" s="791"/>
      <c r="L101" s="791"/>
      <c r="M101" s="791"/>
      <c r="N101" s="791"/>
      <c r="O101" s="791"/>
      <c r="P101" s="791"/>
      <c r="Q101" s="791"/>
      <c r="R101" s="791"/>
      <c r="S101" s="791"/>
      <c r="T101" s="791"/>
      <c r="U101" s="791"/>
      <c r="V101" s="791"/>
      <c r="W101" s="791"/>
      <c r="X101" s="791"/>
      <c r="Y101" s="791"/>
      <c r="Z101" s="791"/>
      <c r="AA101" s="791"/>
      <c r="AB101" s="791"/>
      <c r="AC101" s="791"/>
      <c r="AD101" s="791"/>
      <c r="AE101" s="791"/>
      <c r="AF101" s="791"/>
      <c r="AG101" s="791"/>
      <c r="AH101" s="791"/>
      <c r="AI101" s="791"/>
      <c r="AJ101" s="791"/>
      <c r="AK101" s="792"/>
      <c r="AL101" s="792"/>
      <c r="AM101" s="792"/>
      <c r="AN101" s="484"/>
      <c r="AO101" s="247"/>
      <c r="AP101" s="247"/>
      <c r="AQ101" s="247"/>
      <c r="AR101" s="247"/>
      <c r="AS101" s="247"/>
      <c r="AT101" s="247"/>
      <c r="AU101" s="247"/>
      <c r="AV101" s="247"/>
      <c r="AW101" s="247"/>
      <c r="AX101" s="247"/>
      <c r="AY101" s="247"/>
      <c r="AZ101" s="247"/>
      <c r="BA101" s="247"/>
      <c r="BB101" s="247"/>
      <c r="BC101" s="247"/>
      <c r="BD101" s="247"/>
      <c r="BE101" s="248"/>
      <c r="BF101" s="248"/>
      <c r="BG101" s="248"/>
      <c r="BH101" s="248"/>
      <c r="BI101" s="248"/>
      <c r="BJ101" s="248"/>
      <c r="BK101" s="248"/>
      <c r="BL101" s="835"/>
      <c r="BM101" s="835"/>
      <c r="BN101" s="835"/>
      <c r="BO101" s="835"/>
      <c r="BP101" s="835"/>
      <c r="BQ101" s="835"/>
      <c r="BR101" s="835"/>
      <c r="BS101" s="835"/>
      <c r="BT101" s="835"/>
      <c r="BU101" s="835"/>
      <c r="BV101" s="835"/>
      <c r="BW101" s="835"/>
      <c r="BX101" s="835"/>
      <c r="BY101" s="835"/>
      <c r="BZ101" s="835"/>
      <c r="CA101" s="835"/>
      <c r="CB101" s="835"/>
      <c r="CC101" s="248"/>
      <c r="CD101" s="248"/>
      <c r="CE101" s="248"/>
      <c r="CF101" s="248"/>
      <c r="CG101" s="248"/>
      <c r="CH101" s="249"/>
      <c r="CI101" s="237"/>
      <c r="CJ101" s="237"/>
    </row>
    <row r="102" spans="1:88" s="244" customFormat="1" ht="3" customHeight="1">
      <c r="A102" s="237"/>
      <c r="B102" s="238"/>
      <c r="C102" s="239"/>
      <c r="D102" s="239"/>
      <c r="E102" s="873" t="s">
        <v>249</v>
      </c>
      <c r="F102" s="874"/>
      <c r="G102" s="791" t="str">
        <f>Index!C192</f>
        <v>Časové rozlíšenie súčet (r. 142 až r. 145)</v>
      </c>
      <c r="H102" s="791"/>
      <c r="I102" s="791"/>
      <c r="J102" s="791"/>
      <c r="K102" s="791"/>
      <c r="L102" s="791"/>
      <c r="M102" s="791"/>
      <c r="N102" s="791"/>
      <c r="O102" s="791"/>
      <c r="P102" s="791"/>
      <c r="Q102" s="791"/>
      <c r="R102" s="791"/>
      <c r="S102" s="791"/>
      <c r="T102" s="791"/>
      <c r="U102" s="791"/>
      <c r="V102" s="791"/>
      <c r="W102" s="791"/>
      <c r="X102" s="791"/>
      <c r="Y102" s="791"/>
      <c r="Z102" s="791"/>
      <c r="AA102" s="791"/>
      <c r="AB102" s="791"/>
      <c r="AC102" s="791"/>
      <c r="AD102" s="791"/>
      <c r="AE102" s="791"/>
      <c r="AF102" s="791"/>
      <c r="AG102" s="791"/>
      <c r="AH102" s="791"/>
      <c r="AI102" s="791"/>
      <c r="AJ102" s="791"/>
      <c r="AK102" s="792" t="s">
        <v>250</v>
      </c>
      <c r="AL102" s="792"/>
      <c r="AM102" s="792"/>
      <c r="AN102" s="477"/>
      <c r="AO102" s="240"/>
      <c r="AP102" s="240"/>
      <c r="AQ102" s="240"/>
      <c r="AR102" s="240"/>
      <c r="AS102" s="240"/>
      <c r="AT102" s="240"/>
      <c r="AU102" s="240"/>
      <c r="AV102" s="240"/>
      <c r="AW102" s="240"/>
      <c r="AX102" s="240"/>
      <c r="AY102" s="240"/>
      <c r="AZ102" s="240"/>
      <c r="BA102" s="240"/>
      <c r="BB102" s="240"/>
      <c r="BC102" s="240"/>
      <c r="BD102" s="240"/>
      <c r="BE102" s="241"/>
      <c r="BF102" s="241"/>
      <c r="BG102" s="241"/>
      <c r="BH102" s="241"/>
      <c r="BI102" s="241"/>
      <c r="BJ102" s="241"/>
      <c r="BK102" s="241"/>
      <c r="BL102" s="826"/>
      <c r="BM102" s="826"/>
      <c r="BN102" s="826"/>
      <c r="BO102" s="826"/>
      <c r="BP102" s="826"/>
      <c r="BQ102" s="826"/>
      <c r="BR102" s="826"/>
      <c r="BS102" s="826"/>
      <c r="BT102" s="826"/>
      <c r="BU102" s="826"/>
      <c r="BV102" s="826"/>
      <c r="BW102" s="826"/>
      <c r="BX102" s="826"/>
      <c r="BY102" s="826"/>
      <c r="BZ102" s="826"/>
      <c r="CA102" s="826"/>
      <c r="CB102" s="826"/>
      <c r="CC102" s="241"/>
      <c r="CD102" s="241"/>
      <c r="CE102" s="241"/>
      <c r="CF102" s="241"/>
      <c r="CG102" s="241"/>
      <c r="CH102" s="242"/>
      <c r="CI102" s="243"/>
      <c r="CJ102" s="243"/>
    </row>
    <row r="103" spans="1:88" s="244" customFormat="1" ht="3" customHeight="1">
      <c r="A103" s="237"/>
      <c r="B103" s="237"/>
      <c r="C103" s="237"/>
      <c r="D103" s="238"/>
      <c r="E103" s="873"/>
      <c r="F103" s="874"/>
      <c r="G103" s="791"/>
      <c r="H103" s="791"/>
      <c r="I103" s="791"/>
      <c r="J103" s="791"/>
      <c r="K103" s="791"/>
      <c r="L103" s="791"/>
      <c r="M103" s="791"/>
      <c r="N103" s="791"/>
      <c r="O103" s="791"/>
      <c r="P103" s="791"/>
      <c r="Q103" s="791"/>
      <c r="R103" s="791"/>
      <c r="S103" s="791"/>
      <c r="T103" s="791"/>
      <c r="U103" s="791"/>
      <c r="V103" s="791"/>
      <c r="W103" s="791"/>
      <c r="X103" s="791"/>
      <c r="Y103" s="791"/>
      <c r="Z103" s="791"/>
      <c r="AA103" s="791"/>
      <c r="AB103" s="791"/>
      <c r="AC103" s="791"/>
      <c r="AD103" s="791"/>
      <c r="AE103" s="791"/>
      <c r="AF103" s="791"/>
      <c r="AG103" s="791"/>
      <c r="AH103" s="791"/>
      <c r="AI103" s="791"/>
      <c r="AJ103" s="791"/>
      <c r="AK103" s="792"/>
      <c r="AL103" s="792"/>
      <c r="AM103" s="792"/>
      <c r="AN103" s="479"/>
      <c r="AO103" s="480"/>
      <c r="AP103" s="480"/>
      <c r="AQ103" s="480"/>
      <c r="AR103" s="478"/>
      <c r="AS103" s="475"/>
      <c r="AT103" s="475"/>
      <c r="AU103" s="475"/>
      <c r="AV103" s="475"/>
      <c r="AW103" s="475"/>
      <c r="AX103" s="476"/>
      <c r="AY103" s="822"/>
      <c r="AZ103" s="822"/>
      <c r="BA103" s="822"/>
      <c r="BB103" s="822"/>
      <c r="BC103" s="822"/>
      <c r="BD103" s="822"/>
      <c r="BE103" s="476"/>
      <c r="BF103" s="793"/>
      <c r="BG103" s="793"/>
      <c r="BH103" s="793"/>
      <c r="BI103" s="793"/>
      <c r="BJ103" s="793"/>
      <c r="BK103" s="827"/>
      <c r="BL103" s="828"/>
      <c r="BM103" s="829"/>
      <c r="BN103" s="829"/>
      <c r="BO103" s="829"/>
      <c r="BP103" s="478"/>
      <c r="BQ103" s="822"/>
      <c r="BR103" s="822"/>
      <c r="BS103" s="822"/>
      <c r="BT103" s="822"/>
      <c r="BU103" s="822"/>
      <c r="BV103" s="823"/>
      <c r="BW103" s="793"/>
      <c r="BX103" s="793"/>
      <c r="BY103" s="793"/>
      <c r="BZ103" s="793"/>
      <c r="CA103" s="793"/>
      <c r="CB103" s="824"/>
      <c r="CC103" s="793"/>
      <c r="CD103" s="793"/>
      <c r="CE103" s="793"/>
      <c r="CF103" s="793"/>
      <c r="CG103" s="793"/>
      <c r="CH103" s="245"/>
      <c r="CI103" s="243"/>
      <c r="CJ103" s="243"/>
    </row>
    <row r="104" spans="1:88" s="246" customFormat="1" ht="15" customHeight="1">
      <c r="A104" s="237"/>
      <c r="B104" s="237"/>
      <c r="C104" s="237"/>
      <c r="E104" s="873"/>
      <c r="F104" s="874"/>
      <c r="G104" s="791"/>
      <c r="H104" s="791"/>
      <c r="I104" s="791"/>
      <c r="J104" s="791"/>
      <c r="K104" s="791"/>
      <c r="L104" s="791"/>
      <c r="M104" s="791"/>
      <c r="N104" s="791"/>
      <c r="O104" s="791"/>
      <c r="P104" s="791"/>
      <c r="Q104" s="791"/>
      <c r="R104" s="791"/>
      <c r="S104" s="791"/>
      <c r="T104" s="791"/>
      <c r="U104" s="791"/>
      <c r="V104" s="791"/>
      <c r="W104" s="791"/>
      <c r="X104" s="791"/>
      <c r="Y104" s="791"/>
      <c r="Z104" s="791"/>
      <c r="AA104" s="791"/>
      <c r="AB104" s="791"/>
      <c r="AC104" s="791"/>
      <c r="AD104" s="791"/>
      <c r="AE104" s="791"/>
      <c r="AF104" s="791"/>
      <c r="AG104" s="791"/>
      <c r="AH104" s="791"/>
      <c r="AI104" s="791"/>
      <c r="AJ104" s="791"/>
      <c r="AK104" s="792"/>
      <c r="AL104" s="792"/>
      <c r="AM104" s="792"/>
      <c r="AN104" s="479"/>
      <c r="AO104" s="474" t="str">
        <f>IF(LEN(VLOOKUP(AK102,suvaha!$D$92:$H$158,2,FALSE))&lt;11,"",LEFT(RIGHT(VLOOKUP(AK102,suvaha!$D$92:$H$158,2,FALSE),11),1))</f>
        <v/>
      </c>
      <c r="AP104" s="181"/>
      <c r="AQ104" s="474" t="str">
        <f>IF(LEN(VLOOKUP(AK102,suvaha!$D$92:$H$158,2,FALSE))&lt;10,"",LEFT(RIGHT(VLOOKUP(AK102,suvaha!$D$92:$H$158,2,FALSE),10),1))</f>
        <v/>
      </c>
      <c r="AR104" s="476"/>
      <c r="AS104" s="474" t="str">
        <f>IF(LEN(VLOOKUP(AK102,suvaha!$D$92:$H$158,2,FALSE))&lt;9,"",LEFT(RIGHT(VLOOKUP(AK102,suvaha!$D$92:$H$158,2,FALSE),9),1))</f>
        <v/>
      </c>
      <c r="AT104" s="181"/>
      <c r="AU104" s="474" t="str">
        <f>IF(LEN(VLOOKUP(AK102,suvaha!$D$92:$H$158,2,FALSE))&lt;8,"",LEFT(RIGHT(VLOOKUP(AK102,suvaha!$D$92:$H$158,2,FALSE),8),1))</f>
        <v/>
      </c>
      <c r="AV104" s="476"/>
      <c r="AW104" s="474" t="str">
        <f>IF(LEN(VLOOKUP(AK102,suvaha!$D$92:$H$158,2,FALSE))&lt;7,"",LEFT(RIGHT(VLOOKUP(AK102,suvaha!$D$92:$H$158,2,FALSE),7),1))</f>
        <v/>
      </c>
      <c r="AX104" s="476"/>
      <c r="AY104" s="474" t="str">
        <f>IF(LEN(VLOOKUP(AK102,suvaha!$D$92:$H$158,2,FALSE))&lt;6,"",LEFT(RIGHT(VLOOKUP(AK102,suvaha!$D$92:$H$158,2,FALSE),6),1))</f>
        <v/>
      </c>
      <c r="AZ104" s="181"/>
      <c r="BA104" s="788" t="str">
        <f>IF(LEN(VLOOKUP(AK102,suvaha!$D$92:$H$158,2,FALSE))&lt;5,"",LEFT(RIGHT(VLOOKUP(AK102,suvaha!$D$92:$H$158,2,FALSE),5),1))</f>
        <v/>
      </c>
      <c r="BB104" s="788" t="e">
        <f>IF(LEN(#REF!)&lt;5,"",LEFT(RIGHT(#REF!,5),1))</f>
        <v>#REF!</v>
      </c>
      <c r="BC104" s="476"/>
      <c r="BD104" s="474" t="str">
        <f>IF(LEN(VLOOKUP(AK102,suvaha!$D$92:$H$158,2,FALSE))&lt;4,"",LEFT(RIGHT(VLOOKUP(AK102,suvaha!$D$92:$H$158,2,FALSE),4),1))</f>
        <v/>
      </c>
      <c r="BE104" s="476"/>
      <c r="BF104" s="474" t="str">
        <f>IF(LEN(VLOOKUP(AK102,suvaha!$D$92:$H$158,2,FALSE))&lt;3,"",LEFT(RIGHT(VLOOKUP(AK102,suvaha!$D$92:$H$158,2,FALSE),3),1))</f>
        <v/>
      </c>
      <c r="BG104" s="476"/>
      <c r="BH104" s="474" t="str">
        <f>IF(LEN(VLOOKUP(AK102,suvaha!$D$92:$H$158,2,FALSE))&lt;2,"",LEFT(RIGHT(VLOOKUP(AK102,suvaha!$D$92:$H$158,2,FALSE),2),1))</f>
        <v/>
      </c>
      <c r="BI104" s="476"/>
      <c r="BJ104" s="474" t="str">
        <f>IF(VLOOKUP(AK102,suvaha!$D$92:$H$158,2,FALSE)=0,"",IF(LEN(VLOOKUP(AK102,suvaha!$D$92:$H$158,2,FALSE))&lt;1,"",LEFT(RIGHT(VLOOKUP(AK102,suvaha!$D$92:$H$158,2,FALSE),1),1)))</f>
        <v/>
      </c>
      <c r="BK104" s="827"/>
      <c r="BL104" s="828"/>
      <c r="BM104" s="474" t="str">
        <f>IF(LEN(VLOOKUP(AK102,suvaha!$D$92:$H$158,4,FALSE))&lt;11,"",LEFT(RIGHT(VLOOKUP(AK102,suvaha!$D$92:$H$158,4,FALSE),11),1))</f>
        <v/>
      </c>
      <c r="BN104" s="181"/>
      <c r="BO104" s="474" t="str">
        <f>IF(LEN(VLOOKUP(AK102,suvaha!$D$92:$H$158,4,FALSE))&lt;10,"",LEFT(RIGHT(VLOOKUP(AK102,suvaha!$D$92:$H$158,4,FALSE),10),1))</f>
        <v/>
      </c>
      <c r="BP104" s="476"/>
      <c r="BQ104" s="474" t="str">
        <f>IF(LEN(VLOOKUP(AK102,suvaha!$D$92:$H$158,4,FALSE))&lt;9,"",LEFT(RIGHT(VLOOKUP(AK102,suvaha!$D$92:$H$158,4,FALSE),9),1))</f>
        <v/>
      </c>
      <c r="BR104" s="181"/>
      <c r="BS104" s="474" t="str">
        <f>IF(LEN(VLOOKUP(AK102,suvaha!$D$92:$H$158,4,FALSE))&lt;8,"",LEFT(RIGHT(VLOOKUP(AK102,suvaha!$D$92:$H$158,4,FALSE),8),1))</f>
        <v/>
      </c>
      <c r="BT104" s="476"/>
      <c r="BU104" s="474" t="str">
        <f>IF(LEN(VLOOKUP(AK102,suvaha!$D$92:$H$158,4,FALSE))&lt;7,"",LEFT(RIGHT(VLOOKUP(AK102,suvaha!$D$92:$H$158,4,FALSE),7),1))</f>
        <v/>
      </c>
      <c r="BV104" s="823"/>
      <c r="BW104" s="474" t="str">
        <f>IF(LEN(VLOOKUP(AK102,suvaha!$D$92:$H$158,4,FALSE))&lt;6,"",LEFT(RIGHT(VLOOKUP(AK102,suvaha!$D$92:$H$158,4,FALSE),6),1))</f>
        <v/>
      </c>
      <c r="BX104" s="476"/>
      <c r="BY104" s="474" t="str">
        <f>IF(LEN(VLOOKUP(AK102,suvaha!$D$92:$H$158,4,FALSE))&lt;5,"",LEFT(RIGHT(VLOOKUP(AK102,suvaha!$D$92:$H$158,4,FALSE),5),1))</f>
        <v/>
      </c>
      <c r="BZ104" s="476"/>
      <c r="CA104" s="474" t="str">
        <f>IF(LEN(VLOOKUP(AK102,suvaha!$D$92:$H$158,4,FALSE))&lt;4,"",LEFT(RIGHT(VLOOKUP(AK102,suvaha!$D$92:$H$158,4,FALSE),4),1))</f>
        <v/>
      </c>
      <c r="CB104" s="824"/>
      <c r="CC104" s="474" t="str">
        <f>IF(LEN(VLOOKUP(AK102,suvaha!$D$92:$H$158,4,FALSE))&lt;3,"",LEFT(RIGHT(VLOOKUP(AK102,suvaha!$D$92:$H$158,4,FALSE),3),1))</f>
        <v/>
      </c>
      <c r="CD104" s="476"/>
      <c r="CE104" s="474" t="str">
        <f>IF(LEN(VLOOKUP(AK102,suvaha!$D$92:$H$158,4,FALSE))&lt;2,"",LEFT(RIGHT(VLOOKUP(AK102,suvaha!$D$92:$H$158,4,FALSE),2),1))</f>
        <v>9</v>
      </c>
      <c r="CF104" s="476"/>
      <c r="CG104" s="474" t="str">
        <f>IF(VLOOKUP(AK102,suvaha!$D$92:$H$158,4,FALSE)=0,"",IF(LEN(VLOOKUP(AK102,suvaha!$D$92:$H$158,4,FALSE))&lt;1,"",LEFT(RIGHT(VLOOKUP(AK102,suvaha!$D$92:$H$158,4,FALSE),1),1)))</f>
        <v>6</v>
      </c>
      <c r="CH104" s="245"/>
      <c r="CI104" s="237"/>
      <c r="CJ104" s="237"/>
    </row>
    <row r="105" spans="1:88" s="246" customFormat="1" ht="3" customHeight="1">
      <c r="A105" s="237"/>
      <c r="B105" s="237"/>
      <c r="C105" s="237"/>
      <c r="E105" s="873"/>
      <c r="F105" s="874"/>
      <c r="G105" s="791"/>
      <c r="H105" s="791"/>
      <c r="I105" s="791"/>
      <c r="J105" s="791"/>
      <c r="K105" s="791"/>
      <c r="L105" s="791"/>
      <c r="M105" s="791"/>
      <c r="N105" s="791"/>
      <c r="O105" s="791"/>
      <c r="P105" s="791"/>
      <c r="Q105" s="791"/>
      <c r="R105" s="791"/>
      <c r="S105" s="791"/>
      <c r="T105" s="791"/>
      <c r="U105" s="791"/>
      <c r="V105" s="791"/>
      <c r="W105" s="791"/>
      <c r="X105" s="791"/>
      <c r="Y105" s="791"/>
      <c r="Z105" s="791"/>
      <c r="AA105" s="791"/>
      <c r="AB105" s="791"/>
      <c r="AC105" s="791"/>
      <c r="AD105" s="791"/>
      <c r="AE105" s="791"/>
      <c r="AF105" s="791"/>
      <c r="AG105" s="791"/>
      <c r="AH105" s="791"/>
      <c r="AI105" s="791"/>
      <c r="AJ105" s="791"/>
      <c r="AK105" s="792"/>
      <c r="AL105" s="792"/>
      <c r="AM105" s="792"/>
      <c r="AN105" s="484"/>
      <c r="AO105" s="247"/>
      <c r="AP105" s="247"/>
      <c r="AQ105" s="247"/>
      <c r="AR105" s="247"/>
      <c r="AS105" s="247"/>
      <c r="AT105" s="247"/>
      <c r="AU105" s="247"/>
      <c r="AV105" s="247"/>
      <c r="AW105" s="247"/>
      <c r="AX105" s="247"/>
      <c r="AY105" s="247"/>
      <c r="AZ105" s="247"/>
      <c r="BA105" s="247"/>
      <c r="BB105" s="247"/>
      <c r="BC105" s="247"/>
      <c r="BD105" s="247"/>
      <c r="BE105" s="248"/>
      <c r="BF105" s="248"/>
      <c r="BG105" s="248"/>
      <c r="BH105" s="248"/>
      <c r="BI105" s="248"/>
      <c r="BJ105" s="248"/>
      <c r="BK105" s="248"/>
      <c r="BL105" s="835"/>
      <c r="BM105" s="835"/>
      <c r="BN105" s="835"/>
      <c r="BO105" s="835"/>
      <c r="BP105" s="835"/>
      <c r="BQ105" s="835"/>
      <c r="BR105" s="835"/>
      <c r="BS105" s="835"/>
      <c r="BT105" s="835"/>
      <c r="BU105" s="835"/>
      <c r="BV105" s="835"/>
      <c r="BW105" s="835"/>
      <c r="BX105" s="835"/>
      <c r="BY105" s="835"/>
      <c r="BZ105" s="835"/>
      <c r="CA105" s="835"/>
      <c r="CB105" s="835"/>
      <c r="CC105" s="248"/>
      <c r="CD105" s="248"/>
      <c r="CE105" s="248"/>
      <c r="CF105" s="248"/>
      <c r="CG105" s="248"/>
      <c r="CH105" s="249"/>
      <c r="CI105" s="237"/>
      <c r="CJ105" s="237"/>
    </row>
    <row r="106" spans="1:88" s="174" customFormat="1" ht="3" customHeight="1">
      <c r="A106" s="139"/>
      <c r="B106" s="463"/>
      <c r="C106" s="144"/>
      <c r="D106" s="144"/>
      <c r="E106" s="814" t="s">
        <v>165</v>
      </c>
      <c r="F106" s="815"/>
      <c r="G106" s="804" t="str">
        <f>Index!C193</f>
        <v>Výdavky budúcich období dlhodobé (383A)</v>
      </c>
      <c r="H106" s="804"/>
      <c r="I106" s="804"/>
      <c r="J106" s="804"/>
      <c r="K106" s="804"/>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802" t="s">
        <v>251</v>
      </c>
      <c r="AL106" s="802"/>
      <c r="AM106" s="802"/>
      <c r="AN106" s="469"/>
      <c r="AO106" s="472"/>
      <c r="AP106" s="472"/>
      <c r="AQ106" s="472"/>
      <c r="AR106" s="472"/>
      <c r="AS106" s="472"/>
      <c r="AT106" s="472"/>
      <c r="AU106" s="472"/>
      <c r="AV106" s="472"/>
      <c r="AW106" s="472"/>
      <c r="AX106" s="472"/>
      <c r="AY106" s="472"/>
      <c r="AZ106" s="472"/>
      <c r="BA106" s="472"/>
      <c r="BB106" s="472"/>
      <c r="BC106" s="472"/>
      <c r="BD106" s="472"/>
      <c r="BE106" s="175"/>
      <c r="BF106" s="175"/>
      <c r="BG106" s="175"/>
      <c r="BH106" s="175"/>
      <c r="BI106" s="175"/>
      <c r="BJ106" s="175"/>
      <c r="BK106" s="175"/>
      <c r="BL106" s="710"/>
      <c r="BM106" s="710"/>
      <c r="BN106" s="710"/>
      <c r="BO106" s="710"/>
      <c r="BP106" s="710"/>
      <c r="BQ106" s="710"/>
      <c r="BR106" s="710"/>
      <c r="BS106" s="710"/>
      <c r="BT106" s="710"/>
      <c r="BU106" s="710"/>
      <c r="BV106" s="710"/>
      <c r="BW106" s="710"/>
      <c r="BX106" s="710"/>
      <c r="BY106" s="710"/>
      <c r="BZ106" s="710"/>
      <c r="CA106" s="710"/>
      <c r="CB106" s="710"/>
      <c r="CC106" s="175"/>
      <c r="CD106" s="175"/>
      <c r="CE106" s="175"/>
      <c r="CF106" s="175"/>
      <c r="CG106" s="175"/>
      <c r="CH106" s="216"/>
      <c r="CI106" s="220"/>
      <c r="CJ106" s="220"/>
    </row>
    <row r="107" spans="1:88" s="174" customFormat="1" ht="3" customHeight="1">
      <c r="A107" s="139"/>
      <c r="B107" s="139"/>
      <c r="C107" s="139"/>
      <c r="D107" s="463"/>
      <c r="E107" s="814"/>
      <c r="F107" s="815"/>
      <c r="G107" s="804"/>
      <c r="H107" s="804"/>
      <c r="I107" s="804"/>
      <c r="J107" s="804"/>
      <c r="K107" s="804"/>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802"/>
      <c r="AL107" s="802"/>
      <c r="AM107" s="802"/>
      <c r="AN107" s="465"/>
      <c r="AO107" s="466"/>
      <c r="AP107" s="466"/>
      <c r="AQ107" s="466"/>
      <c r="AR107" s="471"/>
      <c r="AS107" s="467"/>
      <c r="AT107" s="467"/>
      <c r="AU107" s="467"/>
      <c r="AV107" s="467"/>
      <c r="AW107" s="467"/>
      <c r="AX107" s="468"/>
      <c r="AY107" s="673"/>
      <c r="AZ107" s="673"/>
      <c r="BA107" s="673"/>
      <c r="BB107" s="673"/>
      <c r="BC107" s="673"/>
      <c r="BD107" s="673"/>
      <c r="BE107" s="476"/>
      <c r="BF107" s="793"/>
      <c r="BG107" s="793"/>
      <c r="BH107" s="793"/>
      <c r="BI107" s="793"/>
      <c r="BJ107" s="793"/>
      <c r="BK107" s="738"/>
      <c r="BL107" s="671"/>
      <c r="BM107" s="672"/>
      <c r="BN107" s="672"/>
      <c r="BO107" s="672"/>
      <c r="BP107" s="471"/>
      <c r="BQ107" s="673"/>
      <c r="BR107" s="673"/>
      <c r="BS107" s="673"/>
      <c r="BT107" s="673"/>
      <c r="BU107" s="673"/>
      <c r="BV107" s="674"/>
      <c r="BW107" s="668"/>
      <c r="BX107" s="668"/>
      <c r="BY107" s="668"/>
      <c r="BZ107" s="668"/>
      <c r="CA107" s="668"/>
      <c r="CB107" s="667"/>
      <c r="CC107" s="668"/>
      <c r="CD107" s="668"/>
      <c r="CE107" s="668"/>
      <c r="CF107" s="668"/>
      <c r="CG107" s="668"/>
      <c r="CH107" s="217"/>
      <c r="CI107" s="220"/>
      <c r="CJ107" s="220"/>
    </row>
    <row r="108" spans="1:88" s="171" customFormat="1" ht="15" customHeight="1">
      <c r="A108" s="139"/>
      <c r="B108" s="139"/>
      <c r="C108" s="139"/>
      <c r="E108" s="814"/>
      <c r="F108" s="815"/>
      <c r="G108" s="804"/>
      <c r="H108" s="804"/>
      <c r="I108" s="804"/>
      <c r="J108" s="804"/>
      <c r="K108" s="804"/>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802"/>
      <c r="AL108" s="802"/>
      <c r="AM108" s="802"/>
      <c r="AN108" s="465"/>
      <c r="AO108" s="474" t="str">
        <f>IF(LEN(VLOOKUP(AK106,suvaha!$D$92:$H$158,2,FALSE))&lt;11,"",LEFT(RIGHT(VLOOKUP(AK106,suvaha!$D$92:$H$158,2,FALSE),11),1))</f>
        <v/>
      </c>
      <c r="AP108" s="181"/>
      <c r="AQ108" s="474" t="str">
        <f>IF(LEN(VLOOKUP(AK106,suvaha!$D$92:$H$158,2,FALSE))&lt;10,"",LEFT(RIGHT(VLOOKUP(AK106,suvaha!$D$92:$H$158,2,FALSE),10),1))</f>
        <v/>
      </c>
      <c r="AR108" s="476"/>
      <c r="AS108" s="474" t="str">
        <f>IF(LEN(VLOOKUP(AK106,suvaha!$D$92:$H$158,2,FALSE))&lt;9,"",LEFT(RIGHT(VLOOKUP(AK106,suvaha!$D$92:$H$158,2,FALSE),9),1))</f>
        <v/>
      </c>
      <c r="AT108" s="181"/>
      <c r="AU108" s="474" t="str">
        <f>IF(LEN(VLOOKUP(AK106,suvaha!$D$92:$H$158,2,FALSE))&lt;8,"",LEFT(RIGHT(VLOOKUP(AK106,suvaha!$D$92:$H$158,2,FALSE),8),1))</f>
        <v/>
      </c>
      <c r="AV108" s="476"/>
      <c r="AW108" s="474" t="str">
        <f>IF(LEN(VLOOKUP(AK106,suvaha!$D$92:$H$158,2,FALSE))&lt;7,"",LEFT(RIGHT(VLOOKUP(AK106,suvaha!$D$92:$H$158,2,FALSE),7),1))</f>
        <v/>
      </c>
      <c r="AX108" s="468"/>
      <c r="AY108" s="474" t="str">
        <f>IF(LEN(VLOOKUP(AK106,suvaha!$D$92:$H$158,2,FALSE))&lt;6,"",LEFT(RIGHT(VLOOKUP(AK106,suvaha!$D$92:$H$158,2,FALSE),6),1))</f>
        <v/>
      </c>
      <c r="AZ108" s="181"/>
      <c r="BA108" s="788" t="str">
        <f>IF(LEN(VLOOKUP(AK106,suvaha!$D$92:$H$158,2,FALSE))&lt;5,"",LEFT(RIGHT(VLOOKUP(AK106,suvaha!$D$92:$H$158,2,FALSE),5),1))</f>
        <v/>
      </c>
      <c r="BB108" s="788" t="e">
        <f>IF(LEN(#REF!)&lt;5,"",LEFT(RIGHT(#REF!,5),1))</f>
        <v>#REF!</v>
      </c>
      <c r="BC108" s="476"/>
      <c r="BD108" s="474" t="str">
        <f>IF(LEN(VLOOKUP(AK106,suvaha!$D$92:$H$158,2,FALSE))&lt;4,"",LEFT(RIGHT(VLOOKUP(AK106,suvaha!$D$92:$H$158,2,FALSE),4),1))</f>
        <v/>
      </c>
      <c r="BE108" s="476"/>
      <c r="BF108" s="474" t="str">
        <f>IF(LEN(VLOOKUP(AK106,suvaha!$D$92:$H$158,2,FALSE))&lt;3,"",LEFT(RIGHT(VLOOKUP(AK106,suvaha!$D$92:$H$158,2,FALSE),3),1))</f>
        <v/>
      </c>
      <c r="BG108" s="476"/>
      <c r="BH108" s="474" t="str">
        <f>IF(LEN(VLOOKUP(AK106,suvaha!$D$92:$H$158,2,FALSE))&lt;2,"",LEFT(RIGHT(VLOOKUP(AK106,suvaha!$D$92:$H$158,2,FALSE),2),1))</f>
        <v/>
      </c>
      <c r="BI108" s="476"/>
      <c r="BJ108" s="474" t="str">
        <f>IF(VLOOKUP(AK106,suvaha!$D$92:$H$158,2,FALSE)=0,"",IF(LEN(VLOOKUP(AK106,suvaha!$D$92:$H$158,2,FALSE))&lt;1,"",LEFT(RIGHT(VLOOKUP(AK106,suvaha!$D$92:$H$158,2,FALSE),1),1)))</f>
        <v/>
      </c>
      <c r="BK108" s="738"/>
      <c r="BL108" s="671"/>
      <c r="BM108" s="474" t="str">
        <f>IF(LEN(VLOOKUP(AK106,suvaha!$D$92:$H$158,4,FALSE))&lt;11,"",LEFT(RIGHT(VLOOKUP(AK106,suvaha!$D$92:$H$158,4,FALSE),11),1))</f>
        <v/>
      </c>
      <c r="BN108" s="181"/>
      <c r="BO108" s="474" t="str">
        <f>IF(LEN(VLOOKUP(AK106,suvaha!$D$92:$H$158,4,FALSE))&lt;10,"",LEFT(RIGHT(VLOOKUP(AK106,suvaha!$D$92:$H$158,4,FALSE),10),1))</f>
        <v/>
      </c>
      <c r="BP108" s="476"/>
      <c r="BQ108" s="474" t="str">
        <f>IF(LEN(VLOOKUP(AK106,suvaha!$D$92:$H$158,4,FALSE))&lt;9,"",LEFT(RIGHT(VLOOKUP(AK106,suvaha!$D$92:$H$158,4,FALSE),9),1))</f>
        <v/>
      </c>
      <c r="BR108" s="181"/>
      <c r="BS108" s="474" t="str">
        <f>IF(LEN(VLOOKUP(AK106,suvaha!$D$92:$H$158,4,FALSE))&lt;8,"",LEFT(RIGHT(VLOOKUP(AK106,suvaha!$D$92:$H$158,4,FALSE),8),1))</f>
        <v/>
      </c>
      <c r="BT108" s="476"/>
      <c r="BU108" s="474" t="str">
        <f>IF(LEN(VLOOKUP(AK106,suvaha!$D$92:$H$158,4,FALSE))&lt;7,"",LEFT(RIGHT(VLOOKUP(AK106,suvaha!$D$92:$H$158,4,FALSE),7),1))</f>
        <v/>
      </c>
      <c r="BV108" s="674"/>
      <c r="BW108" s="474" t="str">
        <f>IF(LEN(VLOOKUP(AK106,suvaha!$D$92:$H$158,4,FALSE))&lt;6,"",LEFT(RIGHT(VLOOKUP(AK106,suvaha!$D$92:$H$158,4,FALSE),6),1))</f>
        <v/>
      </c>
      <c r="BX108" s="476"/>
      <c r="BY108" s="474" t="str">
        <f>IF(LEN(VLOOKUP(AK106,suvaha!$D$92:$H$158,4,FALSE))&lt;5,"",LEFT(RIGHT(VLOOKUP(AK106,suvaha!$D$92:$H$158,4,FALSE),5),1))</f>
        <v/>
      </c>
      <c r="BZ108" s="476"/>
      <c r="CA108" s="474" t="str">
        <f>IF(LEN(VLOOKUP(AK106,suvaha!$D$92:$H$158,4,FALSE))&lt;4,"",LEFT(RIGHT(VLOOKUP(AK106,suvaha!$D$92:$H$158,4,FALSE),4),1))</f>
        <v/>
      </c>
      <c r="CB108" s="667"/>
      <c r="CC108" s="474" t="str">
        <f>IF(LEN(VLOOKUP(AK106,suvaha!$D$92:$H$158,4,FALSE))&lt;3,"",LEFT(RIGHT(VLOOKUP(AK106,suvaha!$D$92:$H$158,4,FALSE),3),1))</f>
        <v/>
      </c>
      <c r="CD108" s="476"/>
      <c r="CE108" s="474" t="str">
        <f>IF(LEN(VLOOKUP(AK106,suvaha!$D$92:$H$158,4,FALSE))&lt;2,"",LEFT(RIGHT(VLOOKUP(AK106,suvaha!$D$92:$H$158,4,FALSE),2),1))</f>
        <v/>
      </c>
      <c r="CF108" s="476"/>
      <c r="CG108" s="474" t="str">
        <f>IF(VLOOKUP(AK106,suvaha!$D$92:$H$158,4,FALSE)=0,"",IF(LEN(VLOOKUP(AK106,suvaha!$D$92:$H$158,4,FALSE))&lt;1,"",LEFT(RIGHT(VLOOKUP(AK106,suvaha!$D$92:$H$158,4,FALSE),1),1)))</f>
        <v/>
      </c>
      <c r="CH108" s="217"/>
      <c r="CI108" s="139"/>
      <c r="CJ108" s="139"/>
    </row>
    <row r="109" spans="1:88" s="171" customFormat="1" ht="3" customHeight="1">
      <c r="A109" s="139"/>
      <c r="B109" s="139"/>
      <c r="C109" s="139"/>
      <c r="E109" s="814"/>
      <c r="F109" s="815"/>
      <c r="G109" s="804"/>
      <c r="H109" s="804"/>
      <c r="I109" s="804"/>
      <c r="J109" s="804"/>
      <c r="K109" s="804"/>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802"/>
      <c r="AL109" s="802"/>
      <c r="AM109" s="802"/>
      <c r="AN109" s="464"/>
      <c r="AO109" s="236"/>
      <c r="AP109" s="236"/>
      <c r="AQ109" s="236"/>
      <c r="AR109" s="236"/>
      <c r="AS109" s="236"/>
      <c r="AT109" s="236"/>
      <c r="AU109" s="236"/>
      <c r="AV109" s="236"/>
      <c r="AW109" s="236"/>
      <c r="AX109" s="236"/>
      <c r="AY109" s="236"/>
      <c r="AZ109" s="236"/>
      <c r="BA109" s="236"/>
      <c r="BB109" s="236"/>
      <c r="BC109" s="236"/>
      <c r="BD109" s="236"/>
      <c r="BE109" s="182"/>
      <c r="BF109" s="182"/>
      <c r="BG109" s="182"/>
      <c r="BH109" s="182"/>
      <c r="BI109" s="182"/>
      <c r="BJ109" s="182"/>
      <c r="BK109" s="182"/>
      <c r="BL109" s="669"/>
      <c r="BM109" s="669"/>
      <c r="BN109" s="669"/>
      <c r="BO109" s="669"/>
      <c r="BP109" s="669"/>
      <c r="BQ109" s="669"/>
      <c r="BR109" s="669"/>
      <c r="BS109" s="669"/>
      <c r="BT109" s="669"/>
      <c r="BU109" s="669"/>
      <c r="BV109" s="669"/>
      <c r="BW109" s="669"/>
      <c r="BX109" s="669"/>
      <c r="BY109" s="669"/>
      <c r="BZ109" s="669"/>
      <c r="CA109" s="669"/>
      <c r="CB109" s="669"/>
      <c r="CC109" s="182"/>
      <c r="CD109" s="182"/>
      <c r="CE109" s="182"/>
      <c r="CF109" s="182"/>
      <c r="CG109" s="182"/>
      <c r="CH109" s="218"/>
      <c r="CI109" s="139"/>
      <c r="CJ109" s="139"/>
    </row>
    <row r="110" spans="1:88" s="174" customFormat="1" ht="3" customHeight="1">
      <c r="A110" s="139"/>
      <c r="B110" s="463"/>
      <c r="C110" s="144"/>
      <c r="D110" s="144"/>
      <c r="E110" s="803" t="s">
        <v>59</v>
      </c>
      <c r="F110" s="803"/>
      <c r="G110" s="804" t="str">
        <f>Index!C194</f>
        <v>Výdavky budúcich období krátkodobé (383A)</v>
      </c>
      <c r="H110" s="804"/>
      <c r="I110" s="804"/>
      <c r="J110" s="804"/>
      <c r="K110" s="804"/>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802" t="s">
        <v>252</v>
      </c>
      <c r="AL110" s="802"/>
      <c r="AM110" s="802"/>
      <c r="AN110" s="469"/>
      <c r="AO110" s="472"/>
      <c r="AP110" s="472"/>
      <c r="AQ110" s="472"/>
      <c r="AR110" s="472"/>
      <c r="AS110" s="472"/>
      <c r="AT110" s="472"/>
      <c r="AU110" s="472"/>
      <c r="AV110" s="472"/>
      <c r="AW110" s="472"/>
      <c r="AX110" s="472"/>
      <c r="AY110" s="472"/>
      <c r="AZ110" s="472"/>
      <c r="BA110" s="472"/>
      <c r="BB110" s="472"/>
      <c r="BC110" s="472"/>
      <c r="BD110" s="472"/>
      <c r="BE110" s="175"/>
      <c r="BF110" s="175"/>
      <c r="BG110" s="175"/>
      <c r="BH110" s="175"/>
      <c r="BI110" s="175"/>
      <c r="BJ110" s="175"/>
      <c r="BK110" s="175"/>
      <c r="BL110" s="710"/>
      <c r="BM110" s="710"/>
      <c r="BN110" s="710"/>
      <c r="BO110" s="710"/>
      <c r="BP110" s="710"/>
      <c r="BQ110" s="710"/>
      <c r="BR110" s="710"/>
      <c r="BS110" s="710"/>
      <c r="BT110" s="710"/>
      <c r="BU110" s="710"/>
      <c r="BV110" s="710"/>
      <c r="BW110" s="710"/>
      <c r="BX110" s="710"/>
      <c r="BY110" s="710"/>
      <c r="BZ110" s="710"/>
      <c r="CA110" s="710"/>
      <c r="CB110" s="710"/>
      <c r="CC110" s="175"/>
      <c r="CD110" s="175"/>
      <c r="CE110" s="175"/>
      <c r="CF110" s="175"/>
      <c r="CG110" s="175"/>
      <c r="CH110" s="216"/>
      <c r="CI110" s="220"/>
      <c r="CJ110" s="220"/>
    </row>
    <row r="111" spans="1:88" s="174" customFormat="1" ht="3" customHeight="1">
      <c r="A111" s="139"/>
      <c r="B111" s="139"/>
      <c r="C111" s="139"/>
      <c r="D111" s="463"/>
      <c r="E111" s="803"/>
      <c r="F111" s="803"/>
      <c r="G111" s="804"/>
      <c r="H111" s="804"/>
      <c r="I111" s="804"/>
      <c r="J111" s="804"/>
      <c r="K111" s="804"/>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802"/>
      <c r="AL111" s="802"/>
      <c r="AM111" s="802"/>
      <c r="AN111" s="465"/>
      <c r="AO111" s="466"/>
      <c r="AP111" s="466"/>
      <c r="AQ111" s="466"/>
      <c r="AR111" s="471"/>
      <c r="AS111" s="467"/>
      <c r="AT111" s="467"/>
      <c r="AU111" s="467"/>
      <c r="AV111" s="467"/>
      <c r="AW111" s="467"/>
      <c r="AX111" s="468"/>
      <c r="AY111" s="673"/>
      <c r="AZ111" s="673"/>
      <c r="BA111" s="673"/>
      <c r="BB111" s="673"/>
      <c r="BC111" s="673"/>
      <c r="BD111" s="673"/>
      <c r="BE111" s="476"/>
      <c r="BF111" s="793"/>
      <c r="BG111" s="793"/>
      <c r="BH111" s="793"/>
      <c r="BI111" s="793"/>
      <c r="BJ111" s="793"/>
      <c r="BK111" s="738"/>
      <c r="BL111" s="671"/>
      <c r="BM111" s="672"/>
      <c r="BN111" s="672"/>
      <c r="BO111" s="672"/>
      <c r="BP111" s="471"/>
      <c r="BQ111" s="673"/>
      <c r="BR111" s="673"/>
      <c r="BS111" s="673"/>
      <c r="BT111" s="673"/>
      <c r="BU111" s="673"/>
      <c r="BV111" s="674"/>
      <c r="BW111" s="668"/>
      <c r="BX111" s="668"/>
      <c r="BY111" s="668"/>
      <c r="BZ111" s="668"/>
      <c r="CA111" s="668"/>
      <c r="CB111" s="667"/>
      <c r="CC111" s="668"/>
      <c r="CD111" s="668"/>
      <c r="CE111" s="668"/>
      <c r="CF111" s="668"/>
      <c r="CG111" s="668"/>
      <c r="CH111" s="217"/>
      <c r="CI111" s="220"/>
      <c r="CJ111" s="220"/>
    </row>
    <row r="112" spans="1:88" s="171" customFormat="1" ht="15" customHeight="1">
      <c r="A112" s="139"/>
      <c r="B112" s="139"/>
      <c r="C112" s="139"/>
      <c r="E112" s="803"/>
      <c r="F112" s="803"/>
      <c r="G112" s="804"/>
      <c r="H112" s="804"/>
      <c r="I112" s="804"/>
      <c r="J112" s="804"/>
      <c r="K112" s="804"/>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802"/>
      <c r="AL112" s="802"/>
      <c r="AM112" s="802"/>
      <c r="AN112" s="465"/>
      <c r="AO112" s="474" t="str">
        <f>IF(LEN(VLOOKUP(AK110,suvaha!$D$92:$H$158,2,FALSE))&lt;11,"",LEFT(RIGHT(VLOOKUP(AK110,suvaha!$D$92:$H$158,2,FALSE),11),1))</f>
        <v/>
      </c>
      <c r="AP112" s="181"/>
      <c r="AQ112" s="474" t="str">
        <f>IF(LEN(VLOOKUP(AK110,suvaha!$D$92:$H$158,2,FALSE))&lt;10,"",LEFT(RIGHT(VLOOKUP(AK110,suvaha!$D$92:$H$158,2,FALSE),10),1))</f>
        <v/>
      </c>
      <c r="AR112" s="476"/>
      <c r="AS112" s="474" t="str">
        <f>IF(LEN(VLOOKUP(AK110,suvaha!$D$92:$H$158,2,FALSE))&lt;9,"",LEFT(RIGHT(VLOOKUP(AK110,suvaha!$D$92:$H$158,2,FALSE),9),1))</f>
        <v/>
      </c>
      <c r="AT112" s="181"/>
      <c r="AU112" s="474" t="str">
        <f>IF(LEN(VLOOKUP(AK110,suvaha!$D$92:$H$158,2,FALSE))&lt;8,"",LEFT(RIGHT(VLOOKUP(AK110,suvaha!$D$92:$H$158,2,FALSE),8),1))</f>
        <v/>
      </c>
      <c r="AV112" s="476"/>
      <c r="AW112" s="474" t="str">
        <f>IF(LEN(VLOOKUP(AK110,suvaha!$D$92:$H$158,2,FALSE))&lt;7,"",LEFT(RIGHT(VLOOKUP(AK110,suvaha!$D$92:$H$158,2,FALSE),7),1))</f>
        <v/>
      </c>
      <c r="AX112" s="468"/>
      <c r="AY112" s="474" t="str">
        <f>IF(LEN(VLOOKUP(AK110,suvaha!$D$92:$H$158,2,FALSE))&lt;6,"",LEFT(RIGHT(VLOOKUP(AK110,suvaha!$D$92:$H$158,2,FALSE),6),1))</f>
        <v/>
      </c>
      <c r="AZ112" s="181"/>
      <c r="BA112" s="788" t="str">
        <f>IF(LEN(VLOOKUP(AK110,suvaha!$D$92:$H$158,2,FALSE))&lt;5,"",LEFT(RIGHT(VLOOKUP(AK110,suvaha!$D$92:$H$158,2,FALSE),5),1))</f>
        <v/>
      </c>
      <c r="BB112" s="788" t="e">
        <f>IF(LEN(#REF!)&lt;5,"",LEFT(RIGHT(#REF!,5),1))</f>
        <v>#REF!</v>
      </c>
      <c r="BC112" s="476"/>
      <c r="BD112" s="474" t="str">
        <f>IF(LEN(VLOOKUP(AK110,suvaha!$D$92:$H$158,2,FALSE))&lt;4,"",LEFT(RIGHT(VLOOKUP(AK110,suvaha!$D$92:$H$158,2,FALSE),4),1))</f>
        <v/>
      </c>
      <c r="BE112" s="476"/>
      <c r="BF112" s="474" t="str">
        <f>IF(LEN(VLOOKUP(AK110,suvaha!$D$92:$H$158,2,FALSE))&lt;3,"",LEFT(RIGHT(VLOOKUP(AK110,suvaha!$D$92:$H$158,2,FALSE),3),1))</f>
        <v/>
      </c>
      <c r="BG112" s="476"/>
      <c r="BH112" s="474" t="str">
        <f>IF(LEN(VLOOKUP(AK110,suvaha!$D$92:$H$158,2,FALSE))&lt;2,"",LEFT(RIGHT(VLOOKUP(AK110,suvaha!$D$92:$H$158,2,FALSE),2),1))</f>
        <v/>
      </c>
      <c r="BI112" s="476"/>
      <c r="BJ112" s="474" t="str">
        <f>IF(VLOOKUP(AK110,suvaha!$D$92:$H$158,2,FALSE)=0,"",IF(LEN(VLOOKUP(AK110,suvaha!$D$92:$H$158,2,FALSE))&lt;1,"",LEFT(RIGHT(VLOOKUP(AK110,suvaha!$D$92:$H$158,2,FALSE),1),1)))</f>
        <v/>
      </c>
      <c r="BK112" s="738"/>
      <c r="BL112" s="671"/>
      <c r="BM112" s="474" t="str">
        <f>IF(LEN(VLOOKUP(AK110,suvaha!$D$92:$H$158,4,FALSE))&lt;11,"",LEFT(RIGHT(VLOOKUP(AK110,suvaha!$D$92:$H$158,4,FALSE),11),1))</f>
        <v/>
      </c>
      <c r="BN112" s="181"/>
      <c r="BO112" s="474" t="str">
        <f>IF(LEN(VLOOKUP(AK110,suvaha!$D$92:$H$158,4,FALSE))&lt;10,"",LEFT(RIGHT(VLOOKUP(AK110,suvaha!$D$92:$H$158,4,FALSE),10),1))</f>
        <v/>
      </c>
      <c r="BP112" s="476"/>
      <c r="BQ112" s="474" t="str">
        <f>IF(LEN(VLOOKUP(AK110,suvaha!$D$92:$H$158,4,FALSE))&lt;9,"",LEFT(RIGHT(VLOOKUP(AK110,suvaha!$D$92:$H$158,4,FALSE),9),1))</f>
        <v/>
      </c>
      <c r="BR112" s="181"/>
      <c r="BS112" s="474" t="str">
        <f>IF(LEN(VLOOKUP(AK110,suvaha!$D$92:$H$158,4,FALSE))&lt;8,"",LEFT(RIGHT(VLOOKUP(AK110,suvaha!$D$92:$H$158,4,FALSE),8),1))</f>
        <v/>
      </c>
      <c r="BT112" s="476"/>
      <c r="BU112" s="474" t="str">
        <f>IF(LEN(VLOOKUP(AK110,suvaha!$D$92:$H$158,4,FALSE))&lt;7,"",LEFT(RIGHT(VLOOKUP(AK110,suvaha!$D$92:$H$158,4,FALSE),7),1))</f>
        <v/>
      </c>
      <c r="BV112" s="674"/>
      <c r="BW112" s="474" t="str">
        <f>IF(LEN(VLOOKUP(AK110,suvaha!$D$92:$H$158,4,FALSE))&lt;6,"",LEFT(RIGHT(VLOOKUP(AK110,suvaha!$D$92:$H$158,4,FALSE),6),1))</f>
        <v/>
      </c>
      <c r="BX112" s="476"/>
      <c r="BY112" s="474" t="str">
        <f>IF(LEN(VLOOKUP(AK110,suvaha!$D$92:$H$158,4,FALSE))&lt;5,"",LEFT(RIGHT(VLOOKUP(AK110,suvaha!$D$92:$H$158,4,FALSE),5),1))</f>
        <v/>
      </c>
      <c r="BZ112" s="476"/>
      <c r="CA112" s="474" t="str">
        <f>IF(LEN(VLOOKUP(AK110,suvaha!$D$92:$H$158,4,FALSE))&lt;4,"",LEFT(RIGHT(VLOOKUP(AK110,suvaha!$D$92:$H$158,4,FALSE),4),1))</f>
        <v/>
      </c>
      <c r="CB112" s="667"/>
      <c r="CC112" s="474" t="str">
        <f>IF(LEN(VLOOKUP(AK110,suvaha!$D$92:$H$158,4,FALSE))&lt;3,"",LEFT(RIGHT(VLOOKUP(AK110,suvaha!$D$92:$H$158,4,FALSE),3),1))</f>
        <v/>
      </c>
      <c r="CD112" s="476"/>
      <c r="CE112" s="474" t="str">
        <f>IF(LEN(VLOOKUP(AK110,suvaha!$D$92:$H$158,4,FALSE))&lt;2,"",LEFT(RIGHT(VLOOKUP(AK110,suvaha!$D$92:$H$158,4,FALSE),2),1))</f>
        <v/>
      </c>
      <c r="CF112" s="476"/>
      <c r="CG112" s="474" t="str">
        <f>IF(VLOOKUP(AK110,suvaha!$D$92:$H$158,4,FALSE)=0,"",IF(LEN(VLOOKUP(AK110,suvaha!$D$92:$H$158,4,FALSE))&lt;1,"",LEFT(RIGHT(VLOOKUP(AK110,suvaha!$D$92:$H$158,4,FALSE),1),1)))</f>
        <v/>
      </c>
      <c r="CH112" s="217"/>
      <c r="CI112" s="139"/>
      <c r="CJ112" s="139"/>
    </row>
    <row r="113" spans="1:88" s="171" customFormat="1" ht="3" customHeight="1">
      <c r="A113" s="139"/>
      <c r="B113" s="139"/>
      <c r="C113" s="139"/>
      <c r="E113" s="803"/>
      <c r="F113" s="803"/>
      <c r="G113" s="804"/>
      <c r="H113" s="804"/>
      <c r="I113" s="804"/>
      <c r="J113" s="804"/>
      <c r="K113" s="804"/>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802"/>
      <c r="AL113" s="802"/>
      <c r="AM113" s="802"/>
      <c r="AN113" s="464"/>
      <c r="AO113" s="236"/>
      <c r="AP113" s="236"/>
      <c r="AQ113" s="236"/>
      <c r="AR113" s="236"/>
      <c r="AS113" s="236"/>
      <c r="AT113" s="236"/>
      <c r="AU113" s="236"/>
      <c r="AV113" s="236"/>
      <c r="AW113" s="236"/>
      <c r="AX113" s="236"/>
      <c r="AY113" s="236"/>
      <c r="AZ113" s="236"/>
      <c r="BA113" s="236"/>
      <c r="BB113" s="236"/>
      <c r="BC113" s="236"/>
      <c r="BD113" s="236"/>
      <c r="BE113" s="182"/>
      <c r="BF113" s="182"/>
      <c r="BG113" s="182"/>
      <c r="BH113" s="182"/>
      <c r="BI113" s="182"/>
      <c r="BJ113" s="182"/>
      <c r="BK113" s="182"/>
      <c r="BL113" s="669"/>
      <c r="BM113" s="669"/>
      <c r="BN113" s="669"/>
      <c r="BO113" s="669"/>
      <c r="BP113" s="669"/>
      <c r="BQ113" s="669"/>
      <c r="BR113" s="669"/>
      <c r="BS113" s="669"/>
      <c r="BT113" s="669"/>
      <c r="BU113" s="669"/>
      <c r="BV113" s="669"/>
      <c r="BW113" s="669"/>
      <c r="BX113" s="669"/>
      <c r="BY113" s="669"/>
      <c r="BZ113" s="669"/>
      <c r="CA113" s="669"/>
      <c r="CB113" s="669"/>
      <c r="CC113" s="182"/>
      <c r="CD113" s="182"/>
      <c r="CE113" s="182"/>
      <c r="CF113" s="182"/>
      <c r="CG113" s="182"/>
      <c r="CH113" s="218"/>
      <c r="CI113" s="139"/>
      <c r="CJ113" s="139"/>
    </row>
    <row r="114" spans="1:88" s="174" customFormat="1" ht="3" customHeight="1">
      <c r="A114" s="139"/>
      <c r="B114" s="463"/>
      <c r="C114" s="144"/>
      <c r="D114" s="144"/>
      <c r="E114" s="803" t="s">
        <v>61</v>
      </c>
      <c r="F114" s="803"/>
      <c r="G114" s="804" t="str">
        <f>Index!C195</f>
        <v>Výnosy budúcich období dlhodobé (384A)</v>
      </c>
      <c r="H114" s="804"/>
      <c r="I114" s="804"/>
      <c r="J114" s="804"/>
      <c r="K114" s="804"/>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802" t="s">
        <v>253</v>
      </c>
      <c r="AL114" s="802"/>
      <c r="AM114" s="802"/>
      <c r="AN114" s="469"/>
      <c r="AO114" s="472"/>
      <c r="AP114" s="472"/>
      <c r="AQ114" s="472"/>
      <c r="AR114" s="472"/>
      <c r="AS114" s="472"/>
      <c r="AT114" s="472"/>
      <c r="AU114" s="472"/>
      <c r="AV114" s="472"/>
      <c r="AW114" s="472"/>
      <c r="AX114" s="472"/>
      <c r="AY114" s="472"/>
      <c r="AZ114" s="472"/>
      <c r="BA114" s="472"/>
      <c r="BB114" s="472"/>
      <c r="BC114" s="472"/>
      <c r="BD114" s="472"/>
      <c r="BE114" s="175"/>
      <c r="BF114" s="175"/>
      <c r="BG114" s="175"/>
      <c r="BH114" s="175"/>
      <c r="BI114" s="175"/>
      <c r="BJ114" s="175"/>
      <c r="BK114" s="175"/>
      <c r="BL114" s="710"/>
      <c r="BM114" s="710"/>
      <c r="BN114" s="710"/>
      <c r="BO114" s="710"/>
      <c r="BP114" s="710"/>
      <c r="BQ114" s="710"/>
      <c r="BR114" s="710"/>
      <c r="BS114" s="710"/>
      <c r="BT114" s="710"/>
      <c r="BU114" s="710"/>
      <c r="BV114" s="710"/>
      <c r="BW114" s="710"/>
      <c r="BX114" s="710"/>
      <c r="BY114" s="710"/>
      <c r="BZ114" s="710"/>
      <c r="CA114" s="710"/>
      <c r="CB114" s="710"/>
      <c r="CC114" s="175"/>
      <c r="CD114" s="175"/>
      <c r="CE114" s="175"/>
      <c r="CF114" s="175"/>
      <c r="CG114" s="175"/>
      <c r="CH114" s="216"/>
      <c r="CI114" s="220"/>
      <c r="CJ114" s="220"/>
    </row>
    <row r="115" spans="1:88" s="174" customFormat="1" ht="3" customHeight="1">
      <c r="A115" s="139"/>
      <c r="B115" s="139"/>
      <c r="C115" s="139"/>
      <c r="D115" s="463"/>
      <c r="E115" s="803"/>
      <c r="F115" s="803"/>
      <c r="G115" s="804"/>
      <c r="H115" s="804"/>
      <c r="I115" s="804"/>
      <c r="J115" s="804"/>
      <c r="K115" s="804"/>
      <c r="L115" s="804"/>
      <c r="M115" s="804"/>
      <c r="N115" s="804"/>
      <c r="O115" s="804"/>
      <c r="P115" s="804"/>
      <c r="Q115" s="804"/>
      <c r="R115" s="804"/>
      <c r="S115" s="804"/>
      <c r="T115" s="804"/>
      <c r="U115" s="804"/>
      <c r="V115" s="804"/>
      <c r="W115" s="804"/>
      <c r="X115" s="804"/>
      <c r="Y115" s="804"/>
      <c r="Z115" s="804"/>
      <c r="AA115" s="804"/>
      <c r="AB115" s="804"/>
      <c r="AC115" s="804"/>
      <c r="AD115" s="804"/>
      <c r="AE115" s="804"/>
      <c r="AF115" s="804"/>
      <c r="AG115" s="804"/>
      <c r="AH115" s="804"/>
      <c r="AI115" s="804"/>
      <c r="AJ115" s="804"/>
      <c r="AK115" s="802"/>
      <c r="AL115" s="802"/>
      <c r="AM115" s="802"/>
      <c r="AN115" s="465"/>
      <c r="AO115" s="466"/>
      <c r="AP115" s="466"/>
      <c r="AQ115" s="466"/>
      <c r="AR115" s="471"/>
      <c r="AS115" s="467"/>
      <c r="AT115" s="467"/>
      <c r="AU115" s="467"/>
      <c r="AV115" s="467"/>
      <c r="AW115" s="467"/>
      <c r="AX115" s="468"/>
      <c r="AY115" s="673"/>
      <c r="AZ115" s="673"/>
      <c r="BA115" s="673"/>
      <c r="BB115" s="673"/>
      <c r="BC115" s="673"/>
      <c r="BD115" s="673"/>
      <c r="BE115" s="476"/>
      <c r="BF115" s="793"/>
      <c r="BG115" s="793"/>
      <c r="BH115" s="793"/>
      <c r="BI115" s="793"/>
      <c r="BJ115" s="793"/>
      <c r="BK115" s="738"/>
      <c r="BL115" s="671"/>
      <c r="BM115" s="672"/>
      <c r="BN115" s="672"/>
      <c r="BO115" s="672"/>
      <c r="BP115" s="471"/>
      <c r="BQ115" s="673"/>
      <c r="BR115" s="673"/>
      <c r="BS115" s="673"/>
      <c r="BT115" s="673"/>
      <c r="BU115" s="673"/>
      <c r="BV115" s="674"/>
      <c r="BW115" s="668"/>
      <c r="BX115" s="668"/>
      <c r="BY115" s="668"/>
      <c r="BZ115" s="668"/>
      <c r="CA115" s="668"/>
      <c r="CB115" s="667"/>
      <c r="CC115" s="668"/>
      <c r="CD115" s="668"/>
      <c r="CE115" s="668"/>
      <c r="CF115" s="668"/>
      <c r="CG115" s="668"/>
      <c r="CH115" s="217"/>
      <c r="CI115" s="220"/>
      <c r="CJ115" s="220"/>
    </row>
    <row r="116" spans="1:88" s="171" customFormat="1" ht="15" customHeight="1">
      <c r="A116" s="139"/>
      <c r="B116" s="139"/>
      <c r="C116" s="139"/>
      <c r="E116" s="803"/>
      <c r="F116" s="803"/>
      <c r="G116" s="804"/>
      <c r="H116" s="804"/>
      <c r="I116" s="804"/>
      <c r="J116" s="804"/>
      <c r="K116" s="804"/>
      <c r="L116" s="804"/>
      <c r="M116" s="804"/>
      <c r="N116" s="804"/>
      <c r="O116" s="804"/>
      <c r="P116" s="804"/>
      <c r="Q116" s="804"/>
      <c r="R116" s="804"/>
      <c r="S116" s="804"/>
      <c r="T116" s="804"/>
      <c r="U116" s="804"/>
      <c r="V116" s="804"/>
      <c r="W116" s="804"/>
      <c r="X116" s="804"/>
      <c r="Y116" s="804"/>
      <c r="Z116" s="804"/>
      <c r="AA116" s="804"/>
      <c r="AB116" s="804"/>
      <c r="AC116" s="804"/>
      <c r="AD116" s="804"/>
      <c r="AE116" s="804"/>
      <c r="AF116" s="804"/>
      <c r="AG116" s="804"/>
      <c r="AH116" s="804"/>
      <c r="AI116" s="804"/>
      <c r="AJ116" s="804"/>
      <c r="AK116" s="802"/>
      <c r="AL116" s="802"/>
      <c r="AM116" s="802"/>
      <c r="AN116" s="465"/>
      <c r="AO116" s="474" t="str">
        <f>IF(LEN(VLOOKUP(AK114,suvaha!$D$92:$H$158,2,FALSE))&lt;11,"",LEFT(RIGHT(VLOOKUP(AK114,suvaha!$D$92:$H$158,2,FALSE),11),1))</f>
        <v/>
      </c>
      <c r="AP116" s="181"/>
      <c r="AQ116" s="474" t="str">
        <f>IF(LEN(VLOOKUP(AK114,suvaha!$D$92:$H$158,2,FALSE))&lt;10,"",LEFT(RIGHT(VLOOKUP(AK114,suvaha!$D$92:$H$158,2,FALSE),10),1))</f>
        <v/>
      </c>
      <c r="AR116" s="476"/>
      <c r="AS116" s="474" t="str">
        <f>IF(LEN(VLOOKUP(AK114,suvaha!$D$92:$H$158,2,FALSE))&lt;9,"",LEFT(RIGHT(VLOOKUP(AK114,suvaha!$D$92:$H$158,2,FALSE),9),1))</f>
        <v/>
      </c>
      <c r="AT116" s="181"/>
      <c r="AU116" s="474" t="str">
        <f>IF(LEN(VLOOKUP(AK114,suvaha!$D$92:$H$158,2,FALSE))&lt;8,"",LEFT(RIGHT(VLOOKUP(AK114,suvaha!$D$92:$H$158,2,FALSE),8),1))</f>
        <v/>
      </c>
      <c r="AV116" s="476"/>
      <c r="AW116" s="474" t="str">
        <f>IF(LEN(VLOOKUP(AK114,suvaha!$D$92:$H$158,2,FALSE))&lt;7,"",LEFT(RIGHT(VLOOKUP(AK114,suvaha!$D$92:$H$158,2,FALSE),7),1))</f>
        <v/>
      </c>
      <c r="AX116" s="468"/>
      <c r="AY116" s="474" t="str">
        <f>IF(LEN(VLOOKUP(AK114,suvaha!$D$92:$H$158,2,FALSE))&lt;6,"",LEFT(RIGHT(VLOOKUP(AK114,suvaha!$D$92:$H$158,2,FALSE),6),1))</f>
        <v/>
      </c>
      <c r="AZ116" s="181"/>
      <c r="BA116" s="788" t="str">
        <f>IF(LEN(VLOOKUP(AK114,suvaha!$D$92:$H$158,2,FALSE))&lt;5,"",LEFT(RIGHT(VLOOKUP(AK114,suvaha!$D$92:$H$158,2,FALSE),5),1))</f>
        <v/>
      </c>
      <c r="BB116" s="788" t="e">
        <f>IF(LEN(#REF!)&lt;5,"",LEFT(RIGHT(#REF!,5),1))</f>
        <v>#REF!</v>
      </c>
      <c r="BC116" s="476"/>
      <c r="BD116" s="474" t="str">
        <f>IF(LEN(VLOOKUP(AK114,suvaha!$D$92:$H$158,2,FALSE))&lt;4,"",LEFT(RIGHT(VLOOKUP(AK114,suvaha!$D$92:$H$158,2,FALSE),4),1))</f>
        <v/>
      </c>
      <c r="BE116" s="476"/>
      <c r="BF116" s="474" t="str">
        <f>IF(LEN(VLOOKUP(AK114,suvaha!$D$92:$H$158,2,FALSE))&lt;3,"",LEFT(RIGHT(VLOOKUP(AK114,suvaha!$D$92:$H$158,2,FALSE),3),1))</f>
        <v/>
      </c>
      <c r="BG116" s="476"/>
      <c r="BH116" s="474" t="str">
        <f>IF(LEN(VLOOKUP(AK114,suvaha!$D$92:$H$158,2,FALSE))&lt;2,"",LEFT(RIGHT(VLOOKUP(AK114,suvaha!$D$92:$H$158,2,FALSE),2),1))</f>
        <v/>
      </c>
      <c r="BI116" s="476"/>
      <c r="BJ116" s="474" t="str">
        <f>IF(VLOOKUP(AK114,suvaha!$D$92:$H$158,2,FALSE)=0,"",IF(LEN(VLOOKUP(AK114,suvaha!$D$92:$H$158,2,FALSE))&lt;1,"",LEFT(RIGHT(VLOOKUP(AK114,suvaha!$D$92:$H$158,2,FALSE),1),1)))</f>
        <v/>
      </c>
      <c r="BK116" s="738"/>
      <c r="BL116" s="671"/>
      <c r="BM116" s="474" t="str">
        <f>IF(LEN(VLOOKUP(AK114,suvaha!$D$92:$H$158,4,FALSE))&lt;11,"",LEFT(RIGHT(VLOOKUP(AK114,suvaha!$D$92:$H$158,4,FALSE),11),1))</f>
        <v/>
      </c>
      <c r="BN116" s="181"/>
      <c r="BO116" s="474" t="str">
        <f>IF(LEN(VLOOKUP(AK114,suvaha!$D$92:$H$158,4,FALSE))&lt;10,"",LEFT(RIGHT(VLOOKUP(AK114,suvaha!$D$92:$H$158,4,FALSE),10),1))</f>
        <v/>
      </c>
      <c r="BP116" s="476"/>
      <c r="BQ116" s="474" t="str">
        <f>IF(LEN(VLOOKUP(AK114,suvaha!$D$92:$H$158,4,FALSE))&lt;9,"",LEFT(RIGHT(VLOOKUP(AK114,suvaha!$D$92:$H$158,4,FALSE),9),1))</f>
        <v/>
      </c>
      <c r="BR116" s="181"/>
      <c r="BS116" s="474" t="str">
        <f>IF(LEN(VLOOKUP(AK114,suvaha!$D$92:$H$158,4,FALSE))&lt;8,"",LEFT(RIGHT(VLOOKUP(AK114,suvaha!$D$92:$H$158,4,FALSE),8),1))</f>
        <v/>
      </c>
      <c r="BT116" s="476"/>
      <c r="BU116" s="474" t="str">
        <f>IF(LEN(VLOOKUP(AK114,suvaha!$D$92:$H$158,4,FALSE))&lt;7,"",LEFT(RIGHT(VLOOKUP(AK114,suvaha!$D$92:$H$158,4,FALSE),7),1))</f>
        <v/>
      </c>
      <c r="BV116" s="674"/>
      <c r="BW116" s="474" t="str">
        <f>IF(LEN(VLOOKUP(AK114,suvaha!$D$92:$H$158,4,FALSE))&lt;6,"",LEFT(RIGHT(VLOOKUP(AK114,suvaha!$D$92:$H$158,4,FALSE),6),1))</f>
        <v/>
      </c>
      <c r="BX116" s="476"/>
      <c r="BY116" s="474" t="str">
        <f>IF(LEN(VLOOKUP(AK114,suvaha!$D$92:$H$158,4,FALSE))&lt;5,"",LEFT(RIGHT(VLOOKUP(AK114,suvaha!$D$92:$H$158,4,FALSE),5),1))</f>
        <v/>
      </c>
      <c r="BZ116" s="476"/>
      <c r="CA116" s="474" t="str">
        <f>IF(LEN(VLOOKUP(AK114,suvaha!$D$92:$H$158,4,FALSE))&lt;4,"",LEFT(RIGHT(VLOOKUP(AK114,suvaha!$D$92:$H$158,4,FALSE),4),1))</f>
        <v/>
      </c>
      <c r="CB116" s="667"/>
      <c r="CC116" s="474" t="str">
        <f>IF(LEN(VLOOKUP(AK114,suvaha!$D$92:$H$158,4,FALSE))&lt;3,"",LEFT(RIGHT(VLOOKUP(AK114,suvaha!$D$92:$H$158,4,FALSE),3),1))</f>
        <v/>
      </c>
      <c r="CD116" s="476"/>
      <c r="CE116" s="474" t="str">
        <f>IF(LEN(VLOOKUP(AK114,suvaha!$D$92:$H$158,4,FALSE))&lt;2,"",LEFT(RIGHT(VLOOKUP(AK114,suvaha!$D$92:$H$158,4,FALSE),2),1))</f>
        <v/>
      </c>
      <c r="CF116" s="476"/>
      <c r="CG116" s="474" t="str">
        <f>IF(VLOOKUP(AK114,suvaha!$D$92:$H$158,4,FALSE)=0,"",IF(LEN(VLOOKUP(AK114,suvaha!$D$92:$H$158,4,FALSE))&lt;1,"",LEFT(RIGHT(VLOOKUP(AK114,suvaha!$D$92:$H$158,4,FALSE),1),1)))</f>
        <v/>
      </c>
      <c r="CH116" s="217"/>
      <c r="CI116" s="139"/>
      <c r="CJ116" s="139"/>
    </row>
    <row r="117" spans="1:88" s="171" customFormat="1" ht="3" customHeight="1">
      <c r="A117" s="139"/>
      <c r="B117" s="139"/>
      <c r="C117" s="139"/>
      <c r="E117" s="803"/>
      <c r="F117" s="803"/>
      <c r="G117" s="804"/>
      <c r="H117" s="804"/>
      <c r="I117" s="804"/>
      <c r="J117" s="804"/>
      <c r="K117" s="804"/>
      <c r="L117" s="804"/>
      <c r="M117" s="804"/>
      <c r="N117" s="804"/>
      <c r="O117" s="804"/>
      <c r="P117" s="804"/>
      <c r="Q117" s="804"/>
      <c r="R117" s="804"/>
      <c r="S117" s="804"/>
      <c r="T117" s="804"/>
      <c r="U117" s="804"/>
      <c r="V117" s="804"/>
      <c r="W117" s="804"/>
      <c r="X117" s="804"/>
      <c r="Y117" s="804"/>
      <c r="Z117" s="804"/>
      <c r="AA117" s="804"/>
      <c r="AB117" s="804"/>
      <c r="AC117" s="804"/>
      <c r="AD117" s="804"/>
      <c r="AE117" s="804"/>
      <c r="AF117" s="804"/>
      <c r="AG117" s="804"/>
      <c r="AH117" s="804"/>
      <c r="AI117" s="804"/>
      <c r="AJ117" s="804"/>
      <c r="AK117" s="802"/>
      <c r="AL117" s="802"/>
      <c r="AM117" s="802"/>
      <c r="AN117" s="464"/>
      <c r="AO117" s="236"/>
      <c r="AP117" s="236"/>
      <c r="AQ117" s="236"/>
      <c r="AR117" s="236"/>
      <c r="AS117" s="236"/>
      <c r="AT117" s="236"/>
      <c r="AU117" s="236"/>
      <c r="AV117" s="236"/>
      <c r="AW117" s="236"/>
      <c r="AX117" s="236"/>
      <c r="AY117" s="236"/>
      <c r="AZ117" s="236"/>
      <c r="BA117" s="236"/>
      <c r="BB117" s="236"/>
      <c r="BC117" s="236"/>
      <c r="BD117" s="236"/>
      <c r="BE117" s="182"/>
      <c r="BF117" s="182"/>
      <c r="BG117" s="182"/>
      <c r="BH117" s="182"/>
      <c r="BI117" s="182"/>
      <c r="BJ117" s="182"/>
      <c r="BK117" s="182"/>
      <c r="BL117" s="669"/>
      <c r="BM117" s="669"/>
      <c r="BN117" s="669"/>
      <c r="BO117" s="669"/>
      <c r="BP117" s="669"/>
      <c r="BQ117" s="669"/>
      <c r="BR117" s="669"/>
      <c r="BS117" s="669"/>
      <c r="BT117" s="669"/>
      <c r="BU117" s="669"/>
      <c r="BV117" s="669"/>
      <c r="BW117" s="669"/>
      <c r="BX117" s="669"/>
      <c r="BY117" s="669"/>
      <c r="BZ117" s="669"/>
      <c r="CA117" s="669"/>
      <c r="CB117" s="669"/>
      <c r="CC117" s="182"/>
      <c r="CD117" s="182"/>
      <c r="CE117" s="182"/>
      <c r="CF117" s="182"/>
      <c r="CG117" s="182"/>
      <c r="CH117" s="218"/>
      <c r="CI117" s="139"/>
      <c r="CJ117" s="139"/>
    </row>
    <row r="118" spans="1:88" s="174" customFormat="1" ht="3" customHeight="1" thickBot="1">
      <c r="A118" s="139"/>
      <c r="B118" s="463"/>
      <c r="C118" s="144"/>
      <c r="D118" s="144"/>
      <c r="E118" s="816" t="s">
        <v>63</v>
      </c>
      <c r="F118" s="816"/>
      <c r="G118" s="818" t="str">
        <f>Index!C196</f>
        <v>Výnosy budúcich období krátkodobé (384A)</v>
      </c>
      <c r="H118" s="818"/>
      <c r="I118" s="818"/>
      <c r="J118" s="818"/>
      <c r="K118" s="818"/>
      <c r="L118" s="818"/>
      <c r="M118" s="818"/>
      <c r="N118" s="818"/>
      <c r="O118" s="818"/>
      <c r="P118" s="818"/>
      <c r="Q118" s="818"/>
      <c r="R118" s="818"/>
      <c r="S118" s="818"/>
      <c r="T118" s="818"/>
      <c r="U118" s="818"/>
      <c r="V118" s="818"/>
      <c r="W118" s="818"/>
      <c r="X118" s="818"/>
      <c r="Y118" s="818"/>
      <c r="Z118" s="818"/>
      <c r="AA118" s="818"/>
      <c r="AB118" s="818"/>
      <c r="AC118" s="818"/>
      <c r="AD118" s="818"/>
      <c r="AE118" s="818"/>
      <c r="AF118" s="818"/>
      <c r="AG118" s="818"/>
      <c r="AH118" s="818"/>
      <c r="AI118" s="818"/>
      <c r="AJ118" s="818"/>
      <c r="AK118" s="820" t="s">
        <v>254</v>
      </c>
      <c r="AL118" s="820"/>
      <c r="AM118" s="820"/>
      <c r="AN118" s="469"/>
      <c r="AO118" s="472"/>
      <c r="AP118" s="472"/>
      <c r="AQ118" s="472"/>
      <c r="AR118" s="472"/>
      <c r="AS118" s="472"/>
      <c r="AT118" s="472"/>
      <c r="AU118" s="472"/>
      <c r="AV118" s="472"/>
      <c r="AW118" s="472"/>
      <c r="AX118" s="472"/>
      <c r="AY118" s="472"/>
      <c r="AZ118" s="472"/>
      <c r="BA118" s="472"/>
      <c r="BB118" s="472"/>
      <c r="BC118" s="472"/>
      <c r="BD118" s="472"/>
      <c r="BE118" s="175"/>
      <c r="BF118" s="175"/>
      <c r="BG118" s="175"/>
      <c r="BH118" s="175"/>
      <c r="BI118" s="175"/>
      <c r="BJ118" s="175"/>
      <c r="BK118" s="175"/>
      <c r="BL118" s="710"/>
      <c r="BM118" s="710"/>
      <c r="BN118" s="710"/>
      <c r="BO118" s="710"/>
      <c r="BP118" s="710"/>
      <c r="BQ118" s="710"/>
      <c r="BR118" s="710"/>
      <c r="BS118" s="710"/>
      <c r="BT118" s="710"/>
      <c r="BU118" s="710"/>
      <c r="BV118" s="710"/>
      <c r="BW118" s="710"/>
      <c r="BX118" s="710"/>
      <c r="BY118" s="710"/>
      <c r="BZ118" s="710"/>
      <c r="CA118" s="710"/>
      <c r="CB118" s="710"/>
      <c r="CC118" s="175"/>
      <c r="CD118" s="175"/>
      <c r="CE118" s="175"/>
      <c r="CF118" s="175"/>
      <c r="CG118" s="175"/>
      <c r="CH118" s="216"/>
      <c r="CI118" s="220"/>
      <c r="CJ118" s="220"/>
    </row>
    <row r="119" spans="1:88" s="174" customFormat="1" ht="3" customHeight="1" thickBot="1">
      <c r="A119" s="139"/>
      <c r="B119" s="139"/>
      <c r="C119" s="139"/>
      <c r="D119" s="463"/>
      <c r="E119" s="817"/>
      <c r="F119" s="817"/>
      <c r="G119" s="819"/>
      <c r="H119" s="819"/>
      <c r="I119" s="819"/>
      <c r="J119" s="819"/>
      <c r="K119" s="819"/>
      <c r="L119" s="819"/>
      <c r="M119" s="819"/>
      <c r="N119" s="819"/>
      <c r="O119" s="819"/>
      <c r="P119" s="819"/>
      <c r="Q119" s="819"/>
      <c r="R119" s="819"/>
      <c r="S119" s="819"/>
      <c r="T119" s="819"/>
      <c r="U119" s="819"/>
      <c r="V119" s="819"/>
      <c r="W119" s="819"/>
      <c r="X119" s="819"/>
      <c r="Y119" s="819"/>
      <c r="Z119" s="819"/>
      <c r="AA119" s="819"/>
      <c r="AB119" s="819"/>
      <c r="AC119" s="819"/>
      <c r="AD119" s="819"/>
      <c r="AE119" s="819"/>
      <c r="AF119" s="819"/>
      <c r="AG119" s="819"/>
      <c r="AH119" s="819"/>
      <c r="AI119" s="819"/>
      <c r="AJ119" s="819"/>
      <c r="AK119" s="821"/>
      <c r="AL119" s="821"/>
      <c r="AM119" s="821"/>
      <c r="AN119" s="465"/>
      <c r="AO119" s="466"/>
      <c r="AP119" s="466"/>
      <c r="AQ119" s="466"/>
      <c r="AR119" s="471"/>
      <c r="AS119" s="467"/>
      <c r="AT119" s="467"/>
      <c r="AU119" s="467"/>
      <c r="AV119" s="467"/>
      <c r="AW119" s="467"/>
      <c r="AX119" s="468"/>
      <c r="AY119" s="673"/>
      <c r="AZ119" s="673"/>
      <c r="BA119" s="673"/>
      <c r="BB119" s="673"/>
      <c r="BC119" s="673"/>
      <c r="BD119" s="673"/>
      <c r="BE119" s="476"/>
      <c r="BF119" s="793"/>
      <c r="BG119" s="793"/>
      <c r="BH119" s="793"/>
      <c r="BI119" s="793"/>
      <c r="BJ119" s="793"/>
      <c r="BK119" s="738"/>
      <c r="BL119" s="671"/>
      <c r="BM119" s="672"/>
      <c r="BN119" s="672"/>
      <c r="BO119" s="672"/>
      <c r="BP119" s="471"/>
      <c r="BQ119" s="673"/>
      <c r="BR119" s="673"/>
      <c r="BS119" s="673"/>
      <c r="BT119" s="673"/>
      <c r="BU119" s="673"/>
      <c r="BV119" s="674"/>
      <c r="BW119" s="668"/>
      <c r="BX119" s="668"/>
      <c r="BY119" s="668"/>
      <c r="BZ119" s="668"/>
      <c r="CA119" s="668"/>
      <c r="CB119" s="667"/>
      <c r="CC119" s="668"/>
      <c r="CD119" s="668"/>
      <c r="CE119" s="668"/>
      <c r="CF119" s="668"/>
      <c r="CG119" s="668"/>
      <c r="CH119" s="217"/>
      <c r="CI119" s="220"/>
      <c r="CJ119" s="220"/>
    </row>
    <row r="120" spans="1:88" s="171" customFormat="1" ht="15" customHeight="1" thickBot="1">
      <c r="A120" s="139"/>
      <c r="B120" s="139"/>
      <c r="C120" s="139"/>
      <c r="E120" s="817"/>
      <c r="F120" s="817"/>
      <c r="G120" s="819"/>
      <c r="H120" s="819"/>
      <c r="I120" s="819"/>
      <c r="J120" s="819"/>
      <c r="K120" s="819"/>
      <c r="L120" s="819"/>
      <c r="M120" s="819"/>
      <c r="N120" s="819"/>
      <c r="O120" s="819"/>
      <c r="P120" s="819"/>
      <c r="Q120" s="819"/>
      <c r="R120" s="819"/>
      <c r="S120" s="819"/>
      <c r="T120" s="819"/>
      <c r="U120" s="819"/>
      <c r="V120" s="819"/>
      <c r="W120" s="819"/>
      <c r="X120" s="819"/>
      <c r="Y120" s="819"/>
      <c r="Z120" s="819"/>
      <c r="AA120" s="819"/>
      <c r="AB120" s="819"/>
      <c r="AC120" s="819"/>
      <c r="AD120" s="819"/>
      <c r="AE120" s="819"/>
      <c r="AF120" s="819"/>
      <c r="AG120" s="819"/>
      <c r="AH120" s="819"/>
      <c r="AI120" s="819"/>
      <c r="AJ120" s="819"/>
      <c r="AK120" s="821"/>
      <c r="AL120" s="821"/>
      <c r="AM120" s="821"/>
      <c r="AN120" s="465"/>
      <c r="AO120" s="474" t="str">
        <f>IF(LEN(VLOOKUP(AK118,suvaha!$D$92:$H$158,2,FALSE))&lt;11,"",LEFT(RIGHT(VLOOKUP(AK118,suvaha!$D$92:$H$158,2,FALSE),11),1))</f>
        <v/>
      </c>
      <c r="AP120" s="181"/>
      <c r="AQ120" s="474" t="str">
        <f>IF(LEN(VLOOKUP(AK118,suvaha!$D$92:$H$158,2,FALSE))&lt;10,"",LEFT(RIGHT(VLOOKUP(AK118,suvaha!$D$92:$H$158,2,FALSE),10),1))</f>
        <v/>
      </c>
      <c r="AR120" s="476"/>
      <c r="AS120" s="474" t="str">
        <f>IF(LEN(VLOOKUP(AK118,suvaha!$D$92:$H$158,2,FALSE))&lt;9,"",LEFT(RIGHT(VLOOKUP(AK118,suvaha!$D$92:$H$158,2,FALSE),9),1))</f>
        <v/>
      </c>
      <c r="AT120" s="181"/>
      <c r="AU120" s="474" t="str">
        <f>IF(LEN(VLOOKUP(AK118,suvaha!$D$92:$H$158,2,FALSE))&lt;8,"",LEFT(RIGHT(VLOOKUP(AK118,suvaha!$D$92:$H$158,2,FALSE),8),1))</f>
        <v/>
      </c>
      <c r="AV120" s="476"/>
      <c r="AW120" s="474" t="str">
        <f>IF(LEN(VLOOKUP(AK118,suvaha!$D$92:$H$158,2,FALSE))&lt;7,"",LEFT(RIGHT(VLOOKUP(AK118,suvaha!$D$92:$H$158,2,FALSE),7),1))</f>
        <v/>
      </c>
      <c r="AX120" s="468"/>
      <c r="AY120" s="474" t="str">
        <f>IF(LEN(VLOOKUP(AK118,suvaha!$D$92:$H$158,2,FALSE))&lt;6,"",LEFT(RIGHT(VLOOKUP(AK118,suvaha!$D$92:$H$158,2,FALSE),6),1))</f>
        <v/>
      </c>
      <c r="AZ120" s="181"/>
      <c r="BA120" s="788" t="str">
        <f>IF(LEN(VLOOKUP(AK118,suvaha!$D$92:$H$158,2,FALSE))&lt;5,"",LEFT(RIGHT(VLOOKUP(AK118,suvaha!$D$92:$H$158,2,FALSE),5),1))</f>
        <v/>
      </c>
      <c r="BB120" s="788" t="e">
        <f>IF(LEN(#REF!)&lt;5,"",LEFT(RIGHT(#REF!,5),1))</f>
        <v>#REF!</v>
      </c>
      <c r="BC120" s="476"/>
      <c r="BD120" s="474" t="str">
        <f>IF(LEN(VLOOKUP(AK118,suvaha!$D$92:$H$158,2,FALSE))&lt;4,"",LEFT(RIGHT(VLOOKUP(AK118,suvaha!$D$92:$H$158,2,FALSE),4),1))</f>
        <v/>
      </c>
      <c r="BE120" s="476"/>
      <c r="BF120" s="474" t="str">
        <f>IF(LEN(VLOOKUP(AK118,suvaha!$D$92:$H$158,2,FALSE))&lt;3,"",LEFT(RIGHT(VLOOKUP(AK118,suvaha!$D$92:$H$158,2,FALSE),3),1))</f>
        <v/>
      </c>
      <c r="BG120" s="476"/>
      <c r="BH120" s="474" t="str">
        <f>IF(LEN(VLOOKUP(AK118,suvaha!$D$92:$H$158,2,FALSE))&lt;2,"",LEFT(RIGHT(VLOOKUP(AK118,suvaha!$D$92:$H$158,2,FALSE),2),1))</f>
        <v/>
      </c>
      <c r="BI120" s="476"/>
      <c r="BJ120" s="474" t="str">
        <f>IF(VLOOKUP(AK118,suvaha!$D$92:$H$158,2,FALSE)=0,"",IF(LEN(VLOOKUP(AK118,suvaha!$D$92:$H$158,2,FALSE))&lt;1,"",LEFT(RIGHT(VLOOKUP(AK118,suvaha!$D$92:$H$158,2,FALSE),1),1)))</f>
        <v/>
      </c>
      <c r="BK120" s="738"/>
      <c r="BL120" s="671"/>
      <c r="BM120" s="474" t="str">
        <f>IF(LEN(VLOOKUP(AK118,suvaha!$D$92:$H$158,4,FALSE))&lt;11,"",LEFT(RIGHT(VLOOKUP(AK118,suvaha!$D$92:$H$158,4,FALSE),11),1))</f>
        <v/>
      </c>
      <c r="BN120" s="181"/>
      <c r="BO120" s="474" t="str">
        <f>IF(LEN(VLOOKUP(AK118,suvaha!$D$92:$H$158,4,FALSE))&lt;10,"",LEFT(RIGHT(VLOOKUP(AK118,suvaha!$D$92:$H$158,4,FALSE),10),1))</f>
        <v/>
      </c>
      <c r="BP120" s="476"/>
      <c r="BQ120" s="474" t="str">
        <f>IF(LEN(VLOOKUP(AK118,suvaha!$D$92:$H$158,4,FALSE))&lt;9,"",LEFT(RIGHT(VLOOKUP(AK118,suvaha!$D$92:$H$158,4,FALSE),9),1))</f>
        <v/>
      </c>
      <c r="BR120" s="181"/>
      <c r="BS120" s="474" t="str">
        <f>IF(LEN(VLOOKUP(AK118,suvaha!$D$92:$H$158,4,FALSE))&lt;8,"",LEFT(RIGHT(VLOOKUP(AK118,suvaha!$D$92:$H$158,4,FALSE),8),1))</f>
        <v/>
      </c>
      <c r="BT120" s="476"/>
      <c r="BU120" s="474" t="str">
        <f>IF(LEN(VLOOKUP(AK118,suvaha!$D$92:$H$158,4,FALSE))&lt;7,"",LEFT(RIGHT(VLOOKUP(AK118,suvaha!$D$92:$H$158,4,FALSE),7),1))</f>
        <v/>
      </c>
      <c r="BV120" s="674"/>
      <c r="BW120" s="474" t="str">
        <f>IF(LEN(VLOOKUP(AK118,suvaha!$D$92:$H$158,4,FALSE))&lt;6,"",LEFT(RIGHT(VLOOKUP(AK118,suvaha!$D$92:$H$158,4,FALSE),6),1))</f>
        <v/>
      </c>
      <c r="BX120" s="476"/>
      <c r="BY120" s="474" t="str">
        <f>IF(LEN(VLOOKUP(AK118,suvaha!$D$92:$H$158,4,FALSE))&lt;5,"",LEFT(RIGHT(VLOOKUP(AK118,suvaha!$D$92:$H$158,4,FALSE),5),1))</f>
        <v/>
      </c>
      <c r="BZ120" s="476"/>
      <c r="CA120" s="474" t="str">
        <f>IF(LEN(VLOOKUP(AK118,suvaha!$D$92:$H$158,4,FALSE))&lt;4,"",LEFT(RIGHT(VLOOKUP(AK118,suvaha!$D$92:$H$158,4,FALSE),4),1))</f>
        <v/>
      </c>
      <c r="CB120" s="667"/>
      <c r="CC120" s="474" t="str">
        <f>IF(LEN(VLOOKUP(AK118,suvaha!$D$92:$H$158,4,FALSE))&lt;3,"",LEFT(RIGHT(VLOOKUP(AK118,suvaha!$D$92:$H$158,4,FALSE),3),1))</f>
        <v/>
      </c>
      <c r="CD120" s="476"/>
      <c r="CE120" s="474" t="str">
        <f>IF(LEN(VLOOKUP(AK118,suvaha!$D$92:$H$158,4,FALSE))&lt;2,"",LEFT(RIGHT(VLOOKUP(AK118,suvaha!$D$92:$H$158,4,FALSE),2),1))</f>
        <v>9</v>
      </c>
      <c r="CF120" s="476"/>
      <c r="CG120" s="474" t="str">
        <f>IF(VLOOKUP(AK118,suvaha!$D$92:$H$158,4,FALSE)=0,"",IF(LEN(VLOOKUP(AK118,suvaha!$D$92:$H$158,4,FALSE))&lt;1,"",LEFT(RIGHT(VLOOKUP(AK118,suvaha!$D$92:$H$158,4,FALSE),1),1)))</f>
        <v>6</v>
      </c>
      <c r="CH120" s="217"/>
      <c r="CI120" s="139"/>
      <c r="CJ120" s="139"/>
    </row>
    <row r="121" spans="1:88" s="171" customFormat="1" ht="3" customHeight="1" thickBot="1">
      <c r="A121" s="139"/>
      <c r="B121" s="139"/>
      <c r="C121" s="139"/>
      <c r="E121" s="817"/>
      <c r="F121" s="817"/>
      <c r="G121" s="819"/>
      <c r="H121" s="819"/>
      <c r="I121" s="819"/>
      <c r="J121" s="819"/>
      <c r="K121" s="819"/>
      <c r="L121" s="819"/>
      <c r="M121" s="819"/>
      <c r="N121" s="819"/>
      <c r="O121" s="819"/>
      <c r="P121" s="819"/>
      <c r="Q121" s="819"/>
      <c r="R121" s="819"/>
      <c r="S121" s="819"/>
      <c r="T121" s="819"/>
      <c r="U121" s="819"/>
      <c r="V121" s="819"/>
      <c r="W121" s="819"/>
      <c r="X121" s="819"/>
      <c r="Y121" s="819"/>
      <c r="Z121" s="819"/>
      <c r="AA121" s="819"/>
      <c r="AB121" s="819"/>
      <c r="AC121" s="819"/>
      <c r="AD121" s="819"/>
      <c r="AE121" s="819"/>
      <c r="AF121" s="819"/>
      <c r="AG121" s="819"/>
      <c r="AH121" s="819"/>
      <c r="AI121" s="819"/>
      <c r="AJ121" s="819"/>
      <c r="AK121" s="821"/>
      <c r="AL121" s="821"/>
      <c r="AM121" s="821"/>
      <c r="AN121" s="464"/>
      <c r="AO121" s="236"/>
      <c r="AP121" s="236"/>
      <c r="AQ121" s="236"/>
      <c r="AR121" s="236"/>
      <c r="AS121" s="236"/>
      <c r="AT121" s="236"/>
      <c r="AU121" s="236"/>
      <c r="AV121" s="236"/>
      <c r="AW121" s="236"/>
      <c r="AX121" s="236"/>
      <c r="AY121" s="236"/>
      <c r="AZ121" s="236"/>
      <c r="BA121" s="236"/>
      <c r="BB121" s="236"/>
      <c r="BC121" s="236"/>
      <c r="BD121" s="236"/>
      <c r="BE121" s="182"/>
      <c r="BF121" s="182"/>
      <c r="BG121" s="182"/>
      <c r="BH121" s="182"/>
      <c r="BI121" s="182"/>
      <c r="BJ121" s="182"/>
      <c r="BK121" s="182"/>
      <c r="BL121" s="669"/>
      <c r="BM121" s="669"/>
      <c r="BN121" s="669"/>
      <c r="BO121" s="669"/>
      <c r="BP121" s="669"/>
      <c r="BQ121" s="669"/>
      <c r="BR121" s="669"/>
      <c r="BS121" s="669"/>
      <c r="BT121" s="669"/>
      <c r="BU121" s="669"/>
      <c r="BV121" s="669"/>
      <c r="BW121" s="669"/>
      <c r="BX121" s="669"/>
      <c r="BY121" s="669"/>
      <c r="BZ121" s="669"/>
      <c r="CA121" s="669"/>
      <c r="CB121" s="669"/>
      <c r="CC121" s="182"/>
      <c r="CD121" s="182"/>
      <c r="CE121" s="182"/>
      <c r="CF121" s="182"/>
      <c r="CG121" s="182"/>
      <c r="CH121" s="218"/>
      <c r="CI121" s="139"/>
      <c r="CJ121" s="139"/>
    </row>
    <row r="122" spans="1:88" ht="6" customHeight="1">
      <c r="D122" s="154"/>
      <c r="E122" s="198"/>
      <c r="F122" s="198"/>
      <c r="G122" s="198"/>
      <c r="H122" s="161"/>
      <c r="I122" s="161"/>
      <c r="J122" s="161"/>
      <c r="K122" s="467"/>
      <c r="L122" s="467"/>
      <c r="M122" s="467"/>
      <c r="N122" s="467"/>
      <c r="O122" s="467"/>
      <c r="P122" s="467"/>
      <c r="Q122" s="467"/>
      <c r="R122" s="467"/>
      <c r="S122" s="467"/>
      <c r="T122" s="467"/>
      <c r="U122" s="467"/>
      <c r="V122" s="467"/>
      <c r="W122" s="467"/>
      <c r="X122" s="467"/>
      <c r="Y122" s="467"/>
      <c r="Z122" s="467"/>
      <c r="AA122" s="467"/>
      <c r="AB122" s="467"/>
      <c r="AC122" s="467"/>
      <c r="AD122" s="467"/>
      <c r="AE122" s="467"/>
      <c r="AF122" s="467"/>
      <c r="AG122" s="467"/>
      <c r="AH122" s="467"/>
      <c r="AI122" s="467"/>
      <c r="AJ122" s="467"/>
      <c r="AK122" s="467"/>
      <c r="AL122" s="467"/>
      <c r="AM122" s="467"/>
      <c r="AN122" s="467"/>
      <c r="AO122" s="467"/>
      <c r="AP122" s="467"/>
      <c r="AQ122" s="467"/>
      <c r="AR122" s="467"/>
      <c r="AS122" s="467"/>
      <c r="AT122" s="467"/>
      <c r="AU122" s="467"/>
      <c r="AV122" s="467"/>
      <c r="AW122" s="467"/>
      <c r="AX122" s="467"/>
      <c r="AY122" s="467"/>
      <c r="AZ122" s="467"/>
      <c r="BA122" s="467"/>
      <c r="BB122" s="467"/>
      <c r="BC122" s="467"/>
      <c r="BD122" s="467"/>
      <c r="BE122" s="467"/>
      <c r="BF122" s="467"/>
      <c r="BG122" s="4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154"/>
      <c r="CJ122" s="154"/>
    </row>
    <row r="123" spans="1:88" ht="14.25" customHeight="1" thickBot="1">
      <c r="D123" s="154"/>
      <c r="E123" s="221"/>
      <c r="F123" s="198"/>
      <c r="G123" s="198"/>
      <c r="H123" s="2"/>
      <c r="I123" s="161"/>
      <c r="J123" s="161"/>
      <c r="K123" s="467"/>
      <c r="L123" s="467"/>
      <c r="M123" s="467"/>
      <c r="N123" s="467"/>
      <c r="O123" s="467"/>
      <c r="P123" s="467"/>
      <c r="Q123" s="467"/>
      <c r="R123" s="467"/>
      <c r="S123" s="467"/>
      <c r="T123" s="467"/>
      <c r="U123" s="467"/>
      <c r="V123" s="467"/>
      <c r="W123" s="467"/>
      <c r="X123" s="467"/>
      <c r="Y123" s="467"/>
      <c r="Z123" s="467"/>
      <c r="AA123" s="467"/>
      <c r="AB123" s="467"/>
      <c r="AC123" s="467"/>
      <c r="AD123" s="467"/>
      <c r="AE123" s="467"/>
      <c r="AF123" s="467"/>
      <c r="AG123" s="467"/>
      <c r="AH123" s="467"/>
      <c r="AI123" s="467"/>
      <c r="AJ123" s="467"/>
      <c r="AK123" s="467"/>
      <c r="AL123" s="467"/>
      <c r="AM123" s="467"/>
      <c r="AN123" s="467"/>
      <c r="AO123" s="467"/>
      <c r="AP123" s="467"/>
      <c r="AQ123" s="467"/>
      <c r="AR123" s="467"/>
      <c r="AS123" s="467"/>
      <c r="AT123" s="467"/>
      <c r="AU123" s="467"/>
      <c r="AV123" s="467"/>
      <c r="AW123" s="467"/>
      <c r="AX123" s="467"/>
      <c r="AY123" s="467"/>
      <c r="AZ123" s="467"/>
      <c r="BA123" s="467"/>
      <c r="BB123" s="467"/>
      <c r="BC123" s="467"/>
      <c r="BD123" s="467"/>
      <c r="BE123" s="467"/>
      <c r="BF123" s="467"/>
      <c r="BG123" s="467"/>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777"/>
      <c r="CH123" s="777"/>
      <c r="CI123" s="154"/>
      <c r="CJ123" s="154"/>
    </row>
    <row r="124" spans="1:88" ht="12" customHeight="1" thickTop="1">
      <c r="D124" s="154"/>
      <c r="E124" s="198"/>
      <c r="F124" s="198"/>
      <c r="G124" s="198"/>
      <c r="H124" s="2" t="s">
        <v>38</v>
      </c>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222"/>
      <c r="BZ124" s="467"/>
      <c r="CA124" s="223" t="str">
        <f>Index!C328</f>
        <v>Strana 9</v>
      </c>
      <c r="CB124" s="467"/>
      <c r="CC124" s="467"/>
      <c r="CD124" s="467"/>
      <c r="CE124" s="467"/>
      <c r="CF124" s="467"/>
      <c r="CG124" s="467"/>
      <c r="CH124" s="467"/>
    </row>
    <row r="125" spans="1:88" s="209" customFormat="1" ht="12.75">
      <c r="A125" s="203"/>
      <c r="B125" s="202"/>
      <c r="C125" s="203"/>
      <c r="D125" s="203"/>
      <c r="E125" s="205"/>
      <c r="F125" s="205"/>
      <c r="G125" s="205"/>
      <c r="H125" s="206"/>
      <c r="I125" s="206"/>
      <c r="J125" s="206"/>
      <c r="K125" s="207"/>
      <c r="L125" s="207"/>
      <c r="M125" s="207"/>
      <c r="N125" s="207"/>
      <c r="O125" s="207"/>
      <c r="P125" s="207"/>
      <c r="Q125" s="207"/>
      <c r="R125" s="207"/>
      <c r="S125" s="207"/>
      <c r="T125" s="207"/>
      <c r="U125" s="207"/>
      <c r="V125" s="207"/>
      <c r="W125" s="207"/>
      <c r="X125" s="207"/>
      <c r="Y125" s="207"/>
      <c r="Z125" s="207"/>
      <c r="AA125" s="207"/>
      <c r="AB125" s="207"/>
      <c r="AC125" s="207"/>
      <c r="AD125" s="207"/>
      <c r="AE125" s="207"/>
      <c r="AF125" s="207"/>
      <c r="AG125" s="207"/>
      <c r="AH125" s="207"/>
      <c r="AI125" s="207"/>
      <c r="AJ125" s="207"/>
      <c r="AK125" s="207"/>
      <c r="AL125" s="207"/>
      <c r="AM125" s="207"/>
      <c r="AN125" s="207"/>
      <c r="AO125" s="207"/>
      <c r="AP125" s="207"/>
      <c r="AQ125" s="207"/>
      <c r="AR125" s="207"/>
      <c r="AS125" s="207"/>
      <c r="AT125" s="207"/>
      <c r="AU125" s="207"/>
      <c r="AV125" s="207"/>
      <c r="AW125" s="207"/>
      <c r="AX125" s="207"/>
      <c r="AY125" s="207"/>
      <c r="AZ125" s="207"/>
      <c r="BA125" s="207"/>
      <c r="BB125" s="207"/>
      <c r="BC125" s="207"/>
      <c r="BD125" s="207"/>
      <c r="BE125" s="207"/>
      <c r="BF125" s="207"/>
      <c r="BG125" s="207"/>
      <c r="BH125" s="207"/>
      <c r="BI125" s="207"/>
      <c r="BJ125" s="207"/>
      <c r="BK125" s="207"/>
      <c r="BL125" s="207"/>
      <c r="BM125" s="207"/>
      <c r="BN125" s="207"/>
      <c r="BO125" s="207"/>
      <c r="BP125" s="207"/>
      <c r="BQ125" s="207"/>
      <c r="BR125" s="207"/>
      <c r="BS125" s="207"/>
      <c r="BT125" s="207"/>
      <c r="BU125" s="207"/>
      <c r="BV125" s="207"/>
      <c r="BW125" s="207"/>
      <c r="BX125" s="207"/>
      <c r="BY125" s="207"/>
      <c r="BZ125" s="207"/>
      <c r="CA125" s="207"/>
      <c r="CB125" s="207"/>
      <c r="CC125" s="207"/>
      <c r="CD125" s="207"/>
      <c r="CE125" s="207"/>
      <c r="CF125" s="207"/>
      <c r="CG125" s="207"/>
      <c r="CH125" s="207"/>
    </row>
    <row r="126" spans="1:88" s="209" customFormat="1" ht="12.75">
      <c r="A126" s="203"/>
      <c r="B126" s="202"/>
      <c r="C126" s="203"/>
      <c r="D126" s="203"/>
      <c r="E126" s="205"/>
      <c r="F126" s="205"/>
      <c r="G126" s="205"/>
      <c r="H126" s="206"/>
      <c r="I126" s="206"/>
      <c r="J126" s="206"/>
      <c r="K126" s="207"/>
      <c r="L126" s="207"/>
      <c r="M126" s="207"/>
      <c r="N126" s="207"/>
      <c r="O126" s="207"/>
      <c r="P126" s="207"/>
      <c r="Q126" s="207"/>
      <c r="R126" s="207"/>
      <c r="S126" s="207"/>
      <c r="T126" s="207"/>
      <c r="U126" s="207"/>
      <c r="V126" s="207"/>
      <c r="W126" s="207"/>
      <c r="X126" s="207"/>
      <c r="Y126" s="207"/>
      <c r="Z126" s="207"/>
      <c r="AA126" s="207"/>
      <c r="AB126" s="207"/>
      <c r="AC126" s="207"/>
      <c r="AD126" s="207"/>
      <c r="AE126" s="208">
        <v>10</v>
      </c>
      <c r="AF126" s="207"/>
      <c r="AG126" s="208">
        <v>9</v>
      </c>
      <c r="AH126" s="207"/>
      <c r="AI126" s="208">
        <v>8</v>
      </c>
      <c r="AJ126" s="207"/>
      <c r="AK126" s="208">
        <v>7</v>
      </c>
      <c r="AL126" s="207"/>
      <c r="AM126" s="208">
        <v>6</v>
      </c>
      <c r="AN126" s="207"/>
      <c r="AO126" s="208">
        <v>5</v>
      </c>
      <c r="AP126" s="207"/>
      <c r="AQ126" s="208">
        <v>4</v>
      </c>
      <c r="AR126" s="207"/>
      <c r="AS126" s="208">
        <v>3</v>
      </c>
      <c r="AT126" s="207"/>
      <c r="AU126" s="208">
        <v>2</v>
      </c>
      <c r="AV126" s="207"/>
      <c r="AW126" s="208">
        <v>1</v>
      </c>
      <c r="AX126" s="207"/>
      <c r="AY126" s="208">
        <v>0</v>
      </c>
      <c r="AZ126" s="207"/>
      <c r="BA126" s="207"/>
      <c r="BB126" s="208">
        <v>10</v>
      </c>
      <c r="BC126" s="207"/>
      <c r="BD126" s="208">
        <v>9</v>
      </c>
      <c r="BE126" s="207"/>
      <c r="BF126" s="208">
        <v>8</v>
      </c>
      <c r="BG126" s="207"/>
      <c r="BH126" s="208">
        <v>7</v>
      </c>
      <c r="BI126" s="207"/>
      <c r="BJ126" s="208">
        <v>6</v>
      </c>
      <c r="BK126" s="208">
        <v>5</v>
      </c>
      <c r="BL126" s="208">
        <v>5</v>
      </c>
      <c r="BM126" s="208">
        <v>5</v>
      </c>
      <c r="BN126" s="208"/>
      <c r="BO126" s="208">
        <v>4</v>
      </c>
      <c r="BP126" s="208"/>
      <c r="BQ126" s="208">
        <v>3</v>
      </c>
      <c r="BR126" s="208">
        <v>2</v>
      </c>
      <c r="BS126" s="208">
        <v>2</v>
      </c>
      <c r="BT126" s="208">
        <v>1</v>
      </c>
      <c r="BU126" s="208">
        <v>1</v>
      </c>
      <c r="BV126" s="208"/>
      <c r="BW126" s="208">
        <v>0</v>
      </c>
      <c r="BX126" s="207"/>
      <c r="BY126" s="207"/>
      <c r="BZ126" s="207"/>
      <c r="CA126" s="207"/>
      <c r="CB126" s="207"/>
      <c r="CC126" s="207"/>
      <c r="CD126" s="207"/>
      <c r="CE126" s="207"/>
      <c r="CF126" s="207"/>
      <c r="CG126" s="207"/>
      <c r="CH126" s="203"/>
      <c r="CI126" s="203"/>
      <c r="CJ126" s="203"/>
    </row>
    <row r="127" spans="1:88" s="209" customFormat="1" ht="12.75">
      <c r="B127" s="202"/>
      <c r="C127" s="203"/>
      <c r="D127" s="203"/>
      <c r="E127" s="205"/>
      <c r="F127" s="205"/>
      <c r="G127" s="205"/>
      <c r="H127" s="206"/>
      <c r="I127" s="206"/>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7"/>
      <c r="AF127" s="207"/>
      <c r="AG127" s="207"/>
      <c r="AH127" s="207"/>
      <c r="AI127" s="207"/>
      <c r="AJ127" s="207"/>
      <c r="AK127" s="207"/>
      <c r="AL127" s="207"/>
      <c r="AM127" s="207"/>
      <c r="AN127" s="207"/>
      <c r="AO127" s="208">
        <v>10</v>
      </c>
      <c r="AP127" s="208"/>
      <c r="AQ127" s="208">
        <v>9</v>
      </c>
      <c r="AR127" s="208"/>
      <c r="AS127" s="208">
        <v>8</v>
      </c>
      <c r="AT127" s="208"/>
      <c r="AU127" s="208">
        <v>7</v>
      </c>
      <c r="AV127" s="208"/>
      <c r="AW127" s="208">
        <v>6</v>
      </c>
      <c r="AX127" s="208"/>
      <c r="AY127" s="208">
        <v>5</v>
      </c>
      <c r="AZ127" s="208"/>
      <c r="BA127" s="208"/>
      <c r="BB127" s="208">
        <v>4</v>
      </c>
      <c r="BC127" s="208"/>
      <c r="BD127" s="208">
        <v>3</v>
      </c>
      <c r="BE127" s="208"/>
      <c r="BF127" s="208">
        <v>2</v>
      </c>
      <c r="BG127" s="208"/>
      <c r="BH127" s="208">
        <v>1</v>
      </c>
      <c r="BI127" s="208"/>
      <c r="BJ127" s="208">
        <v>0</v>
      </c>
      <c r="BK127" s="208">
        <v>10</v>
      </c>
      <c r="BL127" s="208">
        <v>10</v>
      </c>
      <c r="BM127" s="208">
        <v>10</v>
      </c>
      <c r="BN127" s="208"/>
      <c r="BO127" s="208">
        <v>9</v>
      </c>
      <c r="BP127" s="208"/>
      <c r="BQ127" s="208">
        <v>8</v>
      </c>
      <c r="BR127" s="208"/>
      <c r="BS127" s="208">
        <v>7</v>
      </c>
      <c r="BT127" s="208"/>
      <c r="BU127" s="208">
        <v>6</v>
      </c>
      <c r="BV127" s="208"/>
      <c r="BW127" s="208">
        <v>5</v>
      </c>
      <c r="BX127" s="208"/>
      <c r="BY127" s="208">
        <v>4</v>
      </c>
      <c r="BZ127" s="208"/>
      <c r="CA127" s="208">
        <v>3</v>
      </c>
      <c r="CB127" s="208"/>
      <c r="CC127" s="208">
        <v>2</v>
      </c>
      <c r="CD127" s="208"/>
      <c r="CE127" s="208">
        <v>1</v>
      </c>
      <c r="CF127" s="208"/>
      <c r="CG127" s="208">
        <v>0</v>
      </c>
      <c r="CH127" s="203"/>
      <c r="CJ127" s="203"/>
    </row>
    <row r="128" spans="1:88" s="226" customFormat="1" ht="12.75">
      <c r="A128" s="224"/>
      <c r="B128" s="225"/>
      <c r="C128" s="224"/>
      <c r="E128" s="227"/>
      <c r="F128" s="227"/>
      <c r="G128" s="227"/>
      <c r="H128" s="228"/>
      <c r="I128" s="228"/>
      <c r="J128" s="228"/>
      <c r="K128" s="229"/>
      <c r="L128" s="229"/>
      <c r="M128" s="229"/>
      <c r="N128" s="229"/>
      <c r="O128" s="229"/>
      <c r="P128" s="229"/>
      <c r="Q128" s="229"/>
      <c r="R128" s="229"/>
      <c r="S128" s="229"/>
      <c r="T128" s="229"/>
      <c r="U128" s="229"/>
      <c r="V128" s="229"/>
      <c r="W128" s="229"/>
      <c r="X128" s="229"/>
      <c r="Y128" s="229"/>
      <c r="Z128" s="229"/>
      <c r="AA128" s="229"/>
      <c r="AB128" s="229"/>
      <c r="AC128" s="229"/>
      <c r="AD128" s="229"/>
      <c r="AE128" s="229"/>
      <c r="AF128" s="229"/>
      <c r="AG128" s="229"/>
      <c r="AH128" s="229"/>
      <c r="AI128" s="229"/>
      <c r="AJ128" s="229"/>
      <c r="AK128" s="229"/>
      <c r="AL128" s="229"/>
      <c r="AM128" s="229"/>
      <c r="AN128" s="229"/>
      <c r="AO128" s="229"/>
      <c r="AP128" s="229"/>
      <c r="AQ128" s="229"/>
      <c r="AR128" s="229"/>
      <c r="AS128" s="229"/>
      <c r="AT128" s="229"/>
      <c r="AU128" s="229"/>
      <c r="AV128" s="229"/>
      <c r="AW128" s="229"/>
      <c r="AX128" s="229"/>
      <c r="AY128" s="229"/>
      <c r="AZ128" s="229"/>
      <c r="BA128" s="229"/>
      <c r="BB128" s="229"/>
      <c r="BC128" s="229"/>
      <c r="BD128" s="229"/>
      <c r="BE128" s="229"/>
      <c r="BF128" s="229"/>
      <c r="BG128" s="229"/>
      <c r="BH128" s="229"/>
      <c r="BI128" s="229"/>
      <c r="BJ128" s="229"/>
      <c r="BK128" s="229"/>
      <c r="BL128" s="229"/>
      <c r="BM128" s="229"/>
      <c r="BN128" s="229"/>
      <c r="BO128" s="229"/>
      <c r="BP128" s="229"/>
      <c r="BQ128" s="229"/>
      <c r="BR128" s="229"/>
      <c r="BS128" s="229"/>
      <c r="BT128" s="229"/>
      <c r="BU128" s="229"/>
      <c r="BV128" s="229"/>
      <c r="BW128" s="229"/>
      <c r="BX128" s="229"/>
      <c r="BY128" s="229"/>
      <c r="BZ128" s="229"/>
      <c r="CA128" s="229"/>
      <c r="CB128" s="229"/>
      <c r="CC128" s="229"/>
      <c r="CD128" s="229"/>
      <c r="CE128" s="229"/>
      <c r="CF128" s="229"/>
      <c r="CG128" s="229"/>
      <c r="CH128" s="229"/>
    </row>
    <row r="129" spans="5:86">
      <c r="E129" s="198"/>
      <c r="F129" s="198"/>
      <c r="G129" s="198"/>
      <c r="H129" s="161"/>
      <c r="I129" s="161"/>
      <c r="J129" s="161"/>
      <c r="K129" s="467"/>
      <c r="L129" s="467"/>
      <c r="M129" s="467"/>
      <c r="N129" s="467"/>
      <c r="O129" s="467"/>
      <c r="P129" s="467"/>
      <c r="Q129" s="467"/>
      <c r="R129" s="467"/>
      <c r="S129" s="467"/>
      <c r="T129" s="467"/>
      <c r="U129" s="467"/>
      <c r="V129" s="467"/>
      <c r="W129" s="467"/>
      <c r="X129" s="467"/>
      <c r="Y129" s="467"/>
      <c r="Z129" s="467"/>
      <c r="AA129" s="467"/>
      <c r="AB129" s="467"/>
      <c r="AC129" s="467"/>
      <c r="AD129" s="467"/>
      <c r="AE129" s="467"/>
      <c r="AF129" s="467"/>
      <c r="AG129" s="467"/>
      <c r="AH129" s="467"/>
      <c r="AI129" s="467"/>
      <c r="AJ129" s="467"/>
      <c r="AK129" s="467"/>
      <c r="AL129" s="467"/>
      <c r="AM129" s="467"/>
      <c r="AN129" s="467"/>
      <c r="AO129" s="467"/>
      <c r="AP129" s="467"/>
      <c r="AQ129" s="467"/>
      <c r="AR129" s="467"/>
      <c r="AS129" s="467"/>
      <c r="AT129" s="467"/>
      <c r="AU129" s="467"/>
      <c r="AV129" s="467"/>
      <c r="AW129" s="467"/>
      <c r="AX129" s="467"/>
      <c r="AY129" s="467"/>
      <c r="AZ129" s="467"/>
      <c r="BA129" s="467"/>
      <c r="BB129" s="467"/>
      <c r="BC129" s="467"/>
      <c r="BD129" s="467"/>
      <c r="BE129" s="467"/>
      <c r="BF129" s="467"/>
      <c r="BG129" s="467"/>
      <c r="BH129" s="467"/>
      <c r="BI129" s="467"/>
      <c r="BJ129" s="467"/>
      <c r="BK129" s="467"/>
      <c r="BL129" s="467"/>
      <c r="BM129" s="467"/>
      <c r="BN129" s="467"/>
      <c r="BO129" s="467"/>
      <c r="BP129" s="467"/>
      <c r="BQ129" s="467"/>
      <c r="BR129" s="467"/>
      <c r="BS129" s="467"/>
      <c r="BT129" s="467"/>
      <c r="BU129" s="467"/>
      <c r="BV129" s="467"/>
      <c r="BW129" s="467"/>
      <c r="BX129" s="467"/>
      <c r="BY129" s="467"/>
      <c r="BZ129" s="467"/>
      <c r="CA129" s="467"/>
      <c r="CB129" s="467"/>
      <c r="CC129" s="467"/>
      <c r="CD129" s="467"/>
      <c r="CE129" s="467"/>
      <c r="CF129" s="467"/>
      <c r="CG129" s="467"/>
      <c r="CH129" s="467"/>
    </row>
    <row r="130" spans="5:86">
      <c r="E130" s="198"/>
      <c r="F130" s="198"/>
      <c r="G130" s="198"/>
      <c r="H130" s="161"/>
      <c r="I130" s="161"/>
      <c r="J130" s="161"/>
      <c r="K130" s="467"/>
      <c r="L130" s="467"/>
      <c r="M130" s="467"/>
      <c r="N130" s="467"/>
      <c r="O130" s="467"/>
      <c r="P130" s="467"/>
      <c r="Q130" s="467"/>
      <c r="R130" s="467"/>
      <c r="S130" s="467"/>
      <c r="T130" s="467"/>
      <c r="U130" s="467"/>
      <c r="V130" s="467"/>
      <c r="W130" s="467"/>
      <c r="X130" s="467"/>
      <c r="Y130" s="467"/>
      <c r="Z130" s="467"/>
      <c r="AA130" s="467"/>
      <c r="AB130" s="467"/>
      <c r="AC130" s="467"/>
      <c r="AD130" s="467"/>
      <c r="AE130" s="467"/>
      <c r="AF130" s="467"/>
      <c r="AG130" s="467"/>
      <c r="AH130" s="467"/>
      <c r="AI130" s="467"/>
      <c r="AJ130" s="467"/>
      <c r="AK130" s="467"/>
      <c r="AL130" s="467"/>
      <c r="AM130" s="467"/>
      <c r="AN130" s="467"/>
      <c r="AO130" s="467"/>
      <c r="AP130" s="467"/>
      <c r="AQ130" s="467"/>
      <c r="AR130" s="467"/>
      <c r="AS130" s="467"/>
      <c r="AT130" s="467"/>
      <c r="AU130" s="467"/>
      <c r="AV130" s="467"/>
      <c r="AW130" s="467"/>
      <c r="AX130" s="467"/>
      <c r="AY130" s="467"/>
      <c r="AZ130" s="467"/>
      <c r="BA130" s="467"/>
      <c r="BB130" s="467"/>
      <c r="BC130" s="467"/>
      <c r="BD130" s="467"/>
      <c r="BE130" s="467"/>
      <c r="BF130" s="467"/>
      <c r="BG130" s="467"/>
      <c r="BH130" s="467"/>
      <c r="BI130" s="467"/>
      <c r="BJ130" s="467"/>
      <c r="BK130" s="467"/>
      <c r="BL130" s="467"/>
      <c r="BM130" s="467"/>
      <c r="BN130" s="467"/>
      <c r="BO130" s="467"/>
      <c r="BP130" s="467"/>
      <c r="BQ130" s="467"/>
      <c r="BR130" s="467"/>
      <c r="BS130" s="467"/>
      <c r="BT130" s="467"/>
      <c r="BU130" s="467"/>
      <c r="BV130" s="467"/>
      <c r="BW130" s="467"/>
      <c r="BX130" s="467"/>
      <c r="BY130" s="467"/>
      <c r="BZ130" s="467"/>
      <c r="CA130" s="467"/>
      <c r="CB130" s="467"/>
      <c r="CC130" s="467"/>
      <c r="CD130" s="467"/>
      <c r="CE130" s="467"/>
      <c r="CF130" s="467"/>
      <c r="CG130" s="467"/>
      <c r="CH130" s="467"/>
    </row>
  </sheetData>
  <sheetProtection sheet="1" objects="1" scenarios="1"/>
  <mergeCells count="478">
    <mergeCell ref="CG123:CH123"/>
    <mergeCell ref="BQ119:BU119"/>
    <mergeCell ref="BV119:BV120"/>
    <mergeCell ref="BW119:CA119"/>
    <mergeCell ref="CB119:CB120"/>
    <mergeCell ref="CC119:CG119"/>
    <mergeCell ref="BA120:BB120"/>
    <mergeCell ref="BL117:CB117"/>
    <mergeCell ref="E118:F121"/>
    <mergeCell ref="G118:AJ121"/>
    <mergeCell ref="AK118:AM121"/>
    <mergeCell ref="BL118:CB118"/>
    <mergeCell ref="AY119:BD119"/>
    <mergeCell ref="BF119:BJ119"/>
    <mergeCell ref="BK119:BK120"/>
    <mergeCell ref="BL119:BL120"/>
    <mergeCell ref="BM119:BO119"/>
    <mergeCell ref="BL121:CB121"/>
    <mergeCell ref="BQ115:BU115"/>
    <mergeCell ref="BV115:BV116"/>
    <mergeCell ref="BW115:CA115"/>
    <mergeCell ref="CB115:CB116"/>
    <mergeCell ref="CC115:CG115"/>
    <mergeCell ref="BA116:BB116"/>
    <mergeCell ref="BL113:CB113"/>
    <mergeCell ref="E114:F117"/>
    <mergeCell ref="G114:AJ117"/>
    <mergeCell ref="AK114:AM117"/>
    <mergeCell ref="BL114:CB114"/>
    <mergeCell ref="AY115:BD115"/>
    <mergeCell ref="BF115:BJ115"/>
    <mergeCell ref="BK115:BK116"/>
    <mergeCell ref="BL115:BL116"/>
    <mergeCell ref="BM115:BO115"/>
    <mergeCell ref="BQ111:BU111"/>
    <mergeCell ref="BV111:BV112"/>
    <mergeCell ref="BW111:CA111"/>
    <mergeCell ref="CB111:CB112"/>
    <mergeCell ref="CC111:CG111"/>
    <mergeCell ref="BA112:BB112"/>
    <mergeCell ref="BL109:CB109"/>
    <mergeCell ref="E110:F113"/>
    <mergeCell ref="G110:AJ113"/>
    <mergeCell ref="AK110:AM113"/>
    <mergeCell ref="BL110:CB110"/>
    <mergeCell ref="AY111:BD111"/>
    <mergeCell ref="BF111:BJ111"/>
    <mergeCell ref="BK111:BK112"/>
    <mergeCell ref="BL111:BL112"/>
    <mergeCell ref="BM111:BO111"/>
    <mergeCell ref="BQ107:BU107"/>
    <mergeCell ref="BV107:BV108"/>
    <mergeCell ref="BW107:CA107"/>
    <mergeCell ref="CB107:CB108"/>
    <mergeCell ref="CC107:CG107"/>
    <mergeCell ref="BA108:BB108"/>
    <mergeCell ref="BL105:CB105"/>
    <mergeCell ref="E106:F109"/>
    <mergeCell ref="G106:AJ109"/>
    <mergeCell ref="AK106:AM109"/>
    <mergeCell ref="BL106:CB106"/>
    <mergeCell ref="AY107:BD107"/>
    <mergeCell ref="BF107:BJ107"/>
    <mergeCell ref="BK107:BK108"/>
    <mergeCell ref="BL107:BL108"/>
    <mergeCell ref="BM107:BO107"/>
    <mergeCell ref="BQ103:BU103"/>
    <mergeCell ref="BV103:BV104"/>
    <mergeCell ref="BW103:CA103"/>
    <mergeCell ref="CB103:CB104"/>
    <mergeCell ref="CC103:CG103"/>
    <mergeCell ref="BA104:BB104"/>
    <mergeCell ref="BL101:CB101"/>
    <mergeCell ref="E102:F105"/>
    <mergeCell ref="G102:AJ105"/>
    <mergeCell ref="AK102:AM105"/>
    <mergeCell ref="BL102:CB102"/>
    <mergeCell ref="AY103:BD103"/>
    <mergeCell ref="BF103:BJ103"/>
    <mergeCell ref="BK103:BK104"/>
    <mergeCell ref="BL103:BL104"/>
    <mergeCell ref="BM103:BO103"/>
    <mergeCell ref="BQ99:BU99"/>
    <mergeCell ref="BV99:BV100"/>
    <mergeCell ref="BW99:CA99"/>
    <mergeCell ref="CB99:CB100"/>
    <mergeCell ref="CC99:CG99"/>
    <mergeCell ref="BA100:BB100"/>
    <mergeCell ref="BL97:CB97"/>
    <mergeCell ref="E98:F101"/>
    <mergeCell ref="G98:AJ101"/>
    <mergeCell ref="AK98:AM101"/>
    <mergeCell ref="BL98:CB98"/>
    <mergeCell ref="AY99:BD99"/>
    <mergeCell ref="BF99:BJ99"/>
    <mergeCell ref="BK99:BK100"/>
    <mergeCell ref="BL99:BL100"/>
    <mergeCell ref="BM99:BO99"/>
    <mergeCell ref="BQ95:BU95"/>
    <mergeCell ref="BV95:BV96"/>
    <mergeCell ref="BW95:CA95"/>
    <mergeCell ref="CB95:CB96"/>
    <mergeCell ref="CC95:CG95"/>
    <mergeCell ref="BA96:BB96"/>
    <mergeCell ref="BL93:CB93"/>
    <mergeCell ref="E94:F97"/>
    <mergeCell ref="G94:AJ97"/>
    <mergeCell ref="AK94:AM97"/>
    <mergeCell ref="BL94:CB94"/>
    <mergeCell ref="AY95:BD95"/>
    <mergeCell ref="BF95:BJ95"/>
    <mergeCell ref="BK95:BK96"/>
    <mergeCell ref="BL95:BL96"/>
    <mergeCell ref="BM95:BO95"/>
    <mergeCell ref="BQ91:BU91"/>
    <mergeCell ref="BV91:BV92"/>
    <mergeCell ref="BW91:CA91"/>
    <mergeCell ref="CB91:CB92"/>
    <mergeCell ref="CC91:CG91"/>
    <mergeCell ref="BA92:BB92"/>
    <mergeCell ref="BL89:CB89"/>
    <mergeCell ref="E90:F93"/>
    <mergeCell ref="G90:AJ93"/>
    <mergeCell ref="AK90:AM93"/>
    <mergeCell ref="BL90:CB90"/>
    <mergeCell ref="AY91:BD91"/>
    <mergeCell ref="BF91:BJ91"/>
    <mergeCell ref="BK91:BK92"/>
    <mergeCell ref="BL91:BL92"/>
    <mergeCell ref="BM91:BO91"/>
    <mergeCell ref="BQ87:BU87"/>
    <mergeCell ref="BV87:BV88"/>
    <mergeCell ref="BW87:CA87"/>
    <mergeCell ref="CB87:CB88"/>
    <mergeCell ref="CC87:CG87"/>
    <mergeCell ref="BA88:BB88"/>
    <mergeCell ref="BL85:CB85"/>
    <mergeCell ref="E86:F89"/>
    <mergeCell ref="G86:AJ89"/>
    <mergeCell ref="AK86:AM89"/>
    <mergeCell ref="BL86:CB86"/>
    <mergeCell ref="AY87:BD87"/>
    <mergeCell ref="BF87:BJ87"/>
    <mergeCell ref="BK87:BK88"/>
    <mergeCell ref="BL87:BL88"/>
    <mergeCell ref="BM87:BO87"/>
    <mergeCell ref="BQ83:BU83"/>
    <mergeCell ref="BV83:BV84"/>
    <mergeCell ref="BW83:CA83"/>
    <mergeCell ref="CB83:CB84"/>
    <mergeCell ref="CC83:CG83"/>
    <mergeCell ref="BA84:BB84"/>
    <mergeCell ref="BL81:CB81"/>
    <mergeCell ref="E82:F85"/>
    <mergeCell ref="G82:AJ85"/>
    <mergeCell ref="AK82:AM85"/>
    <mergeCell ref="BL82:CB82"/>
    <mergeCell ref="AY83:BD83"/>
    <mergeCell ref="BF83:BJ83"/>
    <mergeCell ref="BK83:BK84"/>
    <mergeCell ref="BL83:BL84"/>
    <mergeCell ref="BM83:BO83"/>
    <mergeCell ref="BQ79:BU79"/>
    <mergeCell ref="BV79:BV80"/>
    <mergeCell ref="BW79:CA79"/>
    <mergeCell ref="CB79:CB80"/>
    <mergeCell ref="CC79:CG79"/>
    <mergeCell ref="BA80:BB80"/>
    <mergeCell ref="BL77:CB77"/>
    <mergeCell ref="E78:F81"/>
    <mergeCell ref="G78:AJ81"/>
    <mergeCell ref="AK78:AM81"/>
    <mergeCell ref="BL78:CB78"/>
    <mergeCell ref="AY79:BD79"/>
    <mergeCell ref="BF79:BJ79"/>
    <mergeCell ref="BK79:BK80"/>
    <mergeCell ref="BL79:BL80"/>
    <mergeCell ref="BM79:BO79"/>
    <mergeCell ref="BQ75:BU75"/>
    <mergeCell ref="BV75:BV76"/>
    <mergeCell ref="BW75:CA75"/>
    <mergeCell ref="CB75:CB76"/>
    <mergeCell ref="CC75:CG75"/>
    <mergeCell ref="BA76:BB76"/>
    <mergeCell ref="BL73:CB73"/>
    <mergeCell ref="E74:F77"/>
    <mergeCell ref="G74:AJ77"/>
    <mergeCell ref="AK74:AM77"/>
    <mergeCell ref="BL74:CB74"/>
    <mergeCell ref="AY75:BD75"/>
    <mergeCell ref="BF75:BJ75"/>
    <mergeCell ref="BK75:BK76"/>
    <mergeCell ref="BL75:BL76"/>
    <mergeCell ref="BM75:BO75"/>
    <mergeCell ref="BQ71:BU71"/>
    <mergeCell ref="BV71:BV72"/>
    <mergeCell ref="BW71:CA71"/>
    <mergeCell ref="CB71:CB72"/>
    <mergeCell ref="CC71:CG71"/>
    <mergeCell ref="BA72:BB72"/>
    <mergeCell ref="BL69:CB69"/>
    <mergeCell ref="E70:F73"/>
    <mergeCell ref="G70:AJ73"/>
    <mergeCell ref="AK70:AM73"/>
    <mergeCell ref="BL70:CB70"/>
    <mergeCell ref="AY71:BD71"/>
    <mergeCell ref="BF71:BJ71"/>
    <mergeCell ref="BK71:BK72"/>
    <mergeCell ref="BL71:BL72"/>
    <mergeCell ref="BM71:BO71"/>
    <mergeCell ref="BQ67:BU67"/>
    <mergeCell ref="BV67:BV68"/>
    <mergeCell ref="BW67:CA67"/>
    <mergeCell ref="CB67:CB68"/>
    <mergeCell ref="CC67:CG67"/>
    <mergeCell ref="BA68:BB68"/>
    <mergeCell ref="BL65:CB65"/>
    <mergeCell ref="E66:F69"/>
    <mergeCell ref="G66:AJ69"/>
    <mergeCell ref="AK66:AM69"/>
    <mergeCell ref="BL66:CB66"/>
    <mergeCell ref="AY67:BD67"/>
    <mergeCell ref="BF67:BJ67"/>
    <mergeCell ref="BK67:BK68"/>
    <mergeCell ref="BL67:BL68"/>
    <mergeCell ref="BM67:BO67"/>
    <mergeCell ref="BQ63:BU63"/>
    <mergeCell ref="BV63:BV64"/>
    <mergeCell ref="BW63:CA63"/>
    <mergeCell ref="CB63:CB64"/>
    <mergeCell ref="CC63:CG63"/>
    <mergeCell ref="BA64:BB64"/>
    <mergeCell ref="BL61:CB61"/>
    <mergeCell ref="E62:F65"/>
    <mergeCell ref="G62:AJ65"/>
    <mergeCell ref="AK62:AM65"/>
    <mergeCell ref="BL62:CB62"/>
    <mergeCell ref="AY63:BD63"/>
    <mergeCell ref="BF63:BJ63"/>
    <mergeCell ref="BK63:BK64"/>
    <mergeCell ref="BL63:BL64"/>
    <mergeCell ref="BM63:BO63"/>
    <mergeCell ref="BQ59:BU59"/>
    <mergeCell ref="BV59:BV60"/>
    <mergeCell ref="BW59:CA59"/>
    <mergeCell ref="CB59:CB60"/>
    <mergeCell ref="CC59:CG59"/>
    <mergeCell ref="BA60:BB60"/>
    <mergeCell ref="BL57:CB57"/>
    <mergeCell ref="E58:F61"/>
    <mergeCell ref="G58:AJ61"/>
    <mergeCell ref="AK58:AM61"/>
    <mergeCell ref="BL58:CB58"/>
    <mergeCell ref="AY59:BD59"/>
    <mergeCell ref="BF59:BJ59"/>
    <mergeCell ref="BK59:BK60"/>
    <mergeCell ref="BL59:BL60"/>
    <mergeCell ref="BM59:BO59"/>
    <mergeCell ref="BQ55:BU55"/>
    <mergeCell ref="BV55:BV56"/>
    <mergeCell ref="BW55:CA55"/>
    <mergeCell ref="CB55:CB56"/>
    <mergeCell ref="CC55:CG55"/>
    <mergeCell ref="BA56:BB56"/>
    <mergeCell ref="BL53:CB53"/>
    <mergeCell ref="E54:F57"/>
    <mergeCell ref="G54:AJ57"/>
    <mergeCell ref="AK54:AM57"/>
    <mergeCell ref="BL54:CB54"/>
    <mergeCell ref="AY55:BD55"/>
    <mergeCell ref="BF55:BJ55"/>
    <mergeCell ref="BK55:BK56"/>
    <mergeCell ref="BL55:BL56"/>
    <mergeCell ref="BM55:BO55"/>
    <mergeCell ref="BQ51:BU51"/>
    <mergeCell ref="BV51:BV52"/>
    <mergeCell ref="BW51:CA51"/>
    <mergeCell ref="CB51:CB52"/>
    <mergeCell ref="CC51:CG51"/>
    <mergeCell ref="BA52:BB52"/>
    <mergeCell ref="BL49:CB49"/>
    <mergeCell ref="E50:F53"/>
    <mergeCell ref="G50:AJ53"/>
    <mergeCell ref="AK50:AM53"/>
    <mergeCell ref="BL50:CB50"/>
    <mergeCell ref="AY51:BD51"/>
    <mergeCell ref="BF51:BJ51"/>
    <mergeCell ref="BK51:BK52"/>
    <mergeCell ref="BL51:BL52"/>
    <mergeCell ref="BM51:BO51"/>
    <mergeCell ref="BQ47:BU47"/>
    <mergeCell ref="BV47:BV48"/>
    <mergeCell ref="BW47:CA47"/>
    <mergeCell ref="CB47:CB48"/>
    <mergeCell ref="CC47:CG47"/>
    <mergeCell ref="BA48:BB48"/>
    <mergeCell ref="BL45:CB45"/>
    <mergeCell ref="E46:F49"/>
    <mergeCell ref="G46:AJ49"/>
    <mergeCell ref="AK46:AM49"/>
    <mergeCell ref="BL46:CB46"/>
    <mergeCell ref="AY47:BD47"/>
    <mergeCell ref="BF47:BJ47"/>
    <mergeCell ref="BK47:BK48"/>
    <mergeCell ref="BL47:BL48"/>
    <mergeCell ref="BM47:BO47"/>
    <mergeCell ref="BQ43:BU43"/>
    <mergeCell ref="BV43:BV44"/>
    <mergeCell ref="BW43:CA43"/>
    <mergeCell ref="CB43:CB44"/>
    <mergeCell ref="CC43:CG43"/>
    <mergeCell ref="BA44:BB44"/>
    <mergeCell ref="BL41:CB41"/>
    <mergeCell ref="E42:F45"/>
    <mergeCell ref="G42:AJ45"/>
    <mergeCell ref="AK42:AM45"/>
    <mergeCell ref="BL42:CB42"/>
    <mergeCell ref="AY43:BD43"/>
    <mergeCell ref="BF43:BJ43"/>
    <mergeCell ref="BK43:BK44"/>
    <mergeCell ref="BL43:BL44"/>
    <mergeCell ref="BM43:BO43"/>
    <mergeCell ref="BQ39:BU39"/>
    <mergeCell ref="BV39:BV40"/>
    <mergeCell ref="BW39:CA39"/>
    <mergeCell ref="CB39:CB40"/>
    <mergeCell ref="CC39:CG39"/>
    <mergeCell ref="BA40:BB40"/>
    <mergeCell ref="BL37:CB37"/>
    <mergeCell ref="E38:F41"/>
    <mergeCell ref="G38:AJ41"/>
    <mergeCell ref="AK38:AM41"/>
    <mergeCell ref="BL38:CB38"/>
    <mergeCell ref="AY39:BD39"/>
    <mergeCell ref="BF39:BJ39"/>
    <mergeCell ref="BK39:BK40"/>
    <mergeCell ref="BL39:BL40"/>
    <mergeCell ref="BM39:BO39"/>
    <mergeCell ref="BQ35:BU35"/>
    <mergeCell ref="BV35:BV36"/>
    <mergeCell ref="BW35:CA35"/>
    <mergeCell ref="CB35:CB36"/>
    <mergeCell ref="CC35:CG35"/>
    <mergeCell ref="BA36:BB36"/>
    <mergeCell ref="BL33:CB33"/>
    <mergeCell ref="E34:F37"/>
    <mergeCell ref="G34:AJ37"/>
    <mergeCell ref="AK34:AM37"/>
    <mergeCell ref="BL34:CB34"/>
    <mergeCell ref="AY35:BD35"/>
    <mergeCell ref="BF35:BJ35"/>
    <mergeCell ref="BK35:BK36"/>
    <mergeCell ref="BL35:BL36"/>
    <mergeCell ref="BM35:BO35"/>
    <mergeCell ref="BQ31:BU31"/>
    <mergeCell ref="BV31:BV32"/>
    <mergeCell ref="BW31:CA31"/>
    <mergeCell ref="CB31:CB32"/>
    <mergeCell ref="CC31:CG31"/>
    <mergeCell ref="BA32:BB32"/>
    <mergeCell ref="BL29:CB29"/>
    <mergeCell ref="E30:F33"/>
    <mergeCell ref="G30:AJ33"/>
    <mergeCell ref="AK30:AM33"/>
    <mergeCell ref="BL30:CB30"/>
    <mergeCell ref="AY31:BD31"/>
    <mergeCell ref="BF31:BJ31"/>
    <mergeCell ref="BK31:BK32"/>
    <mergeCell ref="BL31:BL32"/>
    <mergeCell ref="BM31:BO31"/>
    <mergeCell ref="BQ27:BU27"/>
    <mergeCell ref="BV27:BV28"/>
    <mergeCell ref="BW27:CA27"/>
    <mergeCell ref="CB27:CB28"/>
    <mergeCell ref="CC27:CG27"/>
    <mergeCell ref="BA28:BB28"/>
    <mergeCell ref="BL25:CB25"/>
    <mergeCell ref="E26:F29"/>
    <mergeCell ref="G26:AJ29"/>
    <mergeCell ref="AK26:AM29"/>
    <mergeCell ref="BL26:CB26"/>
    <mergeCell ref="AY27:BD27"/>
    <mergeCell ref="BF27:BJ27"/>
    <mergeCell ref="BK27:BK28"/>
    <mergeCell ref="BL27:BL28"/>
    <mergeCell ref="BM27:BO27"/>
    <mergeCell ref="BQ23:BU23"/>
    <mergeCell ref="BV23:BV24"/>
    <mergeCell ref="BW23:CA23"/>
    <mergeCell ref="CB23:CB24"/>
    <mergeCell ref="CC23:CG23"/>
    <mergeCell ref="BA24:BB24"/>
    <mergeCell ref="BL21:CB21"/>
    <mergeCell ref="E22:F25"/>
    <mergeCell ref="G22:AJ25"/>
    <mergeCell ref="AK22:AM25"/>
    <mergeCell ref="BL22:CB22"/>
    <mergeCell ref="AY23:BD23"/>
    <mergeCell ref="BF23:BJ23"/>
    <mergeCell ref="BK23:BK24"/>
    <mergeCell ref="BL23:BL24"/>
    <mergeCell ref="BM23:BO23"/>
    <mergeCell ref="BQ19:BU19"/>
    <mergeCell ref="BV19:BV20"/>
    <mergeCell ref="BW19:CA19"/>
    <mergeCell ref="CB19:CB20"/>
    <mergeCell ref="CC19:CG19"/>
    <mergeCell ref="BA20:BB20"/>
    <mergeCell ref="BL17:CB17"/>
    <mergeCell ref="E18:F21"/>
    <mergeCell ref="G18:AJ21"/>
    <mergeCell ref="AK18:AM21"/>
    <mergeCell ref="BL18:CB18"/>
    <mergeCell ref="AY19:BD19"/>
    <mergeCell ref="BF19:BJ19"/>
    <mergeCell ref="BK19:BK20"/>
    <mergeCell ref="BL19:BL20"/>
    <mergeCell ref="BM19:BO19"/>
    <mergeCell ref="BQ15:BU15"/>
    <mergeCell ref="BV15:BV16"/>
    <mergeCell ref="BW15:CA15"/>
    <mergeCell ref="CB15:CB16"/>
    <mergeCell ref="CC15:CG15"/>
    <mergeCell ref="BA16:BB16"/>
    <mergeCell ref="BL13:CB13"/>
    <mergeCell ref="E14:F17"/>
    <mergeCell ref="G14:AJ17"/>
    <mergeCell ref="AK14:AM17"/>
    <mergeCell ref="BL14:CB14"/>
    <mergeCell ref="AY15:BD15"/>
    <mergeCell ref="BF15:BJ15"/>
    <mergeCell ref="BK15:BK16"/>
    <mergeCell ref="BL15:BL16"/>
    <mergeCell ref="BM15:BO15"/>
    <mergeCell ref="BQ11:BU11"/>
    <mergeCell ref="BV11:BV12"/>
    <mergeCell ref="BW11:CA11"/>
    <mergeCell ref="CB11:CB12"/>
    <mergeCell ref="CC11:CG11"/>
    <mergeCell ref="BA12:BB12"/>
    <mergeCell ref="BL9:CH9"/>
    <mergeCell ref="E10:F13"/>
    <mergeCell ref="G10:AJ13"/>
    <mergeCell ref="AK10:AM13"/>
    <mergeCell ref="BL10:CB10"/>
    <mergeCell ref="AY11:BD11"/>
    <mergeCell ref="BF11:BJ11"/>
    <mergeCell ref="BK11:BK12"/>
    <mergeCell ref="BL11:BL12"/>
    <mergeCell ref="BM11:BO11"/>
    <mergeCell ref="B8:D8"/>
    <mergeCell ref="B9:C9"/>
    <mergeCell ref="E9:F9"/>
    <mergeCell ref="G9:AJ9"/>
    <mergeCell ref="AK9:AM9"/>
    <mergeCell ref="AN9:BJ9"/>
    <mergeCell ref="AR4:AR5"/>
    <mergeCell ref="E7:F8"/>
    <mergeCell ref="G7:AJ8"/>
    <mergeCell ref="AK7:AM8"/>
    <mergeCell ref="AN7:BJ8"/>
    <mergeCell ref="BL7:CH8"/>
    <mergeCell ref="AF4:AF5"/>
    <mergeCell ref="AH4:AH5"/>
    <mergeCell ref="AJ4:AJ5"/>
    <mergeCell ref="AL4:AL5"/>
    <mergeCell ref="AN4:AN5"/>
    <mergeCell ref="AP4:AP5"/>
    <mergeCell ref="H2:X4"/>
    <mergeCell ref="AB2:AX2"/>
    <mergeCell ref="AY2:AY5"/>
    <mergeCell ref="AZ2:BT2"/>
    <mergeCell ref="BU2:CE5"/>
    <mergeCell ref="AE3:AW3"/>
    <mergeCell ref="AZ3:BC4"/>
    <mergeCell ref="BD3:BS3"/>
    <mergeCell ref="AB4:AC5"/>
    <mergeCell ref="AD4:AD5"/>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BD4:BD5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BF4:BF5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BH4:BH5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BJ4:BJ5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BO4:BO5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AO4:AO5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UPU983044:UPU983045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UZQ983044:UZQ983045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VJM983044:VJM983045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VTI983044:VTI983045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WDE983044:WDE983045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WNA983044:WNA983045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WWW983044:WWW983045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AQ4:AQ5 AE4:AE5 AG4:AG5 AI4:AI5 AK4:AK5 AM4:AM5 BM4:BM5</xm:sqref>
        </x14:dataValidation>
      </x14:dataValidations>
    </ext>
  </extLst>
</worksheet>
</file>

<file path=xl/worksheets/sheet15.xml><?xml version="1.0" encoding="utf-8"?>
<worksheet xmlns="http://schemas.openxmlformats.org/spreadsheetml/2006/main" xmlns:r="http://schemas.openxmlformats.org/officeDocument/2006/relationships">
  <dimension ref="A1:CK131"/>
  <sheetViews>
    <sheetView topLeftCell="A66" zoomScale="145" zoomScaleNormal="145"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255</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9.75" customHeight="1" thickTop="1">
      <c r="A2" s="139"/>
      <c r="B2" s="463"/>
      <c r="C2" s="140"/>
      <c r="D2" s="463"/>
      <c r="E2" s="141"/>
      <c r="F2" s="463"/>
      <c r="G2" s="142"/>
      <c r="H2" s="902" t="str">
        <f>Index!C332</f>
        <v>Výkaz ziskov a strát Úč POD 
2 - 01</v>
      </c>
      <c r="I2" s="903"/>
      <c r="J2" s="903"/>
      <c r="K2" s="903"/>
      <c r="L2" s="903"/>
      <c r="M2" s="903"/>
      <c r="N2" s="903"/>
      <c r="O2" s="903"/>
      <c r="P2" s="903"/>
      <c r="Q2" s="903"/>
      <c r="R2" s="903"/>
      <c r="S2" s="903"/>
      <c r="T2" s="903"/>
      <c r="U2" s="903"/>
      <c r="V2" s="903"/>
      <c r="W2" s="903"/>
      <c r="X2" s="904"/>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905"/>
      <c r="I3" s="906"/>
      <c r="J3" s="906"/>
      <c r="K3" s="906"/>
      <c r="L3" s="906"/>
      <c r="M3" s="906"/>
      <c r="N3" s="906"/>
      <c r="O3" s="906"/>
      <c r="P3" s="906"/>
      <c r="Q3" s="906"/>
      <c r="R3" s="906"/>
      <c r="S3" s="906"/>
      <c r="T3" s="906"/>
      <c r="U3" s="906"/>
      <c r="V3" s="906"/>
      <c r="W3" s="906"/>
      <c r="X3" s="907"/>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7.25" customHeight="1" thickTop="1">
      <c r="A4" s="139"/>
      <c r="B4" s="463"/>
      <c r="C4" s="144"/>
      <c r="D4" s="144"/>
      <c r="E4" s="148"/>
      <c r="F4" s="463"/>
      <c r="G4" s="142"/>
      <c r="H4" s="908"/>
      <c r="I4" s="909"/>
      <c r="J4" s="909"/>
      <c r="K4" s="909"/>
      <c r="L4" s="909"/>
      <c r="M4" s="909"/>
      <c r="N4" s="909"/>
      <c r="O4" s="909"/>
      <c r="P4" s="909"/>
      <c r="Q4" s="909"/>
      <c r="R4" s="909"/>
      <c r="S4" s="909"/>
      <c r="T4" s="909"/>
      <c r="U4" s="909"/>
      <c r="V4" s="909"/>
      <c r="W4" s="909"/>
      <c r="X4" s="910"/>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 customHeight="1">
      <c r="A7" s="139"/>
      <c r="B7" s="463"/>
      <c r="C7" s="144"/>
      <c r="D7" s="144"/>
      <c r="E7" s="875" t="str">
        <f>Index!C311</f>
        <v>Ozna-čenie</v>
      </c>
      <c r="F7" s="876"/>
      <c r="G7" s="879" t="str">
        <f>Index!C336</f>
        <v>Text</v>
      </c>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1"/>
      <c r="AK7" s="885" t="str">
        <f>Index!C334</f>
        <v>Číslo riadku</v>
      </c>
      <c r="AL7" s="886"/>
      <c r="AM7" s="887"/>
      <c r="AN7" s="894" t="str">
        <f>Index!C335</f>
        <v>Skutočnosť</v>
      </c>
      <c r="AO7" s="895"/>
      <c r="AP7" s="895"/>
      <c r="AQ7" s="895"/>
      <c r="AR7" s="895"/>
      <c r="AS7" s="895"/>
      <c r="AT7" s="895"/>
      <c r="AU7" s="895"/>
      <c r="AV7" s="895"/>
      <c r="AW7" s="895"/>
      <c r="AX7" s="895"/>
      <c r="AY7" s="895"/>
      <c r="AZ7" s="895"/>
      <c r="BA7" s="895"/>
      <c r="BB7" s="895"/>
      <c r="BC7" s="895"/>
      <c r="BD7" s="895"/>
      <c r="BE7" s="895"/>
      <c r="BF7" s="895"/>
      <c r="BG7" s="895"/>
      <c r="BH7" s="895"/>
      <c r="BI7" s="895"/>
      <c r="BJ7" s="895"/>
      <c r="BK7" s="895"/>
      <c r="BL7" s="895"/>
      <c r="BM7" s="895"/>
      <c r="BN7" s="895"/>
      <c r="BO7" s="895"/>
      <c r="BP7" s="895"/>
      <c r="BQ7" s="895"/>
      <c r="BR7" s="895"/>
      <c r="BS7" s="895"/>
      <c r="BT7" s="895"/>
      <c r="BU7" s="895"/>
      <c r="BV7" s="895"/>
      <c r="BW7" s="895"/>
      <c r="BX7" s="895"/>
      <c r="BY7" s="895"/>
      <c r="BZ7" s="895"/>
      <c r="CA7" s="895"/>
      <c r="CB7" s="895"/>
      <c r="CC7" s="895"/>
      <c r="CD7" s="895"/>
      <c r="CE7" s="895"/>
      <c r="CF7" s="895"/>
      <c r="CG7" s="895"/>
      <c r="CH7" s="896"/>
      <c r="CI7" s="463"/>
      <c r="CJ7" s="463"/>
    </row>
    <row r="8" spans="1:89" ht="12.75" customHeight="1" thickBot="1">
      <c r="A8" s="139"/>
      <c r="B8" s="463"/>
      <c r="C8" s="144"/>
      <c r="D8" s="144"/>
      <c r="E8" s="877"/>
      <c r="F8" s="878"/>
      <c r="G8" s="882"/>
      <c r="H8" s="883"/>
      <c r="I8" s="883"/>
      <c r="J8" s="883"/>
      <c r="K8" s="883"/>
      <c r="L8" s="883"/>
      <c r="M8" s="883"/>
      <c r="N8" s="883"/>
      <c r="O8" s="883"/>
      <c r="P8" s="883"/>
      <c r="Q8" s="883"/>
      <c r="R8" s="883"/>
      <c r="S8" s="883"/>
      <c r="T8" s="883"/>
      <c r="U8" s="883"/>
      <c r="V8" s="883"/>
      <c r="W8" s="883"/>
      <c r="X8" s="883"/>
      <c r="Y8" s="883"/>
      <c r="Z8" s="883"/>
      <c r="AA8" s="883"/>
      <c r="AB8" s="883"/>
      <c r="AC8" s="883"/>
      <c r="AD8" s="883"/>
      <c r="AE8" s="883"/>
      <c r="AF8" s="883"/>
      <c r="AG8" s="883"/>
      <c r="AH8" s="883"/>
      <c r="AI8" s="883"/>
      <c r="AJ8" s="884"/>
      <c r="AK8" s="888"/>
      <c r="AL8" s="889"/>
      <c r="AM8" s="890"/>
      <c r="AN8" s="897" t="str">
        <f>Index!C315</f>
        <v>Bežné účtovné obdobie</v>
      </c>
      <c r="AO8" s="898"/>
      <c r="AP8" s="898"/>
      <c r="AQ8" s="898"/>
      <c r="AR8" s="898"/>
      <c r="AS8" s="898"/>
      <c r="AT8" s="898"/>
      <c r="AU8" s="898"/>
      <c r="AV8" s="898"/>
      <c r="AW8" s="898"/>
      <c r="AX8" s="898"/>
      <c r="AY8" s="898"/>
      <c r="AZ8" s="898"/>
      <c r="BA8" s="898"/>
      <c r="BB8" s="898"/>
      <c r="BC8" s="898"/>
      <c r="BD8" s="898"/>
      <c r="BE8" s="898"/>
      <c r="BF8" s="898"/>
      <c r="BG8" s="898"/>
      <c r="BH8" s="898"/>
      <c r="BI8" s="898"/>
      <c r="BJ8" s="899"/>
      <c r="BK8" s="254"/>
      <c r="BL8" s="901" t="str">
        <f>Index!C316</f>
        <v>Bezprostredne predchádzajúce účtovné obdobie</v>
      </c>
      <c r="BM8" s="901"/>
      <c r="BN8" s="901"/>
      <c r="BO8" s="901"/>
      <c r="BP8" s="901"/>
      <c r="BQ8" s="901"/>
      <c r="BR8" s="901"/>
      <c r="BS8" s="901"/>
      <c r="BT8" s="901"/>
      <c r="BU8" s="901"/>
      <c r="BV8" s="901"/>
      <c r="BW8" s="901"/>
      <c r="BX8" s="901"/>
      <c r="BY8" s="901"/>
      <c r="BZ8" s="901"/>
      <c r="CA8" s="901"/>
      <c r="CB8" s="901"/>
      <c r="CC8" s="901"/>
      <c r="CD8" s="901"/>
      <c r="CE8" s="901"/>
      <c r="CF8" s="901"/>
      <c r="CG8" s="901"/>
      <c r="CH8" s="901"/>
      <c r="CI8" s="154"/>
      <c r="CJ8" s="154"/>
    </row>
    <row r="9" spans="1:89" ht="11.25" customHeight="1">
      <c r="A9" s="139"/>
      <c r="B9" s="666"/>
      <c r="C9" s="666"/>
      <c r="D9" s="666"/>
      <c r="E9" s="877"/>
      <c r="F9" s="878"/>
      <c r="G9" s="882"/>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83"/>
      <c r="AJ9" s="884"/>
      <c r="AK9" s="891"/>
      <c r="AL9" s="892"/>
      <c r="AM9" s="893"/>
      <c r="AN9" s="900"/>
      <c r="AO9" s="784"/>
      <c r="AP9" s="784"/>
      <c r="AQ9" s="784"/>
      <c r="AR9" s="784"/>
      <c r="AS9" s="784"/>
      <c r="AT9" s="784"/>
      <c r="AU9" s="784"/>
      <c r="AV9" s="784"/>
      <c r="AW9" s="784"/>
      <c r="AX9" s="784"/>
      <c r="AY9" s="784"/>
      <c r="AZ9" s="784"/>
      <c r="BA9" s="784"/>
      <c r="BB9" s="784"/>
      <c r="BC9" s="784"/>
      <c r="BD9" s="784"/>
      <c r="BE9" s="784"/>
      <c r="BF9" s="784"/>
      <c r="BG9" s="784"/>
      <c r="BH9" s="784"/>
      <c r="BI9" s="784"/>
      <c r="BJ9" s="786"/>
      <c r="BK9" s="230"/>
      <c r="BL9" s="787"/>
      <c r="BM9" s="787"/>
      <c r="BN9" s="787"/>
      <c r="BO9" s="787"/>
      <c r="BP9" s="787"/>
      <c r="BQ9" s="787"/>
      <c r="BR9" s="787"/>
      <c r="BS9" s="787"/>
      <c r="BT9" s="787"/>
      <c r="BU9" s="787"/>
      <c r="BV9" s="787"/>
      <c r="BW9" s="787"/>
      <c r="BX9" s="787"/>
      <c r="BY9" s="787"/>
      <c r="BZ9" s="787"/>
      <c r="CA9" s="787"/>
      <c r="CB9" s="787"/>
      <c r="CC9" s="787"/>
      <c r="CD9" s="787"/>
      <c r="CE9" s="787"/>
      <c r="CF9" s="787"/>
      <c r="CG9" s="787"/>
      <c r="CH9" s="787"/>
      <c r="CI9" s="154"/>
      <c r="CJ9" s="154"/>
    </row>
    <row r="10" spans="1:89" s="235" customFormat="1" ht="9" customHeight="1">
      <c r="A10" s="231"/>
      <c r="B10" s="779"/>
      <c r="C10" s="779"/>
      <c r="D10" s="232"/>
      <c r="E10" s="780" t="s">
        <v>50</v>
      </c>
      <c r="F10" s="780"/>
      <c r="G10" s="781" t="s">
        <v>51</v>
      </c>
      <c r="H10" s="781"/>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1" t="s">
        <v>52</v>
      </c>
      <c r="AL10" s="781"/>
      <c r="AM10" s="781"/>
      <c r="AN10" s="781">
        <v>1</v>
      </c>
      <c r="AO10" s="781"/>
      <c r="AP10" s="781"/>
      <c r="AQ10" s="781"/>
      <c r="AR10" s="781"/>
      <c r="AS10" s="781"/>
      <c r="AT10" s="781"/>
      <c r="AU10" s="781"/>
      <c r="AV10" s="781"/>
      <c r="AW10" s="781"/>
      <c r="AX10" s="781"/>
      <c r="AY10" s="781"/>
      <c r="AZ10" s="781"/>
      <c r="BA10" s="781"/>
      <c r="BB10" s="781"/>
      <c r="BC10" s="781"/>
      <c r="BD10" s="781"/>
      <c r="BE10" s="781"/>
      <c r="BF10" s="781"/>
      <c r="BG10" s="781"/>
      <c r="BH10" s="781"/>
      <c r="BI10" s="781"/>
      <c r="BJ10" s="782"/>
      <c r="BK10" s="233"/>
      <c r="BL10" s="789">
        <v>2</v>
      </c>
      <c r="BM10" s="789"/>
      <c r="BN10" s="789"/>
      <c r="BO10" s="789"/>
      <c r="BP10" s="789"/>
      <c r="BQ10" s="789"/>
      <c r="BR10" s="789"/>
      <c r="BS10" s="789"/>
      <c r="BT10" s="789"/>
      <c r="BU10" s="789"/>
      <c r="BV10" s="789"/>
      <c r="BW10" s="789"/>
      <c r="BX10" s="789"/>
      <c r="BY10" s="789"/>
      <c r="BZ10" s="789"/>
      <c r="CA10" s="789"/>
      <c r="CB10" s="789"/>
      <c r="CC10" s="789"/>
      <c r="CD10" s="789"/>
      <c r="CE10" s="789"/>
      <c r="CF10" s="789"/>
      <c r="CG10" s="789"/>
      <c r="CH10" s="789"/>
      <c r="CI10" s="234"/>
      <c r="CJ10" s="234"/>
    </row>
    <row r="11" spans="1:89" s="244" customFormat="1" ht="3" customHeight="1">
      <c r="A11" s="237"/>
      <c r="B11" s="238"/>
      <c r="C11" s="239"/>
      <c r="D11" s="239"/>
      <c r="E11" s="790" t="s">
        <v>256</v>
      </c>
      <c r="F11" s="790"/>
      <c r="G11" s="791" t="str">
        <f>Index!C205</f>
        <v>Čistý obrat (časť účt. tr. 6 podľa zákona)</v>
      </c>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914" t="s">
        <v>44</v>
      </c>
      <c r="AL11" s="915"/>
      <c r="AM11" s="915"/>
      <c r="AN11" s="477"/>
      <c r="AO11" s="240"/>
      <c r="AP11" s="240"/>
      <c r="AQ11" s="240"/>
      <c r="AR11" s="240"/>
      <c r="AS11" s="240"/>
      <c r="AT11" s="240"/>
      <c r="AU11" s="240"/>
      <c r="AV11" s="240"/>
      <c r="AW11" s="240"/>
      <c r="AX11" s="240"/>
      <c r="AY11" s="240"/>
      <c r="AZ11" s="240"/>
      <c r="BA11" s="240"/>
      <c r="BB11" s="240"/>
      <c r="BC11" s="240"/>
      <c r="BD11" s="240"/>
      <c r="BE11" s="241"/>
      <c r="BF11" s="241"/>
      <c r="BG11" s="241"/>
      <c r="BH11" s="241"/>
      <c r="BI11" s="241"/>
      <c r="BJ11" s="241"/>
      <c r="BK11" s="241"/>
      <c r="BL11" s="826"/>
      <c r="BM11" s="826"/>
      <c r="BN11" s="826"/>
      <c r="BO11" s="826"/>
      <c r="BP11" s="826"/>
      <c r="BQ11" s="826"/>
      <c r="BR11" s="826"/>
      <c r="BS11" s="826"/>
      <c r="BT11" s="826"/>
      <c r="BU11" s="826"/>
      <c r="BV11" s="826"/>
      <c r="BW11" s="826"/>
      <c r="BX11" s="826"/>
      <c r="BY11" s="826"/>
      <c r="BZ11" s="826"/>
      <c r="CA11" s="826"/>
      <c r="CB11" s="826"/>
      <c r="CC11" s="241"/>
      <c r="CD11" s="241"/>
      <c r="CE11" s="241"/>
      <c r="CF11" s="241"/>
      <c r="CG11" s="241"/>
      <c r="CH11" s="242"/>
      <c r="CI11" s="243"/>
      <c r="CJ11" s="243"/>
    </row>
    <row r="12" spans="1:89" s="244" customFormat="1" ht="3" customHeight="1">
      <c r="A12" s="237"/>
      <c r="B12" s="237"/>
      <c r="C12" s="237"/>
      <c r="D12" s="238"/>
      <c r="E12" s="790"/>
      <c r="F12" s="790"/>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915"/>
      <c r="AL12" s="915"/>
      <c r="AM12" s="915"/>
      <c r="AN12" s="479"/>
      <c r="AO12" s="480"/>
      <c r="AP12" s="480"/>
      <c r="AQ12" s="480"/>
      <c r="AR12" s="478"/>
      <c r="AS12" s="475"/>
      <c r="AT12" s="475"/>
      <c r="AU12" s="475"/>
      <c r="AV12" s="475"/>
      <c r="AW12" s="475"/>
      <c r="AX12" s="476"/>
      <c r="AY12" s="822"/>
      <c r="AZ12" s="822"/>
      <c r="BA12" s="822"/>
      <c r="BB12" s="822"/>
      <c r="BC12" s="822"/>
      <c r="BD12" s="822"/>
      <c r="BE12" s="476"/>
      <c r="BF12" s="793"/>
      <c r="BG12" s="793"/>
      <c r="BH12" s="793"/>
      <c r="BI12" s="793"/>
      <c r="BJ12" s="793"/>
      <c r="BK12" s="827"/>
      <c r="BL12" s="828"/>
      <c r="BM12" s="829"/>
      <c r="BN12" s="829"/>
      <c r="BO12" s="829"/>
      <c r="BP12" s="478"/>
      <c r="BQ12" s="822"/>
      <c r="BR12" s="822"/>
      <c r="BS12" s="822"/>
      <c r="BT12" s="822"/>
      <c r="BU12" s="822"/>
      <c r="BV12" s="823"/>
      <c r="BW12" s="793"/>
      <c r="BX12" s="793"/>
      <c r="BY12" s="793"/>
      <c r="BZ12" s="793"/>
      <c r="CA12" s="793"/>
      <c r="CB12" s="824"/>
      <c r="CC12" s="793"/>
      <c r="CD12" s="793"/>
      <c r="CE12" s="793"/>
      <c r="CF12" s="793"/>
      <c r="CG12" s="793"/>
      <c r="CH12" s="245"/>
      <c r="CI12" s="243"/>
      <c r="CJ12" s="243"/>
    </row>
    <row r="13" spans="1:89" s="246" customFormat="1" ht="15" customHeight="1">
      <c r="A13" s="237"/>
      <c r="B13" s="237"/>
      <c r="C13" s="237"/>
      <c r="E13" s="790"/>
      <c r="F13" s="790"/>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915"/>
      <c r="AL13" s="915"/>
      <c r="AM13" s="915"/>
      <c r="AN13" s="479"/>
      <c r="AO13" s="474" t="str">
        <f>IF(LEN(VLOOKUP(AK11,vysledovka!$D$8:$F$68,2,FALSE))&lt;11,"",LEFT(RIGHT(VLOOKUP(AK11,vysledovka!$D$8:$F$68,2,FALSE),11),1))</f>
        <v/>
      </c>
      <c r="AP13" s="181"/>
      <c r="AQ13" s="474" t="str">
        <f>IF(LEN(VLOOKUP(AK11,vysledovka!$D$8:$F$68,2,FALSE))&lt;10,"",LEFT(RIGHT(VLOOKUP(AK11,vysledovka!$D$8:$F$68,2,FALSE),10),1))</f>
        <v/>
      </c>
      <c r="AR13" s="476"/>
      <c r="AS13" s="474" t="str">
        <f>IF(LEN(VLOOKUP(AK11,vysledovka!$D$8:$F$68,2,FALSE))&lt;9,"",LEFT(RIGHT(VLOOKUP(AK11,vysledovka!$D$8:$F$68,2,FALSE),9),1))</f>
        <v/>
      </c>
      <c r="AT13" s="181"/>
      <c r="AU13" s="474" t="str">
        <f>IF(LEN(VLOOKUP(AK11,vysledovka!$D$8:$F$68,2,FALSE))&lt;8,"",LEFT(RIGHT(VLOOKUP(AK11,vysledovka!$D$8:$F$68,2,FALSE),8),1))</f>
        <v/>
      </c>
      <c r="AV13" s="476"/>
      <c r="AW13" s="474" t="str">
        <f>IF(LEN(VLOOKUP(AK11,vysledovka!$D$8:$F$68,2,FALSE))&lt;7,"",LEFT(RIGHT(VLOOKUP(AK11,vysledovka!$D$8:$F$68,2,FALSE),7),1))</f>
        <v>3</v>
      </c>
      <c r="AX13" s="476"/>
      <c r="AY13" s="474" t="str">
        <f>IF(LEN(VLOOKUP(AK11,vysledovka!$D$8:$F$68,2,FALSE))&lt;6,"",LEFT(RIGHT(VLOOKUP(AK11,vysledovka!$D$8:$F$68,2,FALSE),6),1))</f>
        <v>0</v>
      </c>
      <c r="AZ13" s="181"/>
      <c r="BA13" s="788" t="str">
        <f>IF(LEN(VLOOKUP(AK11,vysledovka!$D$8:$F$68,2,FALSE))&lt;5,"",LEFT(RIGHT(VLOOKUP(AK11,vysledovka!$D$8:$F$68,2,FALSE),5),1))</f>
        <v>1</v>
      </c>
      <c r="BB13" s="788"/>
      <c r="BC13" s="476"/>
      <c r="BD13" s="474" t="str">
        <f>IF(LEN(VLOOKUP(AK11,vysledovka!$D$8:$F$68,2,FALSE))&lt;4,"",LEFT(RIGHT(VLOOKUP(AK11,vysledovka!$D$8:$F$68,2,FALSE),4),1))</f>
        <v>2</v>
      </c>
      <c r="BE13" s="476"/>
      <c r="BF13" s="474" t="str">
        <f>IF(LEN(VLOOKUP(AK11,vysledovka!$D$8:$F$68,2,FALSE))&lt;3,"",LEFT(RIGHT(VLOOKUP(AK11,vysledovka!$D$8:$F$68,2,FALSE),3),1))</f>
        <v>5</v>
      </c>
      <c r="BG13" s="476"/>
      <c r="BH13" s="474" t="str">
        <f>IF(LEN(VLOOKUP(AK11,vysledovka!$D$8:$F$68,2,FALSE))&lt;2,"",LEFT(RIGHT(VLOOKUP(AK11,vysledovka!$D$8:$F$68,2,FALSE),2),1))</f>
        <v>5</v>
      </c>
      <c r="BI13" s="476"/>
      <c r="BJ13" s="474" t="str">
        <f>IF(VLOOKUP(AK11,vysledovka!$D$8:$F$68,2,FALSE)=0,"",IF(LEN(VLOOKUP(AK11,vysledovka!$D$8:$F$68,2,FALSE))&lt;1,"",LEFT(RIGHT(VLOOKUP(AK11,vysledovka!$D$8:$F$68,2,FALSE),1),1)))</f>
        <v>5</v>
      </c>
      <c r="BK13" s="827"/>
      <c r="BL13" s="828"/>
      <c r="BM13" s="474" t="str">
        <f>IF(LEN(VLOOKUP(AK11,vysledovka!$D$8:$F$68,3,FALSE))&lt;11,"",LEFT(RIGHT(VLOOKUP(AK11,vysledovka!$D$8:$F$68,3,FALSE),11),1))</f>
        <v/>
      </c>
      <c r="BN13" s="181"/>
      <c r="BO13" s="474" t="str">
        <f>IF(LEN(VLOOKUP(AK11,vysledovka!$D$8:$F$68,3,FALSE))&lt;10,"",LEFT(RIGHT(VLOOKUP(AK11,vysledovka!$D$8:$F$68,3,FALSE),10),1))</f>
        <v/>
      </c>
      <c r="BP13" s="476"/>
      <c r="BQ13" s="474" t="str">
        <f>IF(LEN(VLOOKUP(AK11,vysledovka!$D$8:$F$68,3,FALSE))&lt;9,"",LEFT(RIGHT(VLOOKUP(AK11,vysledovka!$D$8:$F$68,3,FALSE),9),1))</f>
        <v/>
      </c>
      <c r="BR13" s="181"/>
      <c r="BS13" s="474" t="str">
        <f>IF(LEN(VLOOKUP(AK11,vysledovka!$D$8:$F$68,3,FALSE))&lt;8,"",LEFT(RIGHT(VLOOKUP(AK11,vysledovka!$D$8:$F$68,3,FALSE),8),1))</f>
        <v/>
      </c>
      <c r="BT13" s="476"/>
      <c r="BU13" s="474" t="str">
        <f>IF(LEN(VLOOKUP(AK11,vysledovka!$D$8:$F$68,3,FALSE))&lt;7,"",LEFT(RIGHT(VLOOKUP(AK11,vysledovka!$D$8:$F$68,3,FALSE),7),1))</f>
        <v>2</v>
      </c>
      <c r="BV13" s="823"/>
      <c r="BW13" s="474" t="str">
        <f>IF(LEN(VLOOKUP(AK11,vysledovka!$D$8:$F$68,3,FALSE))&lt;6,"",LEFT(RIGHT(VLOOKUP(AK11,vysledovka!$D$8:$F$68,3,FALSE),6),1))</f>
        <v>6</v>
      </c>
      <c r="BX13" s="476"/>
      <c r="BY13" s="474" t="str">
        <f>IF(LEN(VLOOKUP(AK11,vysledovka!$D$8:$F$68,3,FALSE))&lt;5,"",LEFT(RIGHT(VLOOKUP(AK11,vysledovka!$D$8:$F$68,3,FALSE),5),1))</f>
        <v>1</v>
      </c>
      <c r="BZ13" s="476"/>
      <c r="CA13" s="474" t="str">
        <f>IF(LEN(VLOOKUP(AK11,vysledovka!$D$8:$F$68,3,FALSE))&lt;4,"",LEFT(RIGHT(VLOOKUP(AK11,vysledovka!$D$8:$F$68,3,FALSE),4),1))</f>
        <v>3</v>
      </c>
      <c r="CB13" s="824"/>
      <c r="CC13" s="474" t="str">
        <f>IF(LEN(VLOOKUP(AK11,vysledovka!$D$8:$F$68,3,FALSE))&lt;3,"",LEFT(RIGHT(VLOOKUP(AK11,vysledovka!$D$8:$F$68,3,FALSE),3),1))</f>
        <v>1</v>
      </c>
      <c r="CD13" s="476"/>
      <c r="CE13" s="474" t="str">
        <f>IF(LEN(VLOOKUP(AK11,vysledovka!$D$8:$F$68,3,FALSE))&lt;2,"",LEFT(RIGHT(VLOOKUP(AK11,vysledovka!$D$8:$F$68,3,FALSE),2),1))</f>
        <v>8</v>
      </c>
      <c r="CF13" s="476"/>
      <c r="CG13" s="474" t="str">
        <f>IF(VLOOKUP(AK11,vysledovka!$D$8:$F$68,3,FALSE)=0,"",IF(LEN(VLOOKUP(AK11,vysledovka!$D$8:$F$68,3,FALSE))&lt;1,"",LEFT(RIGHT(VLOOKUP(AK11,vysledovka!$D$8:$F$68,3,FALSE),1),1)))</f>
        <v>4</v>
      </c>
      <c r="CH13" s="245"/>
      <c r="CI13" s="237"/>
      <c r="CJ13" s="237"/>
    </row>
    <row r="14" spans="1:89" s="246" customFormat="1" ht="3" customHeight="1">
      <c r="A14" s="237"/>
      <c r="B14" s="237"/>
      <c r="C14" s="237"/>
      <c r="E14" s="790"/>
      <c r="F14" s="790"/>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791"/>
      <c r="AK14" s="915"/>
      <c r="AL14" s="915"/>
      <c r="AM14" s="915"/>
      <c r="AN14" s="484"/>
      <c r="AO14" s="247"/>
      <c r="AP14" s="247"/>
      <c r="AQ14" s="247"/>
      <c r="AR14" s="247"/>
      <c r="AS14" s="247"/>
      <c r="AT14" s="247"/>
      <c r="AU14" s="247"/>
      <c r="AV14" s="247"/>
      <c r="AW14" s="247"/>
      <c r="AX14" s="247"/>
      <c r="AY14" s="247"/>
      <c r="AZ14" s="247"/>
      <c r="BA14" s="247"/>
      <c r="BB14" s="247"/>
      <c r="BC14" s="247"/>
      <c r="BD14" s="247"/>
      <c r="BE14" s="248"/>
      <c r="BF14" s="248"/>
      <c r="BG14" s="248"/>
      <c r="BH14" s="248"/>
      <c r="BI14" s="248"/>
      <c r="BJ14" s="248"/>
      <c r="BK14" s="248"/>
      <c r="BL14" s="835"/>
      <c r="BM14" s="835"/>
      <c r="BN14" s="835"/>
      <c r="BO14" s="835"/>
      <c r="BP14" s="835"/>
      <c r="BQ14" s="835"/>
      <c r="BR14" s="835"/>
      <c r="BS14" s="835"/>
      <c r="BT14" s="835"/>
      <c r="BU14" s="835"/>
      <c r="BV14" s="835"/>
      <c r="BW14" s="835"/>
      <c r="BX14" s="835"/>
      <c r="BY14" s="835"/>
      <c r="BZ14" s="835"/>
      <c r="CA14" s="835"/>
      <c r="CB14" s="835"/>
      <c r="CC14" s="248"/>
      <c r="CD14" s="248"/>
      <c r="CE14" s="248"/>
      <c r="CF14" s="248"/>
      <c r="CG14" s="248"/>
      <c r="CH14" s="249"/>
      <c r="CI14" s="237"/>
      <c r="CJ14" s="237"/>
    </row>
    <row r="15" spans="1:89" s="244" customFormat="1" ht="3" customHeight="1">
      <c r="A15" s="237"/>
      <c r="B15" s="238"/>
      <c r="C15" s="239"/>
      <c r="D15" s="239"/>
      <c r="E15" s="911" t="s">
        <v>257</v>
      </c>
      <c r="F15" s="911"/>
      <c r="G15" s="791" t="str">
        <f>Index!C206</f>
        <v>Výnosy z hospodárskej činnosti spolu súčet (r. 03 až r. 09)</v>
      </c>
      <c r="H15" s="791"/>
      <c r="I15" s="791"/>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791"/>
      <c r="AK15" s="912" t="s">
        <v>55</v>
      </c>
      <c r="AL15" s="913"/>
      <c r="AM15" s="913"/>
      <c r="AN15" s="477"/>
      <c r="AO15" s="240"/>
      <c r="AP15" s="240"/>
      <c r="AQ15" s="240"/>
      <c r="AR15" s="240"/>
      <c r="AS15" s="240"/>
      <c r="AT15" s="240"/>
      <c r="AU15" s="240"/>
      <c r="AV15" s="240"/>
      <c r="AW15" s="240"/>
      <c r="AX15" s="240"/>
      <c r="AY15" s="240"/>
      <c r="AZ15" s="240"/>
      <c r="BA15" s="240"/>
      <c r="BB15" s="240"/>
      <c r="BC15" s="240"/>
      <c r="BD15" s="240"/>
      <c r="BE15" s="241"/>
      <c r="BF15" s="241"/>
      <c r="BG15" s="241"/>
      <c r="BH15" s="241"/>
      <c r="BI15" s="241"/>
      <c r="BJ15" s="241"/>
      <c r="BK15" s="241"/>
      <c r="BL15" s="826"/>
      <c r="BM15" s="826"/>
      <c r="BN15" s="826"/>
      <c r="BO15" s="826"/>
      <c r="BP15" s="826"/>
      <c r="BQ15" s="826"/>
      <c r="BR15" s="826"/>
      <c r="BS15" s="826"/>
      <c r="BT15" s="826"/>
      <c r="BU15" s="826"/>
      <c r="BV15" s="826"/>
      <c r="BW15" s="826"/>
      <c r="BX15" s="826"/>
      <c r="BY15" s="826"/>
      <c r="BZ15" s="826"/>
      <c r="CA15" s="826"/>
      <c r="CB15" s="826"/>
      <c r="CC15" s="241"/>
      <c r="CD15" s="241"/>
      <c r="CE15" s="241"/>
      <c r="CF15" s="241"/>
      <c r="CG15" s="241"/>
      <c r="CH15" s="242"/>
      <c r="CI15" s="243"/>
      <c r="CJ15" s="243"/>
    </row>
    <row r="16" spans="1:89" s="244" customFormat="1" ht="3" customHeight="1">
      <c r="A16" s="237"/>
      <c r="B16" s="237"/>
      <c r="C16" s="237"/>
      <c r="D16" s="238"/>
      <c r="E16" s="911"/>
      <c r="F16" s="911"/>
      <c r="G16" s="791"/>
      <c r="H16" s="791"/>
      <c r="I16" s="791"/>
      <c r="J16" s="791"/>
      <c r="K16" s="791"/>
      <c r="L16" s="791"/>
      <c r="M16" s="791"/>
      <c r="N16" s="791"/>
      <c r="O16" s="791"/>
      <c r="P16" s="791"/>
      <c r="Q16" s="791"/>
      <c r="R16" s="791"/>
      <c r="S16" s="791"/>
      <c r="T16" s="791"/>
      <c r="U16" s="791"/>
      <c r="V16" s="791"/>
      <c r="W16" s="791"/>
      <c r="X16" s="791"/>
      <c r="Y16" s="791"/>
      <c r="Z16" s="791"/>
      <c r="AA16" s="791"/>
      <c r="AB16" s="791"/>
      <c r="AC16" s="791"/>
      <c r="AD16" s="791"/>
      <c r="AE16" s="791"/>
      <c r="AF16" s="791"/>
      <c r="AG16" s="791"/>
      <c r="AH16" s="791"/>
      <c r="AI16" s="791"/>
      <c r="AJ16" s="791"/>
      <c r="AK16" s="913"/>
      <c r="AL16" s="913"/>
      <c r="AM16" s="913"/>
      <c r="AN16" s="479"/>
      <c r="AO16" s="480"/>
      <c r="AP16" s="480"/>
      <c r="AQ16" s="480"/>
      <c r="AR16" s="478"/>
      <c r="AS16" s="475"/>
      <c r="AT16" s="475"/>
      <c r="AU16" s="475"/>
      <c r="AV16" s="475"/>
      <c r="AW16" s="475"/>
      <c r="AX16" s="476"/>
      <c r="AY16" s="822"/>
      <c r="AZ16" s="822"/>
      <c r="BA16" s="822"/>
      <c r="BB16" s="822"/>
      <c r="BC16" s="822"/>
      <c r="BD16" s="822"/>
      <c r="BE16" s="476"/>
      <c r="BF16" s="793"/>
      <c r="BG16" s="793"/>
      <c r="BH16" s="793"/>
      <c r="BI16" s="793"/>
      <c r="BJ16" s="793"/>
      <c r="BK16" s="827"/>
      <c r="BL16" s="828"/>
      <c r="BM16" s="829"/>
      <c r="BN16" s="829"/>
      <c r="BO16" s="829"/>
      <c r="BP16" s="478"/>
      <c r="BQ16" s="822"/>
      <c r="BR16" s="822"/>
      <c r="BS16" s="822"/>
      <c r="BT16" s="822"/>
      <c r="BU16" s="822"/>
      <c r="BV16" s="823"/>
      <c r="BW16" s="793"/>
      <c r="BX16" s="793"/>
      <c r="BY16" s="793"/>
      <c r="BZ16" s="793"/>
      <c r="CA16" s="793"/>
      <c r="CB16" s="824"/>
      <c r="CC16" s="793"/>
      <c r="CD16" s="793"/>
      <c r="CE16" s="793"/>
      <c r="CF16" s="793"/>
      <c r="CG16" s="793"/>
      <c r="CH16" s="245"/>
      <c r="CI16" s="243"/>
      <c r="CJ16" s="243"/>
    </row>
    <row r="17" spans="1:88" s="246" customFormat="1" ht="15" customHeight="1">
      <c r="A17" s="237"/>
      <c r="B17" s="237"/>
      <c r="C17" s="237"/>
      <c r="E17" s="911"/>
      <c r="F17" s="911"/>
      <c r="G17" s="791"/>
      <c r="H17" s="791"/>
      <c r="I17" s="791"/>
      <c r="J17" s="791"/>
      <c r="K17" s="791"/>
      <c r="L17" s="791"/>
      <c r="M17" s="791"/>
      <c r="N17" s="791"/>
      <c r="O17" s="791"/>
      <c r="P17" s="791"/>
      <c r="Q17" s="791"/>
      <c r="R17" s="791"/>
      <c r="S17" s="791"/>
      <c r="T17" s="791"/>
      <c r="U17" s="791"/>
      <c r="V17" s="791"/>
      <c r="W17" s="791"/>
      <c r="X17" s="791"/>
      <c r="Y17" s="791"/>
      <c r="Z17" s="791"/>
      <c r="AA17" s="791"/>
      <c r="AB17" s="791"/>
      <c r="AC17" s="791"/>
      <c r="AD17" s="791"/>
      <c r="AE17" s="791"/>
      <c r="AF17" s="791"/>
      <c r="AG17" s="791"/>
      <c r="AH17" s="791"/>
      <c r="AI17" s="791"/>
      <c r="AJ17" s="791"/>
      <c r="AK17" s="913"/>
      <c r="AL17" s="913"/>
      <c r="AM17" s="913"/>
      <c r="AN17" s="479"/>
      <c r="AO17" s="474" t="str">
        <f>IF(LEN(VLOOKUP(AK15,vysledovka!$D$8:$F$68,2,FALSE))&lt;11,"",LEFT(RIGHT(VLOOKUP(AK15,vysledovka!$D$8:$F$68,2,FALSE),11),1))</f>
        <v/>
      </c>
      <c r="AP17" s="181"/>
      <c r="AQ17" s="474" t="str">
        <f>IF(LEN(VLOOKUP(AK15,vysledovka!$D$8:$F$68,2,FALSE))&lt;10,"",LEFT(RIGHT(VLOOKUP(AK15,vysledovka!$D$8:$F$68,2,FALSE),10),1))</f>
        <v/>
      </c>
      <c r="AR17" s="476"/>
      <c r="AS17" s="474" t="str">
        <f>IF(LEN(VLOOKUP(AK15,vysledovka!$D$8:$F$68,2,FALSE))&lt;9,"",LEFT(RIGHT(VLOOKUP(AK15,vysledovka!$D$8:$F$68,2,FALSE),9),1))</f>
        <v/>
      </c>
      <c r="AT17" s="181"/>
      <c r="AU17" s="474" t="str">
        <f>IF(LEN(VLOOKUP(AK15,vysledovka!$D$8:$F$68,2,FALSE))&lt;8,"",LEFT(RIGHT(VLOOKUP(AK15,vysledovka!$D$8:$F$68,2,FALSE),8),1))</f>
        <v/>
      </c>
      <c r="AV17" s="476"/>
      <c r="AW17" s="474" t="str">
        <f>IF(LEN(VLOOKUP(AK15,vysledovka!$D$8:$F$68,2,FALSE))&lt;7,"",LEFT(RIGHT(VLOOKUP(AK15,vysledovka!$D$8:$F$68,2,FALSE),7),1))</f>
        <v>3</v>
      </c>
      <c r="AX17" s="476"/>
      <c r="AY17" s="474" t="str">
        <f>IF(LEN(VLOOKUP(AK15,vysledovka!$D$8:$F$68,2,FALSE))&lt;6,"",LEFT(RIGHT(VLOOKUP(AK15,vysledovka!$D$8:$F$68,2,FALSE),6),1))</f>
        <v>0</v>
      </c>
      <c r="AZ17" s="181"/>
      <c r="BA17" s="788" t="str">
        <f>IF(LEN(VLOOKUP(AK15,vysledovka!$D$8:$F$68,2,FALSE))&lt;5,"",LEFT(RIGHT(VLOOKUP(AK15,vysledovka!$D$8:$F$68,2,FALSE),5),1))</f>
        <v>1</v>
      </c>
      <c r="BB17" s="788"/>
      <c r="BC17" s="476"/>
      <c r="BD17" s="474" t="str">
        <f>IF(LEN(VLOOKUP(AK15,vysledovka!$D$8:$F$68,2,FALSE))&lt;4,"",LEFT(RIGHT(VLOOKUP(AK15,vysledovka!$D$8:$F$68,2,FALSE),4),1))</f>
        <v>2</v>
      </c>
      <c r="BE17" s="476"/>
      <c r="BF17" s="474" t="str">
        <f>IF(LEN(VLOOKUP(AK15,vysledovka!$D$8:$F$68,2,FALSE))&lt;3,"",LEFT(RIGHT(VLOOKUP(AK15,vysledovka!$D$8:$F$68,2,FALSE),3),1))</f>
        <v>4</v>
      </c>
      <c r="BG17" s="476"/>
      <c r="BH17" s="474" t="str">
        <f>IF(LEN(VLOOKUP(AK15,vysledovka!$D$8:$F$68,2,FALSE))&lt;2,"",LEFT(RIGHT(VLOOKUP(AK15,vysledovka!$D$8:$F$68,2,FALSE),2),1))</f>
        <v>8</v>
      </c>
      <c r="BI17" s="476"/>
      <c r="BJ17" s="474" t="str">
        <f>IF(VLOOKUP(AK15,vysledovka!$D$8:$F$68,2,FALSE)=0,"",IF(LEN(VLOOKUP(AK15,vysledovka!$D$8:$F$68,2,FALSE))&lt;1,"",LEFT(RIGHT(VLOOKUP(AK15,vysledovka!$D$8:$F$68,2,FALSE),1),1)))</f>
        <v>6</v>
      </c>
      <c r="BK17" s="827"/>
      <c r="BL17" s="828"/>
      <c r="BM17" s="474" t="str">
        <f>IF(LEN(VLOOKUP(AK15,vysledovka!$D$8:$F$68,3,FALSE))&lt;11,"",LEFT(RIGHT(VLOOKUP(AK15,vysledovka!$D$8:$F$68,3,FALSE),11),1))</f>
        <v/>
      </c>
      <c r="BN17" s="181"/>
      <c r="BO17" s="474" t="str">
        <f>IF(LEN(VLOOKUP(AK15,vysledovka!$D$8:$F$68,3,FALSE))&lt;10,"",LEFT(RIGHT(VLOOKUP(AK15,vysledovka!$D$8:$F$68,3,FALSE),10),1))</f>
        <v/>
      </c>
      <c r="BP17" s="476"/>
      <c r="BQ17" s="474" t="str">
        <f>IF(LEN(VLOOKUP(AK15,vysledovka!$D$8:$F$68,3,FALSE))&lt;9,"",LEFT(RIGHT(VLOOKUP(AK15,vysledovka!$D$8:$F$68,3,FALSE),9),1))</f>
        <v/>
      </c>
      <c r="BR17" s="181"/>
      <c r="BS17" s="474" t="str">
        <f>IF(LEN(VLOOKUP(AK15,vysledovka!$D$8:$F$68,3,FALSE))&lt;8,"",LEFT(RIGHT(VLOOKUP(AK15,vysledovka!$D$8:$F$68,3,FALSE),8),1))</f>
        <v/>
      </c>
      <c r="BT17" s="476"/>
      <c r="BU17" s="474" t="str">
        <f>IF(LEN(VLOOKUP(AK15,vysledovka!$D$8:$F$68,3,FALSE))&lt;7,"",LEFT(RIGHT(VLOOKUP(AK15,vysledovka!$D$8:$F$68,3,FALSE),7),1))</f>
        <v>2</v>
      </c>
      <c r="BV17" s="823"/>
      <c r="BW17" s="474" t="str">
        <f>IF(LEN(VLOOKUP(AK15,vysledovka!$D$8:$F$68,3,FALSE))&lt;6,"",LEFT(RIGHT(VLOOKUP(AK15,vysledovka!$D$8:$F$68,3,FALSE),6),1))</f>
        <v>6</v>
      </c>
      <c r="BX17" s="476"/>
      <c r="BY17" s="474" t="str">
        <f>IF(LEN(VLOOKUP(AK15,vysledovka!$D$8:$F$68,3,FALSE))&lt;5,"",LEFT(RIGHT(VLOOKUP(AK15,vysledovka!$D$8:$F$68,3,FALSE),5),1))</f>
        <v>1</v>
      </c>
      <c r="BZ17" s="476"/>
      <c r="CA17" s="474" t="str">
        <f>IF(LEN(VLOOKUP(AK15,vysledovka!$D$8:$F$68,3,FALSE))&lt;4,"",LEFT(RIGHT(VLOOKUP(AK15,vysledovka!$D$8:$F$68,3,FALSE),4),1))</f>
        <v>3</v>
      </c>
      <c r="CB17" s="824"/>
      <c r="CC17" s="474" t="str">
        <f>IF(LEN(VLOOKUP(AK15,vysledovka!$D$8:$F$68,3,FALSE))&lt;3,"",LEFT(RIGHT(VLOOKUP(AK15,vysledovka!$D$8:$F$68,3,FALSE),3),1))</f>
        <v>0</v>
      </c>
      <c r="CD17" s="476"/>
      <c r="CE17" s="474" t="str">
        <f>IF(LEN(VLOOKUP(AK15,vysledovka!$D$8:$F$68,3,FALSE))&lt;2,"",LEFT(RIGHT(VLOOKUP(AK15,vysledovka!$D$8:$F$68,3,FALSE),2),1))</f>
        <v>0</v>
      </c>
      <c r="CF17" s="476"/>
      <c r="CG17" s="474" t="str">
        <f>IF(VLOOKUP(AK15,vysledovka!$D$8:$F$68,3,FALSE)=0,"",IF(LEN(VLOOKUP(AK15,vysledovka!$D$8:$F$68,3,FALSE))&lt;1,"",LEFT(RIGHT(VLOOKUP(AK15,vysledovka!$D$8:$F$68,3,FALSE),1),1)))</f>
        <v>6</v>
      </c>
      <c r="CH17" s="245"/>
      <c r="CI17" s="237"/>
      <c r="CJ17" s="237"/>
    </row>
    <row r="18" spans="1:88" s="246" customFormat="1" ht="3" customHeight="1">
      <c r="A18" s="237"/>
      <c r="B18" s="237"/>
      <c r="C18" s="237"/>
      <c r="E18" s="911"/>
      <c r="F18" s="911"/>
      <c r="G18" s="791"/>
      <c r="H18" s="791"/>
      <c r="I18" s="791"/>
      <c r="J18" s="791"/>
      <c r="K18" s="791"/>
      <c r="L18" s="791"/>
      <c r="M18" s="791"/>
      <c r="N18" s="791"/>
      <c r="O18" s="791"/>
      <c r="P18" s="791"/>
      <c r="Q18" s="791"/>
      <c r="R18" s="791"/>
      <c r="S18" s="791"/>
      <c r="T18" s="791"/>
      <c r="U18" s="791"/>
      <c r="V18" s="791"/>
      <c r="W18" s="791"/>
      <c r="X18" s="791"/>
      <c r="Y18" s="791"/>
      <c r="Z18" s="791"/>
      <c r="AA18" s="791"/>
      <c r="AB18" s="791"/>
      <c r="AC18" s="791"/>
      <c r="AD18" s="791"/>
      <c r="AE18" s="791"/>
      <c r="AF18" s="791"/>
      <c r="AG18" s="791"/>
      <c r="AH18" s="791"/>
      <c r="AI18" s="791"/>
      <c r="AJ18" s="791"/>
      <c r="AK18" s="913"/>
      <c r="AL18" s="913"/>
      <c r="AM18" s="913"/>
      <c r="AN18" s="484"/>
      <c r="AO18" s="247"/>
      <c r="AP18" s="247"/>
      <c r="AQ18" s="247"/>
      <c r="AR18" s="247"/>
      <c r="AS18" s="247"/>
      <c r="AT18" s="247"/>
      <c r="AU18" s="247"/>
      <c r="AV18" s="247"/>
      <c r="AW18" s="247"/>
      <c r="AX18" s="247"/>
      <c r="AY18" s="247"/>
      <c r="AZ18" s="247"/>
      <c r="BA18" s="247"/>
      <c r="BB18" s="247"/>
      <c r="BC18" s="247"/>
      <c r="BD18" s="247"/>
      <c r="BE18" s="248"/>
      <c r="BF18" s="248"/>
      <c r="BG18" s="248"/>
      <c r="BH18" s="248"/>
      <c r="BI18" s="248"/>
      <c r="BJ18" s="248"/>
      <c r="BK18" s="248"/>
      <c r="BL18" s="835"/>
      <c r="BM18" s="835"/>
      <c r="BN18" s="835"/>
      <c r="BO18" s="835"/>
      <c r="BP18" s="835"/>
      <c r="BQ18" s="835"/>
      <c r="BR18" s="835"/>
      <c r="BS18" s="835"/>
      <c r="BT18" s="835"/>
      <c r="BU18" s="835"/>
      <c r="BV18" s="835"/>
      <c r="BW18" s="835"/>
      <c r="BX18" s="835"/>
      <c r="BY18" s="835"/>
      <c r="BZ18" s="835"/>
      <c r="CA18" s="835"/>
      <c r="CB18" s="835"/>
      <c r="CC18" s="248"/>
      <c r="CD18" s="248"/>
      <c r="CE18" s="248"/>
      <c r="CF18" s="248"/>
      <c r="CG18" s="248"/>
      <c r="CH18" s="249"/>
      <c r="CI18" s="237"/>
      <c r="CJ18" s="237"/>
    </row>
    <row r="19" spans="1:88" s="174" customFormat="1" ht="3" customHeight="1">
      <c r="A19" s="250"/>
      <c r="B19" s="251"/>
      <c r="C19" s="144"/>
      <c r="D19" s="144"/>
      <c r="E19" s="916" t="s">
        <v>258</v>
      </c>
      <c r="F19" s="917"/>
      <c r="G19" s="804" t="str">
        <f>Index!C207</f>
        <v>Tržby z predaja tovaru (604, 607)</v>
      </c>
      <c r="H19" s="804"/>
      <c r="I19" s="804"/>
      <c r="J19" s="804"/>
      <c r="K19" s="804"/>
      <c r="L19" s="804"/>
      <c r="M19" s="804"/>
      <c r="N19" s="804"/>
      <c r="O19" s="804"/>
      <c r="P19" s="804"/>
      <c r="Q19" s="804"/>
      <c r="R19" s="804"/>
      <c r="S19" s="804"/>
      <c r="T19" s="804"/>
      <c r="U19" s="804"/>
      <c r="V19" s="804"/>
      <c r="W19" s="804"/>
      <c r="X19" s="804"/>
      <c r="Y19" s="804"/>
      <c r="Z19" s="804"/>
      <c r="AA19" s="804"/>
      <c r="AB19" s="804"/>
      <c r="AC19" s="804"/>
      <c r="AD19" s="804"/>
      <c r="AE19" s="804"/>
      <c r="AF19" s="804"/>
      <c r="AG19" s="804"/>
      <c r="AH19" s="804"/>
      <c r="AI19" s="804"/>
      <c r="AJ19" s="804"/>
      <c r="AK19" s="922" t="s">
        <v>57</v>
      </c>
      <c r="AL19" s="923"/>
      <c r="AM19" s="923"/>
      <c r="AN19" s="469"/>
      <c r="AO19" s="472"/>
      <c r="AP19" s="472"/>
      <c r="AQ19" s="472"/>
      <c r="AR19" s="472"/>
      <c r="AS19" s="472"/>
      <c r="AT19" s="472"/>
      <c r="AU19" s="472"/>
      <c r="AV19" s="472"/>
      <c r="AW19" s="472"/>
      <c r="AX19" s="472"/>
      <c r="AY19" s="472"/>
      <c r="AZ19" s="472"/>
      <c r="BA19" s="472"/>
      <c r="BB19" s="472"/>
      <c r="BC19" s="472"/>
      <c r="BD19" s="472"/>
      <c r="BE19" s="175"/>
      <c r="BF19" s="175"/>
      <c r="BG19" s="175"/>
      <c r="BH19" s="175"/>
      <c r="BI19" s="175"/>
      <c r="BJ19" s="175"/>
      <c r="BK19" s="175"/>
      <c r="BL19" s="710"/>
      <c r="BM19" s="710"/>
      <c r="BN19" s="710"/>
      <c r="BO19" s="710"/>
      <c r="BP19" s="710"/>
      <c r="BQ19" s="710"/>
      <c r="BR19" s="710"/>
      <c r="BS19" s="710"/>
      <c r="BT19" s="710"/>
      <c r="BU19" s="710"/>
      <c r="BV19" s="710"/>
      <c r="BW19" s="710"/>
      <c r="BX19" s="710"/>
      <c r="BY19" s="710"/>
      <c r="BZ19" s="710"/>
      <c r="CA19" s="710"/>
      <c r="CB19" s="710"/>
      <c r="CC19" s="175"/>
      <c r="CD19" s="175"/>
      <c r="CE19" s="175"/>
      <c r="CF19" s="175"/>
      <c r="CG19" s="175"/>
      <c r="CH19" s="216"/>
      <c r="CI19" s="220"/>
      <c r="CJ19" s="220"/>
    </row>
    <row r="20" spans="1:88" s="174" customFormat="1" ht="3" customHeight="1">
      <c r="A20" s="250"/>
      <c r="B20" s="250"/>
      <c r="C20" s="250"/>
      <c r="D20" s="251"/>
      <c r="E20" s="918"/>
      <c r="F20" s="919"/>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923"/>
      <c r="AL20" s="923"/>
      <c r="AM20" s="923"/>
      <c r="AN20" s="465"/>
      <c r="AO20" s="466"/>
      <c r="AP20" s="466"/>
      <c r="AQ20" s="466"/>
      <c r="AR20" s="471"/>
      <c r="AS20" s="481"/>
      <c r="AT20" s="481"/>
      <c r="AU20" s="481"/>
      <c r="AV20" s="481"/>
      <c r="AW20" s="481"/>
      <c r="AX20" s="482"/>
      <c r="AY20" s="830"/>
      <c r="AZ20" s="830"/>
      <c r="BA20" s="830"/>
      <c r="BB20" s="830"/>
      <c r="BC20" s="830"/>
      <c r="BD20" s="830"/>
      <c r="BE20" s="482"/>
      <c r="BF20" s="832"/>
      <c r="BG20" s="832"/>
      <c r="BH20" s="832"/>
      <c r="BI20" s="832"/>
      <c r="BJ20" s="832"/>
      <c r="BK20" s="738"/>
      <c r="BL20" s="671"/>
      <c r="BM20" s="672"/>
      <c r="BN20" s="672"/>
      <c r="BO20" s="672"/>
      <c r="BP20" s="471"/>
      <c r="BQ20" s="830"/>
      <c r="BR20" s="830"/>
      <c r="BS20" s="830"/>
      <c r="BT20" s="830"/>
      <c r="BU20" s="830"/>
      <c r="BV20" s="831"/>
      <c r="BW20" s="832"/>
      <c r="BX20" s="832"/>
      <c r="BY20" s="832"/>
      <c r="BZ20" s="832"/>
      <c r="CA20" s="832"/>
      <c r="CB20" s="833"/>
      <c r="CC20" s="832"/>
      <c r="CD20" s="832"/>
      <c r="CE20" s="832"/>
      <c r="CF20" s="832"/>
      <c r="CG20" s="832"/>
      <c r="CH20" s="217"/>
      <c r="CI20" s="220"/>
      <c r="CJ20" s="220"/>
    </row>
    <row r="21" spans="1:88" s="252" customFormat="1" ht="15" customHeight="1">
      <c r="A21" s="250"/>
      <c r="B21" s="250"/>
      <c r="C21" s="250"/>
      <c r="E21" s="918"/>
      <c r="F21" s="919"/>
      <c r="G21" s="804"/>
      <c r="H21" s="804"/>
      <c r="I21" s="804"/>
      <c r="J21" s="804"/>
      <c r="K21" s="804"/>
      <c r="L21" s="804"/>
      <c r="M21" s="804"/>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923"/>
      <c r="AL21" s="923"/>
      <c r="AM21" s="923"/>
      <c r="AN21" s="465"/>
      <c r="AO21" s="483" t="str">
        <f>IF(LEN(VLOOKUP(AK19,vysledovka!$D$8:$F$68,2,FALSE))&lt;11,"",LEFT(RIGHT(VLOOKUP(AK19,vysledovka!$D$8:$F$68,2,FALSE),11),1))</f>
        <v/>
      </c>
      <c r="AP21" s="253"/>
      <c r="AQ21" s="483" t="str">
        <f>IF(LEN(VLOOKUP(AK19,vysledovka!$D$8:$F$68,2,FALSE))&lt;10,"",LEFT(RIGHT(VLOOKUP(AK19,vysledovka!$D$8:$F$68,2,FALSE),10),1))</f>
        <v/>
      </c>
      <c r="AR21" s="482"/>
      <c r="AS21" s="483" t="str">
        <f>IF(LEN(VLOOKUP(AK19,vysledovka!$D$8:$F$68,2,FALSE))&lt;9,"",LEFT(RIGHT(VLOOKUP(AK19,vysledovka!$D$8:$F$68,2,FALSE),9),1))</f>
        <v/>
      </c>
      <c r="AT21" s="253"/>
      <c r="AU21" s="483" t="str">
        <f>IF(LEN(VLOOKUP(AK19,vysledovka!$D$8:$F$68,2,FALSE))&lt;8,"",LEFT(RIGHT(VLOOKUP(AK19,vysledovka!$D$8:$F$68,2,FALSE),8),1))</f>
        <v/>
      </c>
      <c r="AV21" s="482"/>
      <c r="AW21" s="483" t="str">
        <f>IF(LEN(VLOOKUP(AK19,vysledovka!$D$8:$F$68,2,FALSE))&lt;7,"",LEFT(RIGHT(VLOOKUP(AK19,vysledovka!$D$8:$F$68,2,FALSE),7),1))</f>
        <v/>
      </c>
      <c r="AX21" s="482"/>
      <c r="AY21" s="483" t="str">
        <f>IF(LEN(VLOOKUP(AK19,vysledovka!$D$8:$F$68,2,FALSE))&lt;6,"",LEFT(RIGHT(VLOOKUP(AK19,vysledovka!$D$8:$F$68,2,FALSE),6),1))</f>
        <v>1</v>
      </c>
      <c r="AZ21" s="253"/>
      <c r="BA21" s="834" t="str">
        <f>IF(LEN(VLOOKUP(AK19,vysledovka!$D$8:$F$68,2,FALSE))&lt;5,"",LEFT(RIGHT(VLOOKUP(AK19,vysledovka!$D$8:$F$68,2,FALSE),5),1))</f>
        <v>2</v>
      </c>
      <c r="BB21" s="834"/>
      <c r="BC21" s="482"/>
      <c r="BD21" s="483" t="str">
        <f>IF(LEN(VLOOKUP(AK19,vysledovka!$D$8:$F$68,2,FALSE))&lt;4,"",LEFT(RIGHT(VLOOKUP(AK19,vysledovka!$D$8:$F$68,2,FALSE),4),1))</f>
        <v>6</v>
      </c>
      <c r="BE21" s="482"/>
      <c r="BF21" s="483" t="str">
        <f>IF(LEN(VLOOKUP(AK19,vysledovka!$D$8:$F$68,2,FALSE))&lt;3,"",LEFT(RIGHT(VLOOKUP(AK19,vysledovka!$D$8:$F$68,2,FALSE),3),1))</f>
        <v>0</v>
      </c>
      <c r="BG21" s="482"/>
      <c r="BH21" s="483" t="str">
        <f>IF(LEN(VLOOKUP(AK19,vysledovka!$D$8:$F$68,2,FALSE))&lt;2,"",LEFT(RIGHT(VLOOKUP(AK19,vysledovka!$D$8:$F$68,2,FALSE),2),1))</f>
        <v>2</v>
      </c>
      <c r="BI21" s="482"/>
      <c r="BJ21" s="483" t="str">
        <f>IF(VLOOKUP(AK19,vysledovka!$D$8:$F$68,2,FALSE)=0,"",IF(LEN(VLOOKUP(AK19,vysledovka!$D$8:$F$68,2,FALSE))&lt;1,"",LEFT(RIGHT(VLOOKUP(AK19,vysledovka!$D$8:$F$68,2,FALSE),1),1)))</f>
        <v>2</v>
      </c>
      <c r="BK21" s="738"/>
      <c r="BL21" s="671"/>
      <c r="BM21" s="483" t="str">
        <f>IF(LEN(VLOOKUP(AK19,vysledovka!$D$8:$F$68,3,FALSE))&lt;11,"",LEFT(RIGHT(VLOOKUP(AK19,vysledovka!$D$8:$F$68,3,FALSE),11),1))</f>
        <v/>
      </c>
      <c r="BN21" s="253"/>
      <c r="BO21" s="483" t="str">
        <f>IF(LEN(VLOOKUP(AK19,vysledovka!$D$8:$F$68,3,FALSE))&lt;10,"",LEFT(RIGHT(VLOOKUP(AK19,vysledovka!$D$8:$F$68,3,FALSE),10),1))</f>
        <v/>
      </c>
      <c r="BP21" s="482"/>
      <c r="BQ21" s="483" t="str">
        <f>IF(LEN(VLOOKUP(AK19,vysledovka!$D$8:$F$68,3,FALSE))&lt;9,"",LEFT(RIGHT(VLOOKUP(AK19,vysledovka!$D$8:$F$68,3,FALSE),9),1))</f>
        <v/>
      </c>
      <c r="BR21" s="253"/>
      <c r="BS21" s="483" t="str">
        <f>IF(LEN(VLOOKUP(AK19,vysledovka!$D$8:$F$68,3,FALSE))&lt;8,"",LEFT(RIGHT(VLOOKUP(AK19,vysledovka!$D$8:$F$68,3,FALSE),8),1))</f>
        <v/>
      </c>
      <c r="BT21" s="482"/>
      <c r="BU21" s="483" t="str">
        <f>IF(LEN(VLOOKUP(AK19,vysledovka!$D$8:$F$68,3,FALSE))&lt;7,"",LEFT(RIGHT(VLOOKUP(AK19,vysledovka!$D$8:$F$68,3,FALSE),7),1))</f>
        <v/>
      </c>
      <c r="BV21" s="831"/>
      <c r="BW21" s="483" t="str">
        <f>IF(LEN(VLOOKUP(AK19,vysledovka!$D$8:$F$68,3,FALSE))&lt;6,"",LEFT(RIGHT(VLOOKUP(AK19,vysledovka!$D$8:$F$68,3,FALSE),6),1))</f>
        <v/>
      </c>
      <c r="BX21" s="482"/>
      <c r="BY21" s="483" t="str">
        <f>IF(LEN(VLOOKUP(AK19,vysledovka!$D$8:$F$68,3,FALSE))&lt;5,"",LEFT(RIGHT(VLOOKUP(AK19,vysledovka!$D$8:$F$68,3,FALSE),5),1))</f>
        <v>9</v>
      </c>
      <c r="BZ21" s="482"/>
      <c r="CA21" s="483" t="str">
        <f>IF(LEN(VLOOKUP(AK19,vysledovka!$D$8:$F$68,3,FALSE))&lt;4,"",LEFT(RIGHT(VLOOKUP(AK19,vysledovka!$D$8:$F$68,3,FALSE),4),1))</f>
        <v>3</v>
      </c>
      <c r="CB21" s="833"/>
      <c r="CC21" s="483" t="str">
        <f>IF(LEN(VLOOKUP(AK19,vysledovka!$D$8:$F$68,3,FALSE))&lt;3,"",LEFT(RIGHT(VLOOKUP(AK19,vysledovka!$D$8:$F$68,3,FALSE),3),1))</f>
        <v>8</v>
      </c>
      <c r="CD21" s="482"/>
      <c r="CE21" s="483" t="str">
        <f>IF(LEN(VLOOKUP(AK19,vysledovka!$D$8:$F$68,3,FALSE))&lt;2,"",LEFT(RIGHT(VLOOKUP(AK19,vysledovka!$D$8:$F$68,3,FALSE),2),1))</f>
        <v>8</v>
      </c>
      <c r="CF21" s="482"/>
      <c r="CG21" s="483" t="str">
        <f>IF(VLOOKUP(AK19,vysledovka!$D$8:$F$68,3,FALSE)=0,"",IF(LEN(VLOOKUP(AK19,vysledovka!$D$8:$F$68,3,FALSE))&lt;1,"",LEFT(RIGHT(VLOOKUP(AK19,vysledovka!$D$8:$F$68,3,FALSE),1),1)))</f>
        <v>4</v>
      </c>
      <c r="CH21" s="217"/>
      <c r="CI21" s="250"/>
      <c r="CJ21" s="250"/>
    </row>
    <row r="22" spans="1:88" s="252" customFormat="1" ht="3" customHeight="1">
      <c r="A22" s="250"/>
      <c r="B22" s="250"/>
      <c r="C22" s="250"/>
      <c r="E22" s="920"/>
      <c r="F22" s="921"/>
      <c r="G22" s="804"/>
      <c r="H22" s="804"/>
      <c r="I22" s="804"/>
      <c r="J22" s="804"/>
      <c r="K22" s="804"/>
      <c r="L22" s="804"/>
      <c r="M22" s="804"/>
      <c r="N22" s="804"/>
      <c r="O22" s="804"/>
      <c r="P22" s="804"/>
      <c r="Q22" s="804"/>
      <c r="R22" s="804"/>
      <c r="S22" s="804"/>
      <c r="T22" s="804"/>
      <c r="U22" s="804"/>
      <c r="V22" s="804"/>
      <c r="W22" s="804"/>
      <c r="X22" s="804"/>
      <c r="Y22" s="804"/>
      <c r="Z22" s="804"/>
      <c r="AA22" s="804"/>
      <c r="AB22" s="804"/>
      <c r="AC22" s="804"/>
      <c r="AD22" s="804"/>
      <c r="AE22" s="804"/>
      <c r="AF22" s="804"/>
      <c r="AG22" s="804"/>
      <c r="AH22" s="804"/>
      <c r="AI22" s="804"/>
      <c r="AJ22" s="804"/>
      <c r="AK22" s="923"/>
      <c r="AL22" s="923"/>
      <c r="AM22" s="923"/>
      <c r="AN22" s="464"/>
      <c r="AO22" s="236"/>
      <c r="AP22" s="236"/>
      <c r="AQ22" s="236"/>
      <c r="AR22" s="236"/>
      <c r="AS22" s="236"/>
      <c r="AT22" s="236"/>
      <c r="AU22" s="236"/>
      <c r="AV22" s="236"/>
      <c r="AW22" s="236"/>
      <c r="AX22" s="236"/>
      <c r="AY22" s="236"/>
      <c r="AZ22" s="236"/>
      <c r="BA22" s="236"/>
      <c r="BB22" s="236"/>
      <c r="BC22" s="236"/>
      <c r="BD22" s="236"/>
      <c r="BE22" s="182"/>
      <c r="BF22" s="182"/>
      <c r="BG22" s="182"/>
      <c r="BH22" s="182"/>
      <c r="BI22" s="182"/>
      <c r="BJ22" s="182"/>
      <c r="BK22" s="182"/>
      <c r="BL22" s="669"/>
      <c r="BM22" s="669"/>
      <c r="BN22" s="669"/>
      <c r="BO22" s="669"/>
      <c r="BP22" s="669"/>
      <c r="BQ22" s="669"/>
      <c r="BR22" s="669"/>
      <c r="BS22" s="669"/>
      <c r="BT22" s="669"/>
      <c r="BU22" s="669"/>
      <c r="BV22" s="669"/>
      <c r="BW22" s="669"/>
      <c r="BX22" s="669"/>
      <c r="BY22" s="669"/>
      <c r="BZ22" s="669"/>
      <c r="CA22" s="669"/>
      <c r="CB22" s="669"/>
      <c r="CC22" s="182"/>
      <c r="CD22" s="182"/>
      <c r="CE22" s="182"/>
      <c r="CF22" s="182"/>
      <c r="CG22" s="182"/>
      <c r="CH22" s="218"/>
      <c r="CI22" s="250"/>
      <c r="CJ22" s="250"/>
    </row>
    <row r="23" spans="1:88" s="174" customFormat="1" ht="3" customHeight="1">
      <c r="A23" s="250"/>
      <c r="B23" s="251"/>
      <c r="C23" s="144"/>
      <c r="D23" s="144"/>
      <c r="E23" s="924" t="s">
        <v>259</v>
      </c>
      <c r="F23" s="925"/>
      <c r="G23" s="930" t="str">
        <f>Index!C208</f>
        <v>Tržby z predaja vlastných výrobkov (601)</v>
      </c>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2"/>
      <c r="AK23" s="922" t="s">
        <v>58</v>
      </c>
      <c r="AL23" s="923"/>
      <c r="AM23" s="923"/>
      <c r="AN23" s="469"/>
      <c r="AO23" s="472"/>
      <c r="AP23" s="472"/>
      <c r="AQ23" s="472"/>
      <c r="AR23" s="472"/>
      <c r="AS23" s="472"/>
      <c r="AT23" s="472"/>
      <c r="AU23" s="472"/>
      <c r="AV23" s="472"/>
      <c r="AW23" s="472"/>
      <c r="AX23" s="472"/>
      <c r="AY23" s="472"/>
      <c r="AZ23" s="472"/>
      <c r="BA23" s="472"/>
      <c r="BB23" s="472"/>
      <c r="BC23" s="472"/>
      <c r="BD23" s="472"/>
      <c r="BE23" s="175"/>
      <c r="BF23" s="175"/>
      <c r="BG23" s="175"/>
      <c r="BH23" s="175"/>
      <c r="BI23" s="175"/>
      <c r="BJ23" s="175"/>
      <c r="BK23" s="175"/>
      <c r="BL23" s="710"/>
      <c r="BM23" s="710"/>
      <c r="BN23" s="710"/>
      <c r="BO23" s="710"/>
      <c r="BP23" s="710"/>
      <c r="BQ23" s="710"/>
      <c r="BR23" s="710"/>
      <c r="BS23" s="710"/>
      <c r="BT23" s="710"/>
      <c r="BU23" s="710"/>
      <c r="BV23" s="710"/>
      <c r="BW23" s="710"/>
      <c r="BX23" s="710"/>
      <c r="BY23" s="710"/>
      <c r="BZ23" s="710"/>
      <c r="CA23" s="710"/>
      <c r="CB23" s="710"/>
      <c r="CC23" s="175"/>
      <c r="CD23" s="175"/>
      <c r="CE23" s="175"/>
      <c r="CF23" s="175"/>
      <c r="CG23" s="175"/>
      <c r="CH23" s="216"/>
      <c r="CI23" s="220"/>
      <c r="CJ23" s="220"/>
    </row>
    <row r="24" spans="1:88" s="174" customFormat="1" ht="3" customHeight="1">
      <c r="A24" s="250"/>
      <c r="B24" s="250"/>
      <c r="C24" s="250"/>
      <c r="D24" s="251"/>
      <c r="E24" s="926"/>
      <c r="F24" s="927"/>
      <c r="G24" s="933"/>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5"/>
      <c r="AK24" s="923"/>
      <c r="AL24" s="923"/>
      <c r="AM24" s="923"/>
      <c r="AN24" s="465"/>
      <c r="AO24" s="466"/>
      <c r="AP24" s="466"/>
      <c r="AQ24" s="466"/>
      <c r="AR24" s="471"/>
      <c r="AS24" s="481"/>
      <c r="AT24" s="481"/>
      <c r="AU24" s="481"/>
      <c r="AV24" s="481"/>
      <c r="AW24" s="481"/>
      <c r="AX24" s="482"/>
      <c r="AY24" s="830"/>
      <c r="AZ24" s="830"/>
      <c r="BA24" s="830"/>
      <c r="BB24" s="830"/>
      <c r="BC24" s="830"/>
      <c r="BD24" s="830"/>
      <c r="BE24" s="482"/>
      <c r="BF24" s="832"/>
      <c r="BG24" s="832"/>
      <c r="BH24" s="832"/>
      <c r="BI24" s="832"/>
      <c r="BJ24" s="832"/>
      <c r="BK24" s="738"/>
      <c r="BL24" s="671"/>
      <c r="BM24" s="672"/>
      <c r="BN24" s="672"/>
      <c r="BO24" s="672"/>
      <c r="BP24" s="471"/>
      <c r="BQ24" s="830"/>
      <c r="BR24" s="830"/>
      <c r="BS24" s="830"/>
      <c r="BT24" s="830"/>
      <c r="BU24" s="830"/>
      <c r="BV24" s="831"/>
      <c r="BW24" s="832"/>
      <c r="BX24" s="832"/>
      <c r="BY24" s="832"/>
      <c r="BZ24" s="832"/>
      <c r="CA24" s="832"/>
      <c r="CB24" s="833"/>
      <c r="CC24" s="832"/>
      <c r="CD24" s="832"/>
      <c r="CE24" s="832"/>
      <c r="CF24" s="832"/>
      <c r="CG24" s="832"/>
      <c r="CH24" s="217"/>
      <c r="CI24" s="220"/>
      <c r="CJ24" s="220"/>
    </row>
    <row r="25" spans="1:88" s="252" customFormat="1" ht="15" customHeight="1">
      <c r="A25" s="250"/>
      <c r="B25" s="250"/>
      <c r="C25" s="250"/>
      <c r="E25" s="926"/>
      <c r="F25" s="927"/>
      <c r="G25" s="933"/>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5"/>
      <c r="AK25" s="923"/>
      <c r="AL25" s="923"/>
      <c r="AM25" s="923"/>
      <c r="AN25" s="465"/>
      <c r="AO25" s="483" t="str">
        <f>IF(LEN(VLOOKUP(AK23,vysledovka!$D$8:$F$68,2,FALSE))&lt;11,"",LEFT(RIGHT(VLOOKUP(AK23,vysledovka!$D$8:$F$68,2,FALSE),11),1))</f>
        <v/>
      </c>
      <c r="AP25" s="253"/>
      <c r="AQ25" s="483" t="str">
        <f>IF(LEN(VLOOKUP(AK23,vysledovka!$D$8:$F$68,2,FALSE))&lt;10,"",LEFT(RIGHT(VLOOKUP(AK23,vysledovka!$D$8:$F$68,2,FALSE),10),1))</f>
        <v/>
      </c>
      <c r="AR25" s="482"/>
      <c r="AS25" s="483" t="str">
        <f>IF(LEN(VLOOKUP(AK23,vysledovka!$D$8:$F$68,2,FALSE))&lt;9,"",LEFT(RIGHT(VLOOKUP(AK23,vysledovka!$D$8:$F$68,2,FALSE),9),1))</f>
        <v/>
      </c>
      <c r="AT25" s="253"/>
      <c r="AU25" s="483" t="str">
        <f>IF(LEN(VLOOKUP(AK23,vysledovka!$D$8:$F$68,2,FALSE))&lt;8,"",LEFT(RIGHT(VLOOKUP(AK23,vysledovka!$D$8:$F$68,2,FALSE),8),1))</f>
        <v/>
      </c>
      <c r="AV25" s="482"/>
      <c r="AW25" s="483" t="str">
        <f>IF(LEN(VLOOKUP(AK23,vysledovka!$D$8:$F$68,2,FALSE))&lt;7,"",LEFT(RIGHT(VLOOKUP(AK23,vysledovka!$D$8:$F$68,2,FALSE),7),1))</f>
        <v/>
      </c>
      <c r="AX25" s="482"/>
      <c r="AY25" s="483" t="str">
        <f>IF(LEN(VLOOKUP(AK23,vysledovka!$D$8:$F$68,2,FALSE))&lt;6,"",LEFT(RIGHT(VLOOKUP(AK23,vysledovka!$D$8:$F$68,2,FALSE),6),1))</f>
        <v/>
      </c>
      <c r="AZ25" s="253"/>
      <c r="BA25" s="834" t="str">
        <f>IF(LEN(VLOOKUP(AK23,vysledovka!$D$8:$F$68,2,FALSE))&lt;5,"",LEFT(RIGHT(VLOOKUP(AK23,vysledovka!$D$8:$F$68,2,FALSE),5),1))</f>
        <v/>
      </c>
      <c r="BB25" s="834"/>
      <c r="BC25" s="482"/>
      <c r="BD25" s="483" t="str">
        <f>IF(LEN(VLOOKUP(AK23,vysledovka!$D$8:$F$68,2,FALSE))&lt;4,"",LEFT(RIGHT(VLOOKUP(AK23,vysledovka!$D$8:$F$68,2,FALSE),4),1))</f>
        <v/>
      </c>
      <c r="BE25" s="482"/>
      <c r="BF25" s="483" t="str">
        <f>IF(LEN(VLOOKUP(AK23,vysledovka!$D$8:$F$68,2,FALSE))&lt;3,"",LEFT(RIGHT(VLOOKUP(AK23,vysledovka!$D$8:$F$68,2,FALSE),3),1))</f>
        <v/>
      </c>
      <c r="BG25" s="482"/>
      <c r="BH25" s="483" t="str">
        <f>IF(LEN(VLOOKUP(AK23,vysledovka!$D$8:$F$68,2,FALSE))&lt;2,"",LEFT(RIGHT(VLOOKUP(AK23,vysledovka!$D$8:$F$68,2,FALSE),2),1))</f>
        <v/>
      </c>
      <c r="BI25" s="482"/>
      <c r="BJ25" s="483" t="str">
        <f>IF(VLOOKUP(AK23,vysledovka!$D$8:$F$68,2,FALSE)=0,"",IF(LEN(VLOOKUP(AK23,vysledovka!$D$8:$F$68,2,FALSE))&lt;1,"",LEFT(RIGHT(VLOOKUP(AK23,vysledovka!$D$8:$F$68,2,FALSE),1),1)))</f>
        <v xml:space="preserve"> </v>
      </c>
      <c r="BK25" s="738"/>
      <c r="BL25" s="671"/>
      <c r="BM25" s="483" t="str">
        <f>IF(LEN(VLOOKUP(AK23,vysledovka!$D$8:$F$68,3,FALSE))&lt;11,"",LEFT(RIGHT(VLOOKUP(AK23,vysledovka!$D$8:$F$68,3,FALSE),11),1))</f>
        <v/>
      </c>
      <c r="BN25" s="253"/>
      <c r="BO25" s="483" t="str">
        <f>IF(LEN(VLOOKUP(AK23,vysledovka!$D$8:$F$68,3,FALSE))&lt;10,"",LEFT(RIGHT(VLOOKUP(AK23,vysledovka!$D$8:$F$68,3,FALSE),10),1))</f>
        <v/>
      </c>
      <c r="BP25" s="482"/>
      <c r="BQ25" s="483" t="str">
        <f>IF(LEN(VLOOKUP(AK23,vysledovka!$D$8:$F$68,3,FALSE))&lt;9,"",LEFT(RIGHT(VLOOKUP(AK23,vysledovka!$D$8:$F$68,3,FALSE),9),1))</f>
        <v/>
      </c>
      <c r="BR25" s="253"/>
      <c r="BS25" s="483" t="str">
        <f>IF(LEN(VLOOKUP(AK23,vysledovka!$D$8:$F$68,3,FALSE))&lt;8,"",LEFT(RIGHT(VLOOKUP(AK23,vysledovka!$D$8:$F$68,3,FALSE),8),1))</f>
        <v/>
      </c>
      <c r="BT25" s="482"/>
      <c r="BU25" s="483" t="str">
        <f>IF(LEN(VLOOKUP(AK23,vysledovka!$D$8:$F$68,3,FALSE))&lt;7,"",LEFT(RIGHT(VLOOKUP(AK23,vysledovka!$D$8:$F$68,3,FALSE),7),1))</f>
        <v/>
      </c>
      <c r="BV25" s="831"/>
      <c r="BW25" s="483" t="str">
        <f>IF(LEN(VLOOKUP(AK23,vysledovka!$D$8:$F$68,3,FALSE))&lt;6,"",LEFT(RIGHT(VLOOKUP(AK23,vysledovka!$D$8:$F$68,3,FALSE),6),1))</f>
        <v/>
      </c>
      <c r="BX25" s="482"/>
      <c r="BY25" s="483" t="str">
        <f>IF(LEN(VLOOKUP(AK23,vysledovka!$D$8:$F$68,3,FALSE))&lt;5,"",LEFT(RIGHT(VLOOKUP(AK23,vysledovka!$D$8:$F$68,3,FALSE),5),1))</f>
        <v/>
      </c>
      <c r="BZ25" s="482"/>
      <c r="CA25" s="483" t="str">
        <f>IF(LEN(VLOOKUP(AK23,vysledovka!$D$8:$F$68,3,FALSE))&lt;4,"",LEFT(RIGHT(VLOOKUP(AK23,vysledovka!$D$8:$F$68,3,FALSE),4),1))</f>
        <v/>
      </c>
      <c r="CB25" s="833"/>
      <c r="CC25" s="483" t="str">
        <f>IF(LEN(VLOOKUP(AK23,vysledovka!$D$8:$F$68,3,FALSE))&lt;3,"",LEFT(RIGHT(VLOOKUP(AK23,vysledovka!$D$8:$F$68,3,FALSE),3),1))</f>
        <v/>
      </c>
      <c r="CD25" s="482"/>
      <c r="CE25" s="483" t="str">
        <f>IF(LEN(VLOOKUP(AK23,vysledovka!$D$8:$F$68,3,FALSE))&lt;2,"",LEFT(RIGHT(VLOOKUP(AK23,vysledovka!$D$8:$F$68,3,FALSE),2),1))</f>
        <v/>
      </c>
      <c r="CF25" s="482"/>
      <c r="CG25" s="483" t="str">
        <f>IF(VLOOKUP(AK23,vysledovka!$D$8:$F$68,3,FALSE)=0,"",IF(LEN(VLOOKUP(AK23,vysledovka!$D$8:$F$68,3,FALSE))&lt;1,"",LEFT(RIGHT(VLOOKUP(AK23,vysledovka!$D$8:$F$68,3,FALSE),1),1)))</f>
        <v/>
      </c>
      <c r="CH25" s="217"/>
      <c r="CI25" s="250"/>
      <c r="CJ25" s="250"/>
    </row>
    <row r="26" spans="1:88" s="252" customFormat="1" ht="3" customHeight="1">
      <c r="A26" s="250"/>
      <c r="B26" s="250"/>
      <c r="C26" s="250"/>
      <c r="E26" s="928"/>
      <c r="F26" s="929"/>
      <c r="G26" s="936"/>
      <c r="H26" s="937"/>
      <c r="I26" s="937"/>
      <c r="J26" s="937"/>
      <c r="K26" s="937"/>
      <c r="L26" s="937"/>
      <c r="M26" s="937"/>
      <c r="N26" s="937"/>
      <c r="O26" s="937"/>
      <c r="P26" s="937"/>
      <c r="Q26" s="937"/>
      <c r="R26" s="937"/>
      <c r="S26" s="937"/>
      <c r="T26" s="937"/>
      <c r="U26" s="937"/>
      <c r="V26" s="937"/>
      <c r="W26" s="937"/>
      <c r="X26" s="937"/>
      <c r="Y26" s="937"/>
      <c r="Z26" s="937"/>
      <c r="AA26" s="937"/>
      <c r="AB26" s="937"/>
      <c r="AC26" s="937"/>
      <c r="AD26" s="937"/>
      <c r="AE26" s="937"/>
      <c r="AF26" s="937"/>
      <c r="AG26" s="937"/>
      <c r="AH26" s="937"/>
      <c r="AI26" s="937"/>
      <c r="AJ26" s="938"/>
      <c r="AK26" s="923"/>
      <c r="AL26" s="923"/>
      <c r="AM26" s="923"/>
      <c r="AN26" s="464"/>
      <c r="AO26" s="236"/>
      <c r="AP26" s="236"/>
      <c r="AQ26" s="236"/>
      <c r="AR26" s="236"/>
      <c r="AS26" s="236"/>
      <c r="AT26" s="236"/>
      <c r="AU26" s="236"/>
      <c r="AV26" s="236"/>
      <c r="AW26" s="236"/>
      <c r="AX26" s="236"/>
      <c r="AY26" s="236"/>
      <c r="AZ26" s="236"/>
      <c r="BA26" s="236"/>
      <c r="BB26" s="236"/>
      <c r="BC26" s="236"/>
      <c r="BD26" s="236"/>
      <c r="BE26" s="182"/>
      <c r="BF26" s="182"/>
      <c r="BG26" s="182"/>
      <c r="BH26" s="182"/>
      <c r="BI26" s="182"/>
      <c r="BJ26" s="182"/>
      <c r="BK26" s="182"/>
      <c r="BL26" s="669"/>
      <c r="BM26" s="669"/>
      <c r="BN26" s="669"/>
      <c r="BO26" s="669"/>
      <c r="BP26" s="669"/>
      <c r="BQ26" s="669"/>
      <c r="BR26" s="669"/>
      <c r="BS26" s="669"/>
      <c r="BT26" s="669"/>
      <c r="BU26" s="669"/>
      <c r="BV26" s="669"/>
      <c r="BW26" s="669"/>
      <c r="BX26" s="669"/>
      <c r="BY26" s="669"/>
      <c r="BZ26" s="669"/>
      <c r="CA26" s="669"/>
      <c r="CB26" s="669"/>
      <c r="CC26" s="182"/>
      <c r="CD26" s="182"/>
      <c r="CE26" s="182"/>
      <c r="CF26" s="182"/>
      <c r="CG26" s="182"/>
      <c r="CH26" s="218"/>
      <c r="CI26" s="250"/>
      <c r="CJ26" s="250"/>
    </row>
    <row r="27" spans="1:88" s="174" customFormat="1" ht="3" customHeight="1">
      <c r="A27" s="250"/>
      <c r="B27" s="251"/>
      <c r="C27" s="144"/>
      <c r="D27" s="144"/>
      <c r="E27" s="916" t="s">
        <v>260</v>
      </c>
      <c r="F27" s="917"/>
      <c r="G27" s="804" t="str">
        <f>Index!C209</f>
        <v>Tržby z predaja služieb (602, 606)</v>
      </c>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922" t="s">
        <v>60</v>
      </c>
      <c r="AL27" s="923"/>
      <c r="AM27" s="923"/>
      <c r="AN27" s="469"/>
      <c r="AO27" s="472"/>
      <c r="AP27" s="472"/>
      <c r="AQ27" s="472"/>
      <c r="AR27" s="472"/>
      <c r="AS27" s="472"/>
      <c r="AT27" s="472"/>
      <c r="AU27" s="472"/>
      <c r="AV27" s="472"/>
      <c r="AW27" s="472"/>
      <c r="AX27" s="472"/>
      <c r="AY27" s="472"/>
      <c r="AZ27" s="472"/>
      <c r="BA27" s="472"/>
      <c r="BB27" s="472"/>
      <c r="BC27" s="472"/>
      <c r="BD27" s="472"/>
      <c r="BE27" s="175"/>
      <c r="BF27" s="175"/>
      <c r="BG27" s="175"/>
      <c r="BH27" s="175"/>
      <c r="BI27" s="175"/>
      <c r="BJ27" s="175"/>
      <c r="BK27" s="175"/>
      <c r="BL27" s="710"/>
      <c r="BM27" s="710"/>
      <c r="BN27" s="710"/>
      <c r="BO27" s="710"/>
      <c r="BP27" s="710"/>
      <c r="BQ27" s="710"/>
      <c r="BR27" s="710"/>
      <c r="BS27" s="710"/>
      <c r="BT27" s="710"/>
      <c r="BU27" s="710"/>
      <c r="BV27" s="710"/>
      <c r="BW27" s="710"/>
      <c r="BX27" s="710"/>
      <c r="BY27" s="710"/>
      <c r="BZ27" s="710"/>
      <c r="CA27" s="710"/>
      <c r="CB27" s="710"/>
      <c r="CC27" s="175"/>
      <c r="CD27" s="175"/>
      <c r="CE27" s="175"/>
      <c r="CF27" s="175"/>
      <c r="CG27" s="175"/>
      <c r="CH27" s="216"/>
      <c r="CI27" s="220"/>
      <c r="CJ27" s="220"/>
    </row>
    <row r="28" spans="1:88" s="174" customFormat="1" ht="3" customHeight="1">
      <c r="A28" s="250"/>
      <c r="B28" s="250"/>
      <c r="C28" s="250"/>
      <c r="D28" s="251"/>
      <c r="E28" s="918"/>
      <c r="F28" s="919"/>
      <c r="G28" s="804"/>
      <c r="H28" s="804"/>
      <c r="I28" s="804"/>
      <c r="J28" s="804"/>
      <c r="K28" s="804"/>
      <c r="L28" s="804"/>
      <c r="M28" s="804"/>
      <c r="N28" s="804"/>
      <c r="O28" s="804"/>
      <c r="P28" s="804"/>
      <c r="Q28" s="804"/>
      <c r="R28" s="804"/>
      <c r="S28" s="804"/>
      <c r="T28" s="804"/>
      <c r="U28" s="804"/>
      <c r="V28" s="804"/>
      <c r="W28" s="804"/>
      <c r="X28" s="804"/>
      <c r="Y28" s="804"/>
      <c r="Z28" s="804"/>
      <c r="AA28" s="804"/>
      <c r="AB28" s="804"/>
      <c r="AC28" s="804"/>
      <c r="AD28" s="804"/>
      <c r="AE28" s="804"/>
      <c r="AF28" s="804"/>
      <c r="AG28" s="804"/>
      <c r="AH28" s="804"/>
      <c r="AI28" s="804"/>
      <c r="AJ28" s="804"/>
      <c r="AK28" s="923"/>
      <c r="AL28" s="923"/>
      <c r="AM28" s="923"/>
      <c r="AN28" s="465"/>
      <c r="AO28" s="466"/>
      <c r="AP28" s="466"/>
      <c r="AQ28" s="466"/>
      <c r="AR28" s="471"/>
      <c r="AS28" s="481"/>
      <c r="AT28" s="481"/>
      <c r="AU28" s="481"/>
      <c r="AV28" s="481"/>
      <c r="AW28" s="481"/>
      <c r="AX28" s="482"/>
      <c r="AY28" s="830"/>
      <c r="AZ28" s="830"/>
      <c r="BA28" s="830"/>
      <c r="BB28" s="830"/>
      <c r="BC28" s="830"/>
      <c r="BD28" s="830"/>
      <c r="BE28" s="482"/>
      <c r="BF28" s="832"/>
      <c r="BG28" s="832"/>
      <c r="BH28" s="832"/>
      <c r="BI28" s="832"/>
      <c r="BJ28" s="832"/>
      <c r="BK28" s="738"/>
      <c r="BL28" s="671"/>
      <c r="BM28" s="672"/>
      <c r="BN28" s="672"/>
      <c r="BO28" s="672"/>
      <c r="BP28" s="471"/>
      <c r="BQ28" s="830"/>
      <c r="BR28" s="830"/>
      <c r="BS28" s="830"/>
      <c r="BT28" s="830"/>
      <c r="BU28" s="830"/>
      <c r="BV28" s="831"/>
      <c r="BW28" s="832"/>
      <c r="BX28" s="832"/>
      <c r="BY28" s="832"/>
      <c r="BZ28" s="832"/>
      <c r="CA28" s="832"/>
      <c r="CB28" s="833"/>
      <c r="CC28" s="832"/>
      <c r="CD28" s="832"/>
      <c r="CE28" s="832"/>
      <c r="CF28" s="832"/>
      <c r="CG28" s="832"/>
      <c r="CH28" s="217"/>
      <c r="CI28" s="220"/>
      <c r="CJ28" s="220"/>
    </row>
    <row r="29" spans="1:88" s="252" customFormat="1" ht="15" customHeight="1">
      <c r="A29" s="250"/>
      <c r="B29" s="250"/>
      <c r="C29" s="250"/>
      <c r="E29" s="918"/>
      <c r="F29" s="919"/>
      <c r="G29" s="804"/>
      <c r="H29" s="804"/>
      <c r="I29" s="804"/>
      <c r="J29" s="804"/>
      <c r="K29" s="804"/>
      <c r="L29" s="804"/>
      <c r="M29" s="804"/>
      <c r="N29" s="804"/>
      <c r="O29" s="804"/>
      <c r="P29" s="804"/>
      <c r="Q29" s="804"/>
      <c r="R29" s="804"/>
      <c r="S29" s="804"/>
      <c r="T29" s="804"/>
      <c r="U29" s="804"/>
      <c r="V29" s="804"/>
      <c r="W29" s="804"/>
      <c r="X29" s="804"/>
      <c r="Y29" s="804"/>
      <c r="Z29" s="804"/>
      <c r="AA29" s="804"/>
      <c r="AB29" s="804"/>
      <c r="AC29" s="804"/>
      <c r="AD29" s="804"/>
      <c r="AE29" s="804"/>
      <c r="AF29" s="804"/>
      <c r="AG29" s="804"/>
      <c r="AH29" s="804"/>
      <c r="AI29" s="804"/>
      <c r="AJ29" s="804"/>
      <c r="AK29" s="923"/>
      <c r="AL29" s="923"/>
      <c r="AM29" s="923"/>
      <c r="AN29" s="465"/>
      <c r="AO29" s="483" t="str">
        <f>IF(LEN(VLOOKUP(AK27,vysledovka!$D$8:$F$68,2,FALSE))&lt;11,"",LEFT(RIGHT(VLOOKUP(AK27,vysledovka!$D$8:$F$68,2,FALSE),11),1))</f>
        <v/>
      </c>
      <c r="AP29" s="253"/>
      <c r="AQ29" s="483" t="str">
        <f>IF(LEN(VLOOKUP(AK27,vysledovka!$D$8:$F$68,2,FALSE))&lt;10,"",LEFT(RIGHT(VLOOKUP(AK27,vysledovka!$D$8:$F$68,2,FALSE),10),1))</f>
        <v/>
      </c>
      <c r="AR29" s="482"/>
      <c r="AS29" s="483" t="str">
        <f>IF(LEN(VLOOKUP(AK27,vysledovka!$D$8:$F$68,2,FALSE))&lt;9,"",LEFT(RIGHT(VLOOKUP(AK27,vysledovka!$D$8:$F$68,2,FALSE),9),1))</f>
        <v/>
      </c>
      <c r="AT29" s="253"/>
      <c r="AU29" s="483" t="str">
        <f>IF(LEN(VLOOKUP(AK27,vysledovka!$D$8:$F$68,2,FALSE))&lt;8,"",LEFT(RIGHT(VLOOKUP(AK27,vysledovka!$D$8:$F$68,2,FALSE),8),1))</f>
        <v/>
      </c>
      <c r="AV29" s="482"/>
      <c r="AW29" s="483" t="str">
        <f>IF(LEN(VLOOKUP(AK27,vysledovka!$D$8:$F$68,2,FALSE))&lt;7,"",LEFT(RIGHT(VLOOKUP(AK27,vysledovka!$D$8:$F$68,2,FALSE),7),1))</f>
        <v>2</v>
      </c>
      <c r="AX29" s="482"/>
      <c r="AY29" s="483" t="str">
        <f>IF(LEN(VLOOKUP(AK27,vysledovka!$D$8:$F$68,2,FALSE))&lt;6,"",LEFT(RIGHT(VLOOKUP(AK27,vysledovka!$D$8:$F$68,2,FALSE),6),1))</f>
        <v>8</v>
      </c>
      <c r="AZ29" s="253"/>
      <c r="BA29" s="834" t="str">
        <f>IF(LEN(VLOOKUP(AK27,vysledovka!$D$8:$F$68,2,FALSE))&lt;5,"",LEFT(RIGHT(VLOOKUP(AK27,vysledovka!$D$8:$F$68,2,FALSE),5),1))</f>
        <v>8</v>
      </c>
      <c r="BB29" s="834"/>
      <c r="BC29" s="482"/>
      <c r="BD29" s="483" t="str">
        <f>IF(LEN(VLOOKUP(AK27,vysledovka!$D$8:$F$68,2,FALSE))&lt;4,"",LEFT(RIGHT(VLOOKUP(AK27,vysledovka!$D$8:$F$68,2,FALSE),4),1))</f>
        <v>3</v>
      </c>
      <c r="BE29" s="482"/>
      <c r="BF29" s="483" t="str">
        <f>IF(LEN(VLOOKUP(AK27,vysledovka!$D$8:$F$68,2,FALSE))&lt;3,"",LEFT(RIGHT(VLOOKUP(AK27,vysledovka!$D$8:$F$68,2,FALSE),3),1))</f>
        <v>4</v>
      </c>
      <c r="BG29" s="482"/>
      <c r="BH29" s="483" t="str">
        <f>IF(LEN(VLOOKUP(AK27,vysledovka!$D$8:$F$68,2,FALSE))&lt;2,"",LEFT(RIGHT(VLOOKUP(AK27,vysledovka!$D$8:$F$68,2,FALSE),2),1))</f>
        <v>2</v>
      </c>
      <c r="BI29" s="482"/>
      <c r="BJ29" s="483" t="str">
        <f>IF(VLOOKUP(AK27,vysledovka!$D$8:$F$68,2,FALSE)=0,"",IF(LEN(VLOOKUP(AK27,vysledovka!$D$8:$F$68,2,FALSE))&lt;1,"",LEFT(RIGHT(VLOOKUP(AK27,vysledovka!$D$8:$F$68,2,FALSE),1),1)))</f>
        <v>9</v>
      </c>
      <c r="BK29" s="738"/>
      <c r="BL29" s="671"/>
      <c r="BM29" s="483" t="str">
        <f>IF(LEN(VLOOKUP(AK27,vysledovka!$D$8:$F$68,3,FALSE))&lt;11,"",LEFT(RIGHT(VLOOKUP(AK27,vysledovka!$D$8:$F$68,3,FALSE),11),1))</f>
        <v/>
      </c>
      <c r="BN29" s="253"/>
      <c r="BO29" s="483" t="str">
        <f>IF(LEN(VLOOKUP(AK27,vysledovka!$D$8:$F$68,3,FALSE))&lt;10,"",LEFT(RIGHT(VLOOKUP(AK27,vysledovka!$D$8:$F$68,3,FALSE),10),1))</f>
        <v/>
      </c>
      <c r="BP29" s="482"/>
      <c r="BQ29" s="483" t="str">
        <f>IF(LEN(VLOOKUP(AK27,vysledovka!$D$8:$F$68,3,FALSE))&lt;9,"",LEFT(RIGHT(VLOOKUP(AK27,vysledovka!$D$8:$F$68,3,FALSE),9),1))</f>
        <v/>
      </c>
      <c r="BR29" s="253"/>
      <c r="BS29" s="483" t="str">
        <f>IF(LEN(VLOOKUP(AK27,vysledovka!$D$8:$F$68,3,FALSE))&lt;8,"",LEFT(RIGHT(VLOOKUP(AK27,vysledovka!$D$8:$F$68,3,FALSE),8),1))</f>
        <v/>
      </c>
      <c r="BT29" s="482"/>
      <c r="BU29" s="483" t="str">
        <f>IF(LEN(VLOOKUP(AK27,vysledovka!$D$8:$F$68,3,FALSE))&lt;7,"",LEFT(RIGHT(VLOOKUP(AK27,vysledovka!$D$8:$F$68,3,FALSE),7),1))</f>
        <v>2</v>
      </c>
      <c r="BV29" s="831"/>
      <c r="BW29" s="483" t="str">
        <f>IF(LEN(VLOOKUP(AK27,vysledovka!$D$8:$F$68,3,FALSE))&lt;6,"",LEFT(RIGHT(VLOOKUP(AK27,vysledovka!$D$8:$F$68,3,FALSE),6),1))</f>
        <v>4</v>
      </c>
      <c r="BX29" s="482"/>
      <c r="BY29" s="483" t="str">
        <f>IF(LEN(VLOOKUP(AK27,vysledovka!$D$8:$F$68,3,FALSE))&lt;5,"",LEFT(RIGHT(VLOOKUP(AK27,vysledovka!$D$8:$F$68,3,FALSE),5),1))</f>
        <v>5</v>
      </c>
      <c r="BZ29" s="482"/>
      <c r="CA29" s="483" t="str">
        <f>IF(LEN(VLOOKUP(AK27,vysledovka!$D$8:$F$68,3,FALSE))&lt;4,"",LEFT(RIGHT(VLOOKUP(AK27,vysledovka!$D$8:$F$68,3,FALSE),4),1))</f>
        <v>6</v>
      </c>
      <c r="CB29" s="833"/>
      <c r="CC29" s="483" t="str">
        <f>IF(LEN(VLOOKUP(AK27,vysledovka!$D$8:$F$68,3,FALSE))&lt;3,"",LEFT(RIGHT(VLOOKUP(AK27,vysledovka!$D$8:$F$68,3,FALSE),3),1))</f>
        <v>0</v>
      </c>
      <c r="CD29" s="482"/>
      <c r="CE29" s="483" t="str">
        <f>IF(LEN(VLOOKUP(AK27,vysledovka!$D$8:$F$68,3,FALSE))&lt;2,"",LEFT(RIGHT(VLOOKUP(AK27,vysledovka!$D$8:$F$68,3,FALSE),2),1))</f>
        <v>4</v>
      </c>
      <c r="CF29" s="482"/>
      <c r="CG29" s="483" t="str">
        <f>IF(VLOOKUP(AK27,vysledovka!$D$8:$F$68,3,FALSE)=0,"",IF(LEN(VLOOKUP(AK27,vysledovka!$D$8:$F$68,3,FALSE))&lt;1,"",LEFT(RIGHT(VLOOKUP(AK27,vysledovka!$D$8:$F$68,3,FALSE),1),1)))</f>
        <v>9</v>
      </c>
      <c r="CH29" s="217"/>
      <c r="CI29" s="250"/>
      <c r="CJ29" s="250"/>
    </row>
    <row r="30" spans="1:88" s="252" customFormat="1" ht="3" customHeight="1">
      <c r="A30" s="250"/>
      <c r="B30" s="250"/>
      <c r="C30" s="250"/>
      <c r="E30" s="920"/>
      <c r="F30" s="921"/>
      <c r="G30" s="804"/>
      <c r="H30" s="804"/>
      <c r="I30" s="804"/>
      <c r="J30" s="804"/>
      <c r="K30" s="804"/>
      <c r="L30" s="804"/>
      <c r="M30" s="804"/>
      <c r="N30" s="804"/>
      <c r="O30" s="804"/>
      <c r="P30" s="804"/>
      <c r="Q30" s="804"/>
      <c r="R30" s="804"/>
      <c r="S30" s="804"/>
      <c r="T30" s="804"/>
      <c r="U30" s="804"/>
      <c r="V30" s="804"/>
      <c r="W30" s="804"/>
      <c r="X30" s="804"/>
      <c r="Y30" s="804"/>
      <c r="Z30" s="804"/>
      <c r="AA30" s="804"/>
      <c r="AB30" s="804"/>
      <c r="AC30" s="804"/>
      <c r="AD30" s="804"/>
      <c r="AE30" s="804"/>
      <c r="AF30" s="804"/>
      <c r="AG30" s="804"/>
      <c r="AH30" s="804"/>
      <c r="AI30" s="804"/>
      <c r="AJ30" s="804"/>
      <c r="AK30" s="923"/>
      <c r="AL30" s="923"/>
      <c r="AM30" s="923"/>
      <c r="AN30" s="464"/>
      <c r="AO30" s="236"/>
      <c r="AP30" s="236"/>
      <c r="AQ30" s="236"/>
      <c r="AR30" s="236"/>
      <c r="AS30" s="236"/>
      <c r="AT30" s="236"/>
      <c r="AU30" s="236"/>
      <c r="AV30" s="236"/>
      <c r="AW30" s="236"/>
      <c r="AX30" s="236"/>
      <c r="AY30" s="236"/>
      <c r="AZ30" s="236"/>
      <c r="BA30" s="236"/>
      <c r="BB30" s="236"/>
      <c r="BC30" s="236"/>
      <c r="BD30" s="236"/>
      <c r="BE30" s="182"/>
      <c r="BF30" s="182"/>
      <c r="BG30" s="182"/>
      <c r="BH30" s="182"/>
      <c r="BI30" s="182"/>
      <c r="BJ30" s="182"/>
      <c r="BK30" s="182"/>
      <c r="BL30" s="669"/>
      <c r="BM30" s="669"/>
      <c r="BN30" s="669"/>
      <c r="BO30" s="669"/>
      <c r="BP30" s="669"/>
      <c r="BQ30" s="669"/>
      <c r="BR30" s="669"/>
      <c r="BS30" s="669"/>
      <c r="BT30" s="669"/>
      <c r="BU30" s="669"/>
      <c r="BV30" s="669"/>
      <c r="BW30" s="669"/>
      <c r="BX30" s="669"/>
      <c r="BY30" s="669"/>
      <c r="BZ30" s="669"/>
      <c r="CA30" s="669"/>
      <c r="CB30" s="669"/>
      <c r="CC30" s="182"/>
      <c r="CD30" s="182"/>
      <c r="CE30" s="182"/>
      <c r="CF30" s="182"/>
      <c r="CG30" s="182"/>
      <c r="CH30" s="218"/>
      <c r="CI30" s="250"/>
      <c r="CJ30" s="250"/>
    </row>
    <row r="31" spans="1:88" s="174" customFormat="1" ht="3" customHeight="1">
      <c r="A31" s="250"/>
      <c r="B31" s="251"/>
      <c r="C31" s="144"/>
      <c r="D31" s="144"/>
      <c r="E31" s="924" t="s">
        <v>261</v>
      </c>
      <c r="F31" s="925"/>
      <c r="G31" s="804" t="str">
        <f>Index!C210</f>
        <v>Zmeny stavu vnútroorganizačných zásob (+/- účtová skupina 61)</v>
      </c>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922" t="s">
        <v>62</v>
      </c>
      <c r="AL31" s="923"/>
      <c r="AM31" s="923"/>
      <c r="AN31" s="469"/>
      <c r="AO31" s="472"/>
      <c r="AP31" s="472"/>
      <c r="AQ31" s="472"/>
      <c r="AR31" s="472"/>
      <c r="AS31" s="472"/>
      <c r="AT31" s="472"/>
      <c r="AU31" s="472"/>
      <c r="AV31" s="472"/>
      <c r="AW31" s="472"/>
      <c r="AX31" s="472"/>
      <c r="AY31" s="472"/>
      <c r="AZ31" s="472"/>
      <c r="BA31" s="472"/>
      <c r="BB31" s="472"/>
      <c r="BC31" s="472"/>
      <c r="BD31" s="472"/>
      <c r="BE31" s="175"/>
      <c r="BF31" s="175"/>
      <c r="BG31" s="175"/>
      <c r="BH31" s="175"/>
      <c r="BI31" s="175"/>
      <c r="BJ31" s="175"/>
      <c r="BK31" s="175"/>
      <c r="BL31" s="710"/>
      <c r="BM31" s="710"/>
      <c r="BN31" s="710"/>
      <c r="BO31" s="710"/>
      <c r="BP31" s="710"/>
      <c r="BQ31" s="710"/>
      <c r="BR31" s="710"/>
      <c r="BS31" s="710"/>
      <c r="BT31" s="710"/>
      <c r="BU31" s="710"/>
      <c r="BV31" s="710"/>
      <c r="BW31" s="710"/>
      <c r="BX31" s="710"/>
      <c r="BY31" s="710"/>
      <c r="BZ31" s="710"/>
      <c r="CA31" s="710"/>
      <c r="CB31" s="710"/>
      <c r="CC31" s="175"/>
      <c r="CD31" s="175"/>
      <c r="CE31" s="175"/>
      <c r="CF31" s="175"/>
      <c r="CG31" s="175"/>
      <c r="CH31" s="216"/>
      <c r="CI31" s="220"/>
      <c r="CJ31" s="220"/>
    </row>
    <row r="32" spans="1:88" s="174" customFormat="1" ht="3" customHeight="1">
      <c r="A32" s="250"/>
      <c r="B32" s="250"/>
      <c r="C32" s="250"/>
      <c r="D32" s="251"/>
      <c r="E32" s="926"/>
      <c r="F32" s="927"/>
      <c r="G32" s="801"/>
      <c r="H32" s="801"/>
      <c r="I32" s="801"/>
      <c r="J32" s="801"/>
      <c r="K32" s="801"/>
      <c r="L32" s="801"/>
      <c r="M32" s="801"/>
      <c r="N32" s="801"/>
      <c r="O32" s="801"/>
      <c r="P32" s="801"/>
      <c r="Q32" s="801"/>
      <c r="R32" s="801"/>
      <c r="S32" s="801"/>
      <c r="T32" s="801"/>
      <c r="U32" s="801"/>
      <c r="V32" s="801"/>
      <c r="W32" s="801"/>
      <c r="X32" s="801"/>
      <c r="Y32" s="801"/>
      <c r="Z32" s="801"/>
      <c r="AA32" s="801"/>
      <c r="AB32" s="801"/>
      <c r="AC32" s="801"/>
      <c r="AD32" s="801"/>
      <c r="AE32" s="801"/>
      <c r="AF32" s="801"/>
      <c r="AG32" s="801"/>
      <c r="AH32" s="801"/>
      <c r="AI32" s="801"/>
      <c r="AJ32" s="801"/>
      <c r="AK32" s="923"/>
      <c r="AL32" s="923"/>
      <c r="AM32" s="923"/>
      <c r="AN32" s="465"/>
      <c r="AO32" s="466"/>
      <c r="AP32" s="466"/>
      <c r="AQ32" s="466"/>
      <c r="AR32" s="471"/>
      <c r="AS32" s="481"/>
      <c r="AT32" s="481"/>
      <c r="AU32" s="481"/>
      <c r="AV32" s="481"/>
      <c r="AW32" s="481"/>
      <c r="AX32" s="482"/>
      <c r="AY32" s="830"/>
      <c r="AZ32" s="830"/>
      <c r="BA32" s="830"/>
      <c r="BB32" s="830"/>
      <c r="BC32" s="830"/>
      <c r="BD32" s="830"/>
      <c r="BE32" s="482"/>
      <c r="BF32" s="832"/>
      <c r="BG32" s="832"/>
      <c r="BH32" s="832"/>
      <c r="BI32" s="832"/>
      <c r="BJ32" s="832"/>
      <c r="BK32" s="738"/>
      <c r="BL32" s="671"/>
      <c r="BM32" s="672"/>
      <c r="BN32" s="672"/>
      <c r="BO32" s="672"/>
      <c r="BP32" s="471"/>
      <c r="BQ32" s="830"/>
      <c r="BR32" s="830"/>
      <c r="BS32" s="830"/>
      <c r="BT32" s="830"/>
      <c r="BU32" s="830"/>
      <c r="BV32" s="831"/>
      <c r="BW32" s="832"/>
      <c r="BX32" s="832"/>
      <c r="BY32" s="832"/>
      <c r="BZ32" s="832"/>
      <c r="CA32" s="832"/>
      <c r="CB32" s="833"/>
      <c r="CC32" s="832"/>
      <c r="CD32" s="832"/>
      <c r="CE32" s="832"/>
      <c r="CF32" s="832"/>
      <c r="CG32" s="832"/>
      <c r="CH32" s="217"/>
      <c r="CI32" s="220"/>
      <c r="CJ32" s="220"/>
    </row>
    <row r="33" spans="1:88" s="252" customFormat="1" ht="15" customHeight="1">
      <c r="A33" s="250"/>
      <c r="B33" s="250"/>
      <c r="C33" s="250"/>
      <c r="E33" s="926"/>
      <c r="F33" s="927"/>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923"/>
      <c r="AL33" s="923"/>
      <c r="AM33" s="923"/>
      <c r="AN33" s="465"/>
      <c r="AO33" s="483" t="str">
        <f>IF(LEN(VLOOKUP(AK31,vysledovka!$D$8:$F$68,2,FALSE))&lt;11,"",LEFT(RIGHT(VLOOKUP(AK31,vysledovka!$D$8:$F$68,2,FALSE),11),1))</f>
        <v/>
      </c>
      <c r="AP33" s="253"/>
      <c r="AQ33" s="483" t="str">
        <f>IF(LEN(VLOOKUP(AK31,vysledovka!$D$8:$F$68,2,FALSE))&lt;10,"",LEFT(RIGHT(VLOOKUP(AK31,vysledovka!$D$8:$F$68,2,FALSE),10),1))</f>
        <v/>
      </c>
      <c r="AR33" s="482"/>
      <c r="AS33" s="483" t="str">
        <f>IF(LEN(VLOOKUP(AK31,vysledovka!$D$8:$F$68,2,FALSE))&lt;9,"",LEFT(RIGHT(VLOOKUP(AK31,vysledovka!$D$8:$F$68,2,FALSE),9),1))</f>
        <v/>
      </c>
      <c r="AT33" s="253"/>
      <c r="AU33" s="483" t="str">
        <f>IF(LEN(VLOOKUP(AK31,vysledovka!$D$8:$F$68,2,FALSE))&lt;8,"",LEFT(RIGHT(VLOOKUP(AK31,vysledovka!$D$8:$F$68,2,FALSE),8),1))</f>
        <v/>
      </c>
      <c r="AV33" s="482"/>
      <c r="AW33" s="483" t="str">
        <f>IF(LEN(VLOOKUP(AK31,vysledovka!$D$8:$F$68,2,FALSE))&lt;7,"",LEFT(RIGHT(VLOOKUP(AK31,vysledovka!$D$8:$F$68,2,FALSE),7),1))</f>
        <v/>
      </c>
      <c r="AX33" s="482"/>
      <c r="AY33" s="483" t="str">
        <f>IF(LEN(VLOOKUP(AK31,vysledovka!$D$8:$F$68,2,FALSE))&lt;6,"",LEFT(RIGHT(VLOOKUP(AK31,vysledovka!$D$8:$F$68,2,FALSE),6),1))</f>
        <v/>
      </c>
      <c r="AZ33" s="253"/>
      <c r="BA33" s="834" t="str">
        <f>IF(LEN(VLOOKUP(AK31,vysledovka!$D$8:$F$68,2,FALSE))&lt;5,"",LEFT(RIGHT(VLOOKUP(AK31,vysledovka!$D$8:$F$68,2,FALSE),5),1))</f>
        <v/>
      </c>
      <c r="BB33" s="834"/>
      <c r="BC33" s="482"/>
      <c r="BD33" s="483" t="str">
        <f>IF(LEN(VLOOKUP(AK31,vysledovka!$D$8:$F$68,2,FALSE))&lt;4,"",LEFT(RIGHT(VLOOKUP(AK31,vysledovka!$D$8:$F$68,2,FALSE),4),1))</f>
        <v/>
      </c>
      <c r="BE33" s="482"/>
      <c r="BF33" s="483" t="str">
        <f>IF(LEN(VLOOKUP(AK31,vysledovka!$D$8:$F$68,2,FALSE))&lt;3,"",LEFT(RIGHT(VLOOKUP(AK31,vysledovka!$D$8:$F$68,2,FALSE),3),1))</f>
        <v/>
      </c>
      <c r="BG33" s="482"/>
      <c r="BH33" s="483" t="str">
        <f>IF(LEN(VLOOKUP(AK31,vysledovka!$D$8:$F$68,2,FALSE))&lt;2,"",LEFT(RIGHT(VLOOKUP(AK31,vysledovka!$D$8:$F$68,2,FALSE),2),1))</f>
        <v/>
      </c>
      <c r="BI33" s="482"/>
      <c r="BJ33" s="483" t="str">
        <f>IF(VLOOKUP(AK31,vysledovka!$D$8:$F$68,2,FALSE)=0,"",IF(LEN(VLOOKUP(AK31,vysledovka!$D$8:$F$68,2,FALSE))&lt;1,"",LEFT(RIGHT(VLOOKUP(AK31,vysledovka!$D$8:$F$68,2,FALSE),1),1)))</f>
        <v/>
      </c>
      <c r="BK33" s="738"/>
      <c r="BL33" s="671"/>
      <c r="BM33" s="483" t="str">
        <f>IF(LEN(VLOOKUP(AK31,vysledovka!$D$8:$F$68,3,FALSE))&lt;11,"",LEFT(RIGHT(VLOOKUP(AK31,vysledovka!$D$8:$F$68,3,FALSE),11),1))</f>
        <v/>
      </c>
      <c r="BN33" s="253"/>
      <c r="BO33" s="483" t="str">
        <f>IF(LEN(VLOOKUP(AK31,vysledovka!$D$8:$F$68,3,FALSE))&lt;10,"",LEFT(RIGHT(VLOOKUP(AK31,vysledovka!$D$8:$F$68,3,FALSE),10),1))</f>
        <v/>
      </c>
      <c r="BP33" s="482"/>
      <c r="BQ33" s="483" t="str">
        <f>IF(LEN(VLOOKUP(AK31,vysledovka!$D$8:$F$68,3,FALSE))&lt;9,"",LEFT(RIGHT(VLOOKUP(AK31,vysledovka!$D$8:$F$68,3,FALSE),9),1))</f>
        <v/>
      </c>
      <c r="BR33" s="253"/>
      <c r="BS33" s="483" t="str">
        <f>IF(LEN(VLOOKUP(AK31,vysledovka!$D$8:$F$68,3,FALSE))&lt;8,"",LEFT(RIGHT(VLOOKUP(AK31,vysledovka!$D$8:$F$68,3,FALSE),8),1))</f>
        <v/>
      </c>
      <c r="BT33" s="482"/>
      <c r="BU33" s="483" t="str">
        <f>IF(LEN(VLOOKUP(AK31,vysledovka!$D$8:$F$68,3,FALSE))&lt;7,"",LEFT(RIGHT(VLOOKUP(AK31,vysledovka!$D$8:$F$68,3,FALSE),7),1))</f>
        <v/>
      </c>
      <c r="BV33" s="831"/>
      <c r="BW33" s="483" t="str">
        <f>IF(LEN(VLOOKUP(AK31,vysledovka!$D$8:$F$68,3,FALSE))&lt;6,"",LEFT(RIGHT(VLOOKUP(AK31,vysledovka!$D$8:$F$68,3,FALSE),6),1))</f>
        <v/>
      </c>
      <c r="BX33" s="482"/>
      <c r="BY33" s="483" t="str">
        <f>IF(LEN(VLOOKUP(AK31,vysledovka!$D$8:$F$68,3,FALSE))&lt;5,"",LEFT(RIGHT(VLOOKUP(AK31,vysledovka!$D$8:$F$68,3,FALSE),5),1))</f>
        <v/>
      </c>
      <c r="BZ33" s="482"/>
      <c r="CA33" s="483" t="str">
        <f>IF(LEN(VLOOKUP(AK31,vysledovka!$D$8:$F$68,3,FALSE))&lt;4,"",LEFT(RIGHT(VLOOKUP(AK31,vysledovka!$D$8:$F$68,3,FALSE),4),1))</f>
        <v/>
      </c>
      <c r="CB33" s="833"/>
      <c r="CC33" s="483" t="str">
        <f>IF(LEN(VLOOKUP(AK31,vysledovka!$D$8:$F$68,3,FALSE))&lt;3,"",LEFT(RIGHT(VLOOKUP(AK31,vysledovka!$D$8:$F$68,3,FALSE),3),1))</f>
        <v/>
      </c>
      <c r="CD33" s="482"/>
      <c r="CE33" s="483" t="str">
        <f>IF(LEN(VLOOKUP(AK31,vysledovka!$D$8:$F$68,3,FALSE))&lt;2,"",LEFT(RIGHT(VLOOKUP(AK31,vysledovka!$D$8:$F$68,3,FALSE),2),1))</f>
        <v/>
      </c>
      <c r="CF33" s="482"/>
      <c r="CG33" s="483" t="str">
        <f>IF(VLOOKUP(AK31,vysledovka!$D$8:$F$68,3,FALSE)=0,"",IF(LEN(VLOOKUP(AK31,vysledovka!$D$8:$F$68,3,FALSE))&lt;1,"",LEFT(RIGHT(VLOOKUP(AK31,vysledovka!$D$8:$F$68,3,FALSE),1),1)))</f>
        <v/>
      </c>
      <c r="CH33" s="217"/>
      <c r="CI33" s="250"/>
      <c r="CJ33" s="250"/>
    </row>
    <row r="34" spans="1:88" s="252" customFormat="1" ht="3" customHeight="1">
      <c r="A34" s="250"/>
      <c r="B34" s="250"/>
      <c r="C34" s="250"/>
      <c r="E34" s="928"/>
      <c r="F34" s="929"/>
      <c r="G34" s="801"/>
      <c r="H34" s="801"/>
      <c r="I34" s="801"/>
      <c r="J34" s="801"/>
      <c r="K34" s="801"/>
      <c r="L34" s="801"/>
      <c r="M34" s="801"/>
      <c r="N34" s="801"/>
      <c r="O34" s="801"/>
      <c r="P34" s="801"/>
      <c r="Q34" s="801"/>
      <c r="R34" s="801"/>
      <c r="S34" s="801"/>
      <c r="T34" s="801"/>
      <c r="U34" s="801"/>
      <c r="V34" s="801"/>
      <c r="W34" s="801"/>
      <c r="X34" s="801"/>
      <c r="Y34" s="801"/>
      <c r="Z34" s="801"/>
      <c r="AA34" s="801"/>
      <c r="AB34" s="801"/>
      <c r="AC34" s="801"/>
      <c r="AD34" s="801"/>
      <c r="AE34" s="801"/>
      <c r="AF34" s="801"/>
      <c r="AG34" s="801"/>
      <c r="AH34" s="801"/>
      <c r="AI34" s="801"/>
      <c r="AJ34" s="801"/>
      <c r="AK34" s="923"/>
      <c r="AL34" s="923"/>
      <c r="AM34" s="923"/>
      <c r="AN34" s="464"/>
      <c r="AO34" s="236"/>
      <c r="AP34" s="236"/>
      <c r="AQ34" s="236"/>
      <c r="AR34" s="236"/>
      <c r="AS34" s="236"/>
      <c r="AT34" s="236"/>
      <c r="AU34" s="236"/>
      <c r="AV34" s="236"/>
      <c r="AW34" s="236"/>
      <c r="AX34" s="236"/>
      <c r="AY34" s="236"/>
      <c r="AZ34" s="236"/>
      <c r="BA34" s="236"/>
      <c r="BB34" s="236"/>
      <c r="BC34" s="236"/>
      <c r="BD34" s="236"/>
      <c r="BE34" s="182"/>
      <c r="BF34" s="182"/>
      <c r="BG34" s="182"/>
      <c r="BH34" s="182"/>
      <c r="BI34" s="182"/>
      <c r="BJ34" s="182"/>
      <c r="BK34" s="182"/>
      <c r="BL34" s="669"/>
      <c r="BM34" s="669"/>
      <c r="BN34" s="669"/>
      <c r="BO34" s="669"/>
      <c r="BP34" s="669"/>
      <c r="BQ34" s="669"/>
      <c r="BR34" s="669"/>
      <c r="BS34" s="669"/>
      <c r="BT34" s="669"/>
      <c r="BU34" s="669"/>
      <c r="BV34" s="669"/>
      <c r="BW34" s="669"/>
      <c r="BX34" s="669"/>
      <c r="BY34" s="669"/>
      <c r="BZ34" s="669"/>
      <c r="CA34" s="669"/>
      <c r="CB34" s="669"/>
      <c r="CC34" s="182"/>
      <c r="CD34" s="182"/>
      <c r="CE34" s="182"/>
      <c r="CF34" s="182"/>
      <c r="CG34" s="182"/>
      <c r="CH34" s="218"/>
      <c r="CI34" s="250"/>
      <c r="CJ34" s="250"/>
    </row>
    <row r="35" spans="1:88" s="174" customFormat="1" ht="3" customHeight="1">
      <c r="A35" s="139"/>
      <c r="B35" s="463"/>
      <c r="C35" s="144"/>
      <c r="D35" s="144"/>
      <c r="E35" s="916" t="s">
        <v>262</v>
      </c>
      <c r="F35" s="917"/>
      <c r="G35" s="804" t="str">
        <f>Index!C211</f>
        <v>Aktivácia (účtová skupina 62)</v>
      </c>
      <c r="H35" s="801"/>
      <c r="I35" s="801"/>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1"/>
      <c r="AH35" s="801"/>
      <c r="AI35" s="801"/>
      <c r="AJ35" s="801"/>
      <c r="AK35" s="922" t="s">
        <v>64</v>
      </c>
      <c r="AL35" s="923"/>
      <c r="AM35" s="923"/>
      <c r="AN35" s="469"/>
      <c r="AO35" s="472"/>
      <c r="AP35" s="472"/>
      <c r="AQ35" s="472"/>
      <c r="AR35" s="472"/>
      <c r="AS35" s="472"/>
      <c r="AT35" s="472"/>
      <c r="AU35" s="472"/>
      <c r="AV35" s="472"/>
      <c r="AW35" s="472"/>
      <c r="AX35" s="472"/>
      <c r="AY35" s="472"/>
      <c r="AZ35" s="472"/>
      <c r="BA35" s="472"/>
      <c r="BB35" s="472"/>
      <c r="BC35" s="472"/>
      <c r="BD35" s="472"/>
      <c r="BE35" s="175"/>
      <c r="BF35" s="175"/>
      <c r="BG35" s="175"/>
      <c r="BH35" s="175"/>
      <c r="BI35" s="175"/>
      <c r="BJ35" s="175"/>
      <c r="BK35" s="175"/>
      <c r="BL35" s="710"/>
      <c r="BM35" s="710"/>
      <c r="BN35" s="710"/>
      <c r="BO35" s="710"/>
      <c r="BP35" s="710"/>
      <c r="BQ35" s="710"/>
      <c r="BR35" s="710"/>
      <c r="BS35" s="710"/>
      <c r="BT35" s="710"/>
      <c r="BU35" s="710"/>
      <c r="BV35" s="710"/>
      <c r="BW35" s="710"/>
      <c r="BX35" s="710"/>
      <c r="BY35" s="710"/>
      <c r="BZ35" s="710"/>
      <c r="CA35" s="710"/>
      <c r="CB35" s="710"/>
      <c r="CC35" s="175"/>
      <c r="CD35" s="175"/>
      <c r="CE35" s="175"/>
      <c r="CF35" s="175"/>
      <c r="CG35" s="175"/>
      <c r="CH35" s="216"/>
      <c r="CI35" s="220"/>
      <c r="CJ35" s="220"/>
    </row>
    <row r="36" spans="1:88" s="174" customFormat="1" ht="3" customHeight="1">
      <c r="A36" s="139"/>
      <c r="B36" s="139"/>
      <c r="C36" s="139"/>
      <c r="D36" s="463"/>
      <c r="E36" s="918"/>
      <c r="F36" s="919"/>
      <c r="G36" s="801"/>
      <c r="H36" s="801"/>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923"/>
      <c r="AL36" s="923"/>
      <c r="AM36" s="923"/>
      <c r="AN36" s="465"/>
      <c r="AO36" s="466"/>
      <c r="AP36" s="466"/>
      <c r="AQ36" s="466"/>
      <c r="AR36" s="471"/>
      <c r="AS36" s="467"/>
      <c r="AT36" s="467"/>
      <c r="AU36" s="467"/>
      <c r="AV36" s="467"/>
      <c r="AW36" s="467"/>
      <c r="AX36" s="468"/>
      <c r="AY36" s="673"/>
      <c r="AZ36" s="673"/>
      <c r="BA36" s="673"/>
      <c r="BB36" s="673"/>
      <c r="BC36" s="673"/>
      <c r="BD36" s="673"/>
      <c r="BE36" s="476"/>
      <c r="BF36" s="793"/>
      <c r="BG36" s="793"/>
      <c r="BH36" s="793"/>
      <c r="BI36" s="793"/>
      <c r="BJ36" s="793"/>
      <c r="BK36" s="738"/>
      <c r="BL36" s="671"/>
      <c r="BM36" s="672"/>
      <c r="BN36" s="672"/>
      <c r="BO36" s="672"/>
      <c r="BP36" s="471"/>
      <c r="BQ36" s="673"/>
      <c r="BR36" s="673"/>
      <c r="BS36" s="673"/>
      <c r="BT36" s="673"/>
      <c r="BU36" s="673"/>
      <c r="BV36" s="674"/>
      <c r="BW36" s="668"/>
      <c r="BX36" s="668"/>
      <c r="BY36" s="668"/>
      <c r="BZ36" s="668"/>
      <c r="CA36" s="668"/>
      <c r="CB36" s="667"/>
      <c r="CC36" s="668"/>
      <c r="CD36" s="668"/>
      <c r="CE36" s="668"/>
      <c r="CF36" s="668"/>
      <c r="CG36" s="668"/>
      <c r="CH36" s="217"/>
      <c r="CI36" s="220"/>
      <c r="CJ36" s="220"/>
    </row>
    <row r="37" spans="1:88" s="171" customFormat="1" ht="15" customHeight="1">
      <c r="A37" s="139"/>
      <c r="B37" s="139"/>
      <c r="C37" s="139"/>
      <c r="E37" s="918"/>
      <c r="F37" s="919"/>
      <c r="G37" s="801"/>
      <c r="H37" s="801"/>
      <c r="I37" s="801"/>
      <c r="J37" s="801"/>
      <c r="K37" s="801"/>
      <c r="L37" s="801"/>
      <c r="M37" s="801"/>
      <c r="N37" s="801"/>
      <c r="O37" s="801"/>
      <c r="P37" s="801"/>
      <c r="Q37" s="801"/>
      <c r="R37" s="801"/>
      <c r="S37" s="801"/>
      <c r="T37" s="801"/>
      <c r="U37" s="801"/>
      <c r="V37" s="801"/>
      <c r="W37" s="801"/>
      <c r="X37" s="801"/>
      <c r="Y37" s="801"/>
      <c r="Z37" s="801"/>
      <c r="AA37" s="801"/>
      <c r="AB37" s="801"/>
      <c r="AC37" s="801"/>
      <c r="AD37" s="801"/>
      <c r="AE37" s="801"/>
      <c r="AF37" s="801"/>
      <c r="AG37" s="801"/>
      <c r="AH37" s="801"/>
      <c r="AI37" s="801"/>
      <c r="AJ37" s="801"/>
      <c r="AK37" s="923"/>
      <c r="AL37" s="923"/>
      <c r="AM37" s="923"/>
      <c r="AN37" s="465"/>
      <c r="AO37" s="474" t="str">
        <f>IF(LEN(VLOOKUP(AK35,vysledovka!$D$8:$F$68,2,FALSE))&lt;11,"",LEFT(RIGHT(VLOOKUP(AK35,vysledovka!$D$8:$F$68,2,FALSE),11),1))</f>
        <v/>
      </c>
      <c r="AP37" s="181"/>
      <c r="AQ37" s="474" t="str">
        <f>IF(LEN(VLOOKUP(AK35,vysledovka!$D$8:$F$68,2,FALSE))&lt;10,"",LEFT(RIGHT(VLOOKUP(AK35,vysledovka!$D$8:$F$68,2,FALSE),10),1))</f>
        <v/>
      </c>
      <c r="AR37" s="476"/>
      <c r="AS37" s="474" t="str">
        <f>IF(LEN(VLOOKUP(AK35,vysledovka!$D$8:$F$68,2,FALSE))&lt;9,"",LEFT(RIGHT(VLOOKUP(AK35,vysledovka!$D$8:$F$68,2,FALSE),9),1))</f>
        <v/>
      </c>
      <c r="AT37" s="181"/>
      <c r="AU37" s="474" t="str">
        <f>IF(LEN(VLOOKUP(AK35,vysledovka!$D$8:$F$68,2,FALSE))&lt;8,"",LEFT(RIGHT(VLOOKUP(AK35,vysledovka!$D$8:$F$68,2,FALSE),8),1))</f>
        <v/>
      </c>
      <c r="AV37" s="476"/>
      <c r="AW37" s="474" t="str">
        <f>IF(LEN(VLOOKUP(AK35,vysledovka!$D$8:$F$68,2,FALSE))&lt;7,"",LEFT(RIGHT(VLOOKUP(AK35,vysledovka!$D$8:$F$68,2,FALSE),7),1))</f>
        <v/>
      </c>
      <c r="AX37" s="468"/>
      <c r="AY37" s="474" t="str">
        <f>IF(LEN(VLOOKUP(AK35,vysledovka!$D$8:$F$68,2,FALSE))&lt;6,"",LEFT(RIGHT(VLOOKUP(AK35,vysledovka!$D$8:$F$68,2,FALSE),6),1))</f>
        <v/>
      </c>
      <c r="AZ37" s="181"/>
      <c r="BA37" s="788" t="str">
        <f>IF(LEN(VLOOKUP(AK35,vysledovka!$D$8:$F$68,2,FALSE))&lt;5,"",LEFT(RIGHT(VLOOKUP(AK35,vysledovka!$D$8:$F$68,2,FALSE),5),1))</f>
        <v/>
      </c>
      <c r="BB37" s="788"/>
      <c r="BC37" s="476"/>
      <c r="BD37" s="474" t="str">
        <f>IF(LEN(VLOOKUP(AK35,vysledovka!$D$8:$F$68,2,FALSE))&lt;4,"",LEFT(RIGHT(VLOOKUP(AK35,vysledovka!$D$8:$F$68,2,FALSE),4),1))</f>
        <v/>
      </c>
      <c r="BE37" s="476"/>
      <c r="BF37" s="474" t="str">
        <f>IF(LEN(VLOOKUP(AK35,vysledovka!$D$8:$F$68,2,FALSE))&lt;3,"",LEFT(RIGHT(VLOOKUP(AK35,vysledovka!$D$8:$F$68,2,FALSE),3),1))</f>
        <v/>
      </c>
      <c r="BG37" s="476"/>
      <c r="BH37" s="474" t="str">
        <f>IF(LEN(VLOOKUP(AK35,vysledovka!$D$8:$F$68,2,FALSE))&lt;2,"",LEFT(RIGHT(VLOOKUP(AK35,vysledovka!$D$8:$F$68,2,FALSE),2),1))</f>
        <v/>
      </c>
      <c r="BI37" s="476"/>
      <c r="BJ37" s="474" t="str">
        <f>IF(VLOOKUP(AK35,vysledovka!$D$8:$F$68,2,FALSE)=0,"",IF(LEN(VLOOKUP(AK35,vysledovka!$D$8:$F$68,2,FALSE))&lt;1,"",LEFT(RIGHT(VLOOKUP(AK35,vysledovka!$D$8:$F$68,2,FALSE),1),1)))</f>
        <v/>
      </c>
      <c r="BK37" s="738"/>
      <c r="BL37" s="671"/>
      <c r="BM37" s="474" t="str">
        <f>IF(LEN(VLOOKUP(AK35,vysledovka!$D$8:$F$68,3,FALSE))&lt;11,"",LEFT(RIGHT(VLOOKUP(AK35,vysledovka!$D$8:$F$68,3,FALSE),11),1))</f>
        <v/>
      </c>
      <c r="BN37" s="181"/>
      <c r="BO37" s="474" t="str">
        <f>IF(LEN(VLOOKUP(AK35,vysledovka!$D$8:$F$68,3,FALSE))&lt;10,"",LEFT(RIGHT(VLOOKUP(AK35,vysledovka!$D$8:$F$68,3,FALSE),10),1))</f>
        <v/>
      </c>
      <c r="BP37" s="476"/>
      <c r="BQ37" s="474" t="str">
        <f>IF(LEN(VLOOKUP(AK35,vysledovka!$D$8:$F$68,3,FALSE))&lt;9,"",LEFT(RIGHT(VLOOKUP(AK35,vysledovka!$D$8:$F$68,3,FALSE),9),1))</f>
        <v/>
      </c>
      <c r="BR37" s="181"/>
      <c r="BS37" s="474" t="str">
        <f>IF(LEN(VLOOKUP(AK35,vysledovka!$D$8:$F$68,3,FALSE))&lt;8,"",LEFT(RIGHT(VLOOKUP(AK35,vysledovka!$D$8:$F$68,3,FALSE),8),1))</f>
        <v/>
      </c>
      <c r="BT37" s="476"/>
      <c r="BU37" s="474" t="str">
        <f>IF(LEN(VLOOKUP(AK35,vysledovka!$D$8:$F$68,3,FALSE))&lt;7,"",LEFT(RIGHT(VLOOKUP(AK35,vysledovka!$D$8:$F$68,3,FALSE),7),1))</f>
        <v/>
      </c>
      <c r="BV37" s="674"/>
      <c r="BW37" s="474" t="str">
        <f>IF(LEN(VLOOKUP(AK35,vysledovka!$D$8:$F$68,3,FALSE))&lt;6,"",LEFT(RIGHT(VLOOKUP(AK35,vysledovka!$D$8:$F$68,3,FALSE),6),1))</f>
        <v/>
      </c>
      <c r="BX37" s="476"/>
      <c r="BY37" s="474" t="str">
        <f>IF(LEN(VLOOKUP(AK35,vysledovka!$D$8:$F$68,3,FALSE))&lt;5,"",LEFT(RIGHT(VLOOKUP(AK35,vysledovka!$D$8:$F$68,3,FALSE),5),1))</f>
        <v/>
      </c>
      <c r="BZ37" s="476"/>
      <c r="CA37" s="474" t="str">
        <f>IF(LEN(VLOOKUP(AK35,vysledovka!$D$8:$F$68,3,FALSE))&lt;4,"",LEFT(RIGHT(VLOOKUP(AK35,vysledovka!$D$8:$F$68,3,FALSE),4),1))</f>
        <v/>
      </c>
      <c r="CB37" s="667"/>
      <c r="CC37" s="474" t="str">
        <f>IF(LEN(VLOOKUP(AK35,vysledovka!$D$8:$F$68,3,FALSE))&lt;3,"",LEFT(RIGHT(VLOOKUP(AK35,vysledovka!$D$8:$F$68,3,FALSE),3),1))</f>
        <v/>
      </c>
      <c r="CD37" s="476"/>
      <c r="CE37" s="474" t="str">
        <f>IF(LEN(VLOOKUP(AK35,vysledovka!$D$8:$F$68,3,FALSE))&lt;2,"",LEFT(RIGHT(VLOOKUP(AK35,vysledovka!$D$8:$F$68,3,FALSE),2),1))</f>
        <v/>
      </c>
      <c r="CF37" s="476"/>
      <c r="CG37" s="474" t="str">
        <f>IF(VLOOKUP(AK35,vysledovka!$D$8:$F$68,3,FALSE)=0,"",IF(LEN(VLOOKUP(AK35,vysledovka!$D$8:$F$68,3,FALSE))&lt;1,"",LEFT(RIGHT(VLOOKUP(AK35,vysledovka!$D$8:$F$68,3,FALSE),1),1)))</f>
        <v/>
      </c>
      <c r="CH37" s="217"/>
      <c r="CI37" s="139"/>
      <c r="CJ37" s="139"/>
    </row>
    <row r="38" spans="1:88" s="171" customFormat="1" ht="3" customHeight="1">
      <c r="A38" s="139"/>
      <c r="B38" s="139"/>
      <c r="C38" s="139"/>
      <c r="E38" s="920"/>
      <c r="F38" s="921"/>
      <c r="G38" s="801"/>
      <c r="H38" s="801"/>
      <c r="I38" s="801"/>
      <c r="J38" s="801"/>
      <c r="K38" s="801"/>
      <c r="L38" s="801"/>
      <c r="M38" s="801"/>
      <c r="N38" s="801"/>
      <c r="O38" s="801"/>
      <c r="P38" s="801"/>
      <c r="Q38" s="801"/>
      <c r="R38" s="801"/>
      <c r="S38" s="801"/>
      <c r="T38" s="801"/>
      <c r="U38" s="801"/>
      <c r="V38" s="801"/>
      <c r="W38" s="801"/>
      <c r="X38" s="801"/>
      <c r="Y38" s="801"/>
      <c r="Z38" s="801"/>
      <c r="AA38" s="801"/>
      <c r="AB38" s="801"/>
      <c r="AC38" s="801"/>
      <c r="AD38" s="801"/>
      <c r="AE38" s="801"/>
      <c r="AF38" s="801"/>
      <c r="AG38" s="801"/>
      <c r="AH38" s="801"/>
      <c r="AI38" s="801"/>
      <c r="AJ38" s="801"/>
      <c r="AK38" s="923"/>
      <c r="AL38" s="923"/>
      <c r="AM38" s="923"/>
      <c r="AN38" s="464"/>
      <c r="AO38" s="236"/>
      <c r="AP38" s="236"/>
      <c r="AQ38" s="236"/>
      <c r="AR38" s="236"/>
      <c r="AS38" s="236"/>
      <c r="AT38" s="236"/>
      <c r="AU38" s="236"/>
      <c r="AV38" s="236"/>
      <c r="AW38" s="236"/>
      <c r="AX38" s="236"/>
      <c r="AY38" s="236"/>
      <c r="AZ38" s="236"/>
      <c r="BA38" s="236"/>
      <c r="BB38" s="236"/>
      <c r="BC38" s="236"/>
      <c r="BD38" s="236"/>
      <c r="BE38" s="182"/>
      <c r="BF38" s="182"/>
      <c r="BG38" s="182"/>
      <c r="BH38" s="182"/>
      <c r="BI38" s="182"/>
      <c r="BJ38" s="182"/>
      <c r="BK38" s="182"/>
      <c r="BL38" s="669"/>
      <c r="BM38" s="669"/>
      <c r="BN38" s="669"/>
      <c r="BO38" s="669"/>
      <c r="BP38" s="669"/>
      <c r="BQ38" s="669"/>
      <c r="BR38" s="669"/>
      <c r="BS38" s="669"/>
      <c r="BT38" s="669"/>
      <c r="BU38" s="669"/>
      <c r="BV38" s="669"/>
      <c r="BW38" s="669"/>
      <c r="BX38" s="669"/>
      <c r="BY38" s="669"/>
      <c r="BZ38" s="669"/>
      <c r="CA38" s="669"/>
      <c r="CB38" s="669"/>
      <c r="CC38" s="182"/>
      <c r="CD38" s="182"/>
      <c r="CE38" s="182"/>
      <c r="CF38" s="182"/>
      <c r="CG38" s="182"/>
      <c r="CH38" s="218"/>
      <c r="CI38" s="139"/>
      <c r="CJ38" s="139"/>
    </row>
    <row r="39" spans="1:88" s="174" customFormat="1" ht="3" customHeight="1">
      <c r="A39" s="250"/>
      <c r="B39" s="251"/>
      <c r="C39" s="144"/>
      <c r="D39" s="144"/>
      <c r="E39" s="924" t="s">
        <v>263</v>
      </c>
      <c r="F39" s="925"/>
      <c r="G39" s="939" t="str">
        <f>Index!C212</f>
        <v>Tržby z predaja dlhodobého nehmotného majetku, dlhodobého hmotného majetku a materiálu (641, 642)</v>
      </c>
      <c r="H39" s="940"/>
      <c r="I39" s="940"/>
      <c r="J39" s="940"/>
      <c r="K39" s="940"/>
      <c r="L39" s="940"/>
      <c r="M39" s="940"/>
      <c r="N39" s="940"/>
      <c r="O39" s="940"/>
      <c r="P39" s="940"/>
      <c r="Q39" s="940"/>
      <c r="R39" s="940"/>
      <c r="S39" s="940"/>
      <c r="T39" s="940"/>
      <c r="U39" s="940"/>
      <c r="V39" s="940"/>
      <c r="W39" s="940"/>
      <c r="X39" s="940"/>
      <c r="Y39" s="940"/>
      <c r="Z39" s="940"/>
      <c r="AA39" s="940"/>
      <c r="AB39" s="940"/>
      <c r="AC39" s="940"/>
      <c r="AD39" s="940"/>
      <c r="AE39" s="940"/>
      <c r="AF39" s="940"/>
      <c r="AG39" s="940"/>
      <c r="AH39" s="940"/>
      <c r="AI39" s="940"/>
      <c r="AJ39" s="940"/>
      <c r="AK39" s="922" t="s">
        <v>66</v>
      </c>
      <c r="AL39" s="923"/>
      <c r="AM39" s="923"/>
      <c r="AN39" s="469"/>
      <c r="AO39" s="472"/>
      <c r="AP39" s="472"/>
      <c r="AQ39" s="472"/>
      <c r="AR39" s="472"/>
      <c r="AS39" s="472"/>
      <c r="AT39" s="472"/>
      <c r="AU39" s="472"/>
      <c r="AV39" s="472"/>
      <c r="AW39" s="472"/>
      <c r="AX39" s="472"/>
      <c r="AY39" s="472"/>
      <c r="AZ39" s="472"/>
      <c r="BA39" s="472"/>
      <c r="BB39" s="472"/>
      <c r="BC39" s="472"/>
      <c r="BD39" s="472"/>
      <c r="BE39" s="175"/>
      <c r="BF39" s="175"/>
      <c r="BG39" s="175"/>
      <c r="BH39" s="175"/>
      <c r="BI39" s="175"/>
      <c r="BJ39" s="175"/>
      <c r="BK39" s="175"/>
      <c r="BL39" s="710"/>
      <c r="BM39" s="710"/>
      <c r="BN39" s="710"/>
      <c r="BO39" s="710"/>
      <c r="BP39" s="710"/>
      <c r="BQ39" s="710"/>
      <c r="BR39" s="710"/>
      <c r="BS39" s="710"/>
      <c r="BT39" s="710"/>
      <c r="BU39" s="710"/>
      <c r="BV39" s="710"/>
      <c r="BW39" s="710"/>
      <c r="BX39" s="710"/>
      <c r="BY39" s="710"/>
      <c r="BZ39" s="710"/>
      <c r="CA39" s="710"/>
      <c r="CB39" s="710"/>
      <c r="CC39" s="175"/>
      <c r="CD39" s="175"/>
      <c r="CE39" s="175"/>
      <c r="CF39" s="175"/>
      <c r="CG39" s="175"/>
      <c r="CH39" s="216"/>
      <c r="CI39" s="220"/>
      <c r="CJ39" s="220"/>
    </row>
    <row r="40" spans="1:88" s="174" customFormat="1" ht="3" customHeight="1">
      <c r="A40" s="250"/>
      <c r="B40" s="250"/>
      <c r="C40" s="250"/>
      <c r="D40" s="251"/>
      <c r="E40" s="926"/>
      <c r="F40" s="927"/>
      <c r="G40" s="940"/>
      <c r="H40" s="940"/>
      <c r="I40" s="940"/>
      <c r="J40" s="940"/>
      <c r="K40" s="940"/>
      <c r="L40" s="940"/>
      <c r="M40" s="940"/>
      <c r="N40" s="940"/>
      <c r="O40" s="940"/>
      <c r="P40" s="940"/>
      <c r="Q40" s="940"/>
      <c r="R40" s="940"/>
      <c r="S40" s="940"/>
      <c r="T40" s="940"/>
      <c r="U40" s="940"/>
      <c r="V40" s="940"/>
      <c r="W40" s="940"/>
      <c r="X40" s="940"/>
      <c r="Y40" s="940"/>
      <c r="Z40" s="940"/>
      <c r="AA40" s="940"/>
      <c r="AB40" s="940"/>
      <c r="AC40" s="940"/>
      <c r="AD40" s="940"/>
      <c r="AE40" s="940"/>
      <c r="AF40" s="940"/>
      <c r="AG40" s="940"/>
      <c r="AH40" s="940"/>
      <c r="AI40" s="940"/>
      <c r="AJ40" s="940"/>
      <c r="AK40" s="923"/>
      <c r="AL40" s="923"/>
      <c r="AM40" s="923"/>
      <c r="AN40" s="465"/>
      <c r="AO40" s="466"/>
      <c r="AP40" s="466"/>
      <c r="AQ40" s="466"/>
      <c r="AR40" s="471"/>
      <c r="AS40" s="481"/>
      <c r="AT40" s="481"/>
      <c r="AU40" s="481"/>
      <c r="AV40" s="481"/>
      <c r="AW40" s="481"/>
      <c r="AX40" s="482"/>
      <c r="AY40" s="830"/>
      <c r="AZ40" s="830"/>
      <c r="BA40" s="830"/>
      <c r="BB40" s="830"/>
      <c r="BC40" s="830"/>
      <c r="BD40" s="830"/>
      <c r="BE40" s="482"/>
      <c r="BF40" s="832"/>
      <c r="BG40" s="832"/>
      <c r="BH40" s="832"/>
      <c r="BI40" s="832"/>
      <c r="BJ40" s="832"/>
      <c r="BK40" s="738"/>
      <c r="BL40" s="671"/>
      <c r="BM40" s="672"/>
      <c r="BN40" s="672"/>
      <c r="BO40" s="672"/>
      <c r="BP40" s="471"/>
      <c r="BQ40" s="830"/>
      <c r="BR40" s="830"/>
      <c r="BS40" s="830"/>
      <c r="BT40" s="830"/>
      <c r="BU40" s="830"/>
      <c r="BV40" s="831"/>
      <c r="BW40" s="832"/>
      <c r="BX40" s="832"/>
      <c r="BY40" s="832"/>
      <c r="BZ40" s="832"/>
      <c r="CA40" s="832"/>
      <c r="CB40" s="833"/>
      <c r="CC40" s="832"/>
      <c r="CD40" s="832"/>
      <c r="CE40" s="832"/>
      <c r="CF40" s="832"/>
      <c r="CG40" s="832"/>
      <c r="CH40" s="217"/>
      <c r="CI40" s="220"/>
      <c r="CJ40" s="220"/>
    </row>
    <row r="41" spans="1:88" s="252" customFormat="1" ht="15" customHeight="1">
      <c r="A41" s="250"/>
      <c r="B41" s="250"/>
      <c r="C41" s="250"/>
      <c r="E41" s="926"/>
      <c r="F41" s="927"/>
      <c r="G41" s="940"/>
      <c r="H41" s="940"/>
      <c r="I41" s="940"/>
      <c r="J41" s="940"/>
      <c r="K41" s="940"/>
      <c r="L41" s="940"/>
      <c r="M41" s="940"/>
      <c r="N41" s="940"/>
      <c r="O41" s="940"/>
      <c r="P41" s="940"/>
      <c r="Q41" s="940"/>
      <c r="R41" s="940"/>
      <c r="S41" s="940"/>
      <c r="T41" s="940"/>
      <c r="U41" s="940"/>
      <c r="V41" s="940"/>
      <c r="W41" s="940"/>
      <c r="X41" s="940"/>
      <c r="Y41" s="940"/>
      <c r="Z41" s="940"/>
      <c r="AA41" s="940"/>
      <c r="AB41" s="940"/>
      <c r="AC41" s="940"/>
      <c r="AD41" s="940"/>
      <c r="AE41" s="940"/>
      <c r="AF41" s="940"/>
      <c r="AG41" s="940"/>
      <c r="AH41" s="940"/>
      <c r="AI41" s="940"/>
      <c r="AJ41" s="940"/>
      <c r="AK41" s="923"/>
      <c r="AL41" s="923"/>
      <c r="AM41" s="923"/>
      <c r="AN41" s="465"/>
      <c r="AO41" s="483" t="str">
        <f>IF(LEN(VLOOKUP(AK39,vysledovka!$D$8:$F$68,2,FALSE))&lt;11,"",LEFT(RIGHT(VLOOKUP(AK39,vysledovka!$D$8:$F$68,2,FALSE),11),1))</f>
        <v/>
      </c>
      <c r="AP41" s="253"/>
      <c r="AQ41" s="483" t="str">
        <f>IF(LEN(VLOOKUP(AK39,vysledovka!$D$8:$F$68,2,FALSE))&lt;10,"",LEFT(RIGHT(VLOOKUP(AK39,vysledovka!$D$8:$F$68,2,FALSE),10),1))</f>
        <v/>
      </c>
      <c r="AR41" s="482"/>
      <c r="AS41" s="483" t="str">
        <f>IF(LEN(VLOOKUP(AK39,vysledovka!$D$8:$F$68,2,FALSE))&lt;9,"",LEFT(RIGHT(VLOOKUP(AK39,vysledovka!$D$8:$F$68,2,FALSE),9),1))</f>
        <v/>
      </c>
      <c r="AT41" s="253"/>
      <c r="AU41" s="483" t="str">
        <f>IF(LEN(VLOOKUP(AK39,vysledovka!$D$8:$F$68,2,FALSE))&lt;8,"",LEFT(RIGHT(VLOOKUP(AK39,vysledovka!$D$8:$F$68,2,FALSE),8),1))</f>
        <v/>
      </c>
      <c r="AV41" s="482"/>
      <c r="AW41" s="483" t="str">
        <f>IF(LEN(VLOOKUP(AK39,vysledovka!$D$8:$F$68,2,FALSE))&lt;7,"",LEFT(RIGHT(VLOOKUP(AK39,vysledovka!$D$8:$F$68,2,FALSE),7),1))</f>
        <v/>
      </c>
      <c r="AX41" s="482"/>
      <c r="AY41" s="483" t="str">
        <f>IF(LEN(VLOOKUP(AK39,vysledovka!$D$8:$F$68,2,FALSE))&lt;6,"",LEFT(RIGHT(VLOOKUP(AK39,vysledovka!$D$8:$F$68,2,FALSE),6),1))</f>
        <v/>
      </c>
      <c r="AZ41" s="253"/>
      <c r="BA41" s="834" t="str">
        <f>IF(LEN(VLOOKUP(AK39,vysledovka!$D$8:$F$68,2,FALSE))&lt;5,"",LEFT(RIGHT(VLOOKUP(AK39,vysledovka!$D$8:$F$68,2,FALSE),5),1))</f>
        <v/>
      </c>
      <c r="BB41" s="834"/>
      <c r="BC41" s="482"/>
      <c r="BD41" s="483" t="str">
        <f>IF(LEN(VLOOKUP(AK39,vysledovka!$D$8:$F$68,2,FALSE))&lt;4,"",LEFT(RIGHT(VLOOKUP(AK39,vysledovka!$D$8:$F$68,2,FALSE),4),1))</f>
        <v/>
      </c>
      <c r="BE41" s="482"/>
      <c r="BF41" s="483" t="str">
        <f>IF(LEN(VLOOKUP(AK39,vysledovka!$D$8:$F$68,2,FALSE))&lt;3,"",LEFT(RIGHT(VLOOKUP(AK39,vysledovka!$D$8:$F$68,2,FALSE),3),1))</f>
        <v/>
      </c>
      <c r="BG41" s="482"/>
      <c r="BH41" s="483" t="str">
        <f>IF(LEN(VLOOKUP(AK39,vysledovka!$D$8:$F$68,2,FALSE))&lt;2,"",LEFT(RIGHT(VLOOKUP(AK39,vysledovka!$D$8:$F$68,2,FALSE),2),1))</f>
        <v/>
      </c>
      <c r="BI41" s="482"/>
      <c r="BJ41" s="483" t="str">
        <f>IF(VLOOKUP(AK39,vysledovka!$D$8:$F$68,2,FALSE)=0,"",IF(LEN(VLOOKUP(AK39,vysledovka!$D$8:$F$68,2,FALSE))&lt;1,"",LEFT(RIGHT(VLOOKUP(AK39,vysledovka!$D$8:$F$68,2,FALSE),1),1)))</f>
        <v/>
      </c>
      <c r="BK41" s="738"/>
      <c r="BL41" s="671"/>
      <c r="BM41" s="483" t="str">
        <f>IF(LEN(VLOOKUP(AK39,vysledovka!$D$8:$F$68,3,FALSE))&lt;11,"",LEFT(RIGHT(VLOOKUP(AK39,vysledovka!$D$8:$F$68,3,FALSE),11),1))</f>
        <v/>
      </c>
      <c r="BN41" s="253"/>
      <c r="BO41" s="483" t="str">
        <f>IF(LEN(VLOOKUP(AK39,vysledovka!$D$8:$F$68,3,FALSE))&lt;10,"",LEFT(RIGHT(VLOOKUP(AK39,vysledovka!$D$8:$F$68,3,FALSE),10),1))</f>
        <v/>
      </c>
      <c r="BP41" s="482"/>
      <c r="BQ41" s="483" t="str">
        <f>IF(LEN(VLOOKUP(AK39,vysledovka!$D$8:$F$68,3,FALSE))&lt;9,"",LEFT(RIGHT(VLOOKUP(AK39,vysledovka!$D$8:$F$68,3,FALSE),9),1))</f>
        <v/>
      </c>
      <c r="BR41" s="253"/>
      <c r="BS41" s="483" t="str">
        <f>IF(LEN(VLOOKUP(AK39,vysledovka!$D$8:$F$68,3,FALSE))&lt;8,"",LEFT(RIGHT(VLOOKUP(AK39,vysledovka!$D$8:$F$68,3,FALSE),8),1))</f>
        <v/>
      </c>
      <c r="BT41" s="482"/>
      <c r="BU41" s="483" t="str">
        <f>IF(LEN(VLOOKUP(AK39,vysledovka!$D$8:$F$68,3,FALSE))&lt;7,"",LEFT(RIGHT(VLOOKUP(AK39,vysledovka!$D$8:$F$68,3,FALSE),7),1))</f>
        <v/>
      </c>
      <c r="BV41" s="831"/>
      <c r="BW41" s="483" t="str">
        <f>IF(LEN(VLOOKUP(AK39,vysledovka!$D$8:$F$68,3,FALSE))&lt;6,"",LEFT(RIGHT(VLOOKUP(AK39,vysledovka!$D$8:$F$68,3,FALSE),6),1))</f>
        <v/>
      </c>
      <c r="BX41" s="482"/>
      <c r="BY41" s="483" t="str">
        <f>IF(LEN(VLOOKUP(AK39,vysledovka!$D$8:$F$68,3,FALSE))&lt;5,"",LEFT(RIGHT(VLOOKUP(AK39,vysledovka!$D$8:$F$68,3,FALSE),5),1))</f>
        <v>6</v>
      </c>
      <c r="BZ41" s="482"/>
      <c r="CA41" s="483" t="str">
        <f>IF(LEN(VLOOKUP(AK39,vysledovka!$D$8:$F$68,3,FALSE))&lt;4,"",LEFT(RIGHT(VLOOKUP(AK39,vysledovka!$D$8:$F$68,3,FALSE),4),1))</f>
        <v>0</v>
      </c>
      <c r="CB41" s="833"/>
      <c r="CC41" s="483" t="str">
        <f>IF(LEN(VLOOKUP(AK39,vysledovka!$D$8:$F$68,3,FALSE))&lt;3,"",LEFT(RIGHT(VLOOKUP(AK39,vysledovka!$D$8:$F$68,3,FALSE),3),1))</f>
        <v>0</v>
      </c>
      <c r="CD41" s="482"/>
      <c r="CE41" s="483" t="str">
        <f>IF(LEN(VLOOKUP(AK39,vysledovka!$D$8:$F$68,3,FALSE))&lt;2,"",LEFT(RIGHT(VLOOKUP(AK39,vysledovka!$D$8:$F$68,3,FALSE),2),1))</f>
        <v>0</v>
      </c>
      <c r="CF41" s="482"/>
      <c r="CG41" s="483" t="str">
        <f>IF(VLOOKUP(AK39,vysledovka!$D$8:$F$68,3,FALSE)=0,"",IF(LEN(VLOOKUP(AK39,vysledovka!$D$8:$F$68,3,FALSE))&lt;1,"",LEFT(RIGHT(VLOOKUP(AK39,vysledovka!$D$8:$F$68,3,FALSE),1),1)))</f>
        <v>0</v>
      </c>
      <c r="CH41" s="217"/>
      <c r="CI41" s="250"/>
      <c r="CJ41" s="250"/>
    </row>
    <row r="42" spans="1:88" s="252" customFormat="1" ht="3" customHeight="1">
      <c r="A42" s="250"/>
      <c r="B42" s="250"/>
      <c r="C42" s="250"/>
      <c r="E42" s="928"/>
      <c r="F42" s="929"/>
      <c r="G42" s="940"/>
      <c r="H42" s="940"/>
      <c r="I42" s="940"/>
      <c r="J42" s="940"/>
      <c r="K42" s="940"/>
      <c r="L42" s="940"/>
      <c r="M42" s="940"/>
      <c r="N42" s="940"/>
      <c r="O42" s="940"/>
      <c r="P42" s="940"/>
      <c r="Q42" s="940"/>
      <c r="R42" s="940"/>
      <c r="S42" s="940"/>
      <c r="T42" s="940"/>
      <c r="U42" s="940"/>
      <c r="V42" s="940"/>
      <c r="W42" s="940"/>
      <c r="X42" s="940"/>
      <c r="Y42" s="940"/>
      <c r="Z42" s="940"/>
      <c r="AA42" s="940"/>
      <c r="AB42" s="940"/>
      <c r="AC42" s="940"/>
      <c r="AD42" s="940"/>
      <c r="AE42" s="940"/>
      <c r="AF42" s="940"/>
      <c r="AG42" s="940"/>
      <c r="AH42" s="940"/>
      <c r="AI42" s="940"/>
      <c r="AJ42" s="940"/>
      <c r="AK42" s="923"/>
      <c r="AL42" s="923"/>
      <c r="AM42" s="923"/>
      <c r="AN42" s="464"/>
      <c r="AO42" s="236"/>
      <c r="AP42" s="236"/>
      <c r="AQ42" s="236"/>
      <c r="AR42" s="236"/>
      <c r="AS42" s="236"/>
      <c r="AT42" s="236"/>
      <c r="AU42" s="236"/>
      <c r="AV42" s="236"/>
      <c r="AW42" s="236"/>
      <c r="AX42" s="236"/>
      <c r="AY42" s="236"/>
      <c r="AZ42" s="236"/>
      <c r="BA42" s="236"/>
      <c r="BB42" s="236"/>
      <c r="BC42" s="236"/>
      <c r="BD42" s="236"/>
      <c r="BE42" s="182"/>
      <c r="BF42" s="182"/>
      <c r="BG42" s="182"/>
      <c r="BH42" s="182"/>
      <c r="BI42" s="182"/>
      <c r="BJ42" s="182"/>
      <c r="BK42" s="182"/>
      <c r="BL42" s="669"/>
      <c r="BM42" s="669"/>
      <c r="BN42" s="669"/>
      <c r="BO42" s="669"/>
      <c r="BP42" s="669"/>
      <c r="BQ42" s="669"/>
      <c r="BR42" s="669"/>
      <c r="BS42" s="669"/>
      <c r="BT42" s="669"/>
      <c r="BU42" s="669"/>
      <c r="BV42" s="669"/>
      <c r="BW42" s="669"/>
      <c r="BX42" s="669"/>
      <c r="BY42" s="669"/>
      <c r="BZ42" s="669"/>
      <c r="CA42" s="669"/>
      <c r="CB42" s="669"/>
      <c r="CC42" s="182"/>
      <c r="CD42" s="182"/>
      <c r="CE42" s="182"/>
      <c r="CF42" s="182"/>
      <c r="CG42" s="182"/>
      <c r="CH42" s="218"/>
      <c r="CI42" s="250"/>
      <c r="CJ42" s="250"/>
    </row>
    <row r="43" spans="1:88" s="174" customFormat="1" ht="3" customHeight="1">
      <c r="A43" s="250"/>
      <c r="B43" s="251"/>
      <c r="C43" s="144"/>
      <c r="D43" s="144"/>
      <c r="E43" s="916" t="s">
        <v>264</v>
      </c>
      <c r="F43" s="917"/>
      <c r="G43" s="870" t="str">
        <f>Index!C213</f>
        <v>Ostatné  výnosy z hospodárskej činnosti (644, 645, 646, 648, 655, 657)</v>
      </c>
      <c r="H43" s="871"/>
      <c r="I43" s="871"/>
      <c r="J43" s="871"/>
      <c r="K43" s="871"/>
      <c r="L43" s="871"/>
      <c r="M43" s="871"/>
      <c r="N43" s="871"/>
      <c r="O43" s="871"/>
      <c r="P43" s="871"/>
      <c r="Q43" s="871"/>
      <c r="R43" s="871"/>
      <c r="S43" s="871"/>
      <c r="T43" s="871"/>
      <c r="U43" s="871"/>
      <c r="V43" s="871"/>
      <c r="W43" s="871"/>
      <c r="X43" s="871"/>
      <c r="Y43" s="871"/>
      <c r="Z43" s="871"/>
      <c r="AA43" s="871"/>
      <c r="AB43" s="871"/>
      <c r="AC43" s="871"/>
      <c r="AD43" s="871"/>
      <c r="AE43" s="871"/>
      <c r="AF43" s="871"/>
      <c r="AG43" s="871"/>
      <c r="AH43" s="871"/>
      <c r="AI43" s="871"/>
      <c r="AJ43" s="871"/>
      <c r="AK43" s="922" t="s">
        <v>68</v>
      </c>
      <c r="AL43" s="923"/>
      <c r="AM43" s="923"/>
      <c r="AN43" s="469"/>
      <c r="AO43" s="472"/>
      <c r="AP43" s="472"/>
      <c r="AQ43" s="472"/>
      <c r="AR43" s="472"/>
      <c r="AS43" s="472"/>
      <c r="AT43" s="472"/>
      <c r="AU43" s="472"/>
      <c r="AV43" s="472"/>
      <c r="AW43" s="472"/>
      <c r="AX43" s="472"/>
      <c r="AY43" s="472"/>
      <c r="AZ43" s="472"/>
      <c r="BA43" s="472"/>
      <c r="BB43" s="472"/>
      <c r="BC43" s="472"/>
      <c r="BD43" s="472"/>
      <c r="BE43" s="175"/>
      <c r="BF43" s="175"/>
      <c r="BG43" s="175"/>
      <c r="BH43" s="175"/>
      <c r="BI43" s="175"/>
      <c r="BJ43" s="175"/>
      <c r="BK43" s="175"/>
      <c r="BL43" s="710"/>
      <c r="BM43" s="710"/>
      <c r="BN43" s="710"/>
      <c r="BO43" s="710"/>
      <c r="BP43" s="710"/>
      <c r="BQ43" s="710"/>
      <c r="BR43" s="710"/>
      <c r="BS43" s="710"/>
      <c r="BT43" s="710"/>
      <c r="BU43" s="710"/>
      <c r="BV43" s="710"/>
      <c r="BW43" s="710"/>
      <c r="BX43" s="710"/>
      <c r="BY43" s="710"/>
      <c r="BZ43" s="710"/>
      <c r="CA43" s="710"/>
      <c r="CB43" s="710"/>
      <c r="CC43" s="175"/>
      <c r="CD43" s="175"/>
      <c r="CE43" s="175"/>
      <c r="CF43" s="175"/>
      <c r="CG43" s="175"/>
      <c r="CH43" s="216"/>
      <c r="CI43" s="220"/>
      <c r="CJ43" s="220"/>
    </row>
    <row r="44" spans="1:88" s="174" customFormat="1" ht="3" customHeight="1">
      <c r="A44" s="250"/>
      <c r="B44" s="250"/>
      <c r="C44" s="250"/>
      <c r="D44" s="251"/>
      <c r="E44" s="918"/>
      <c r="F44" s="919"/>
      <c r="G44" s="871"/>
      <c r="H44" s="871"/>
      <c r="I44" s="871"/>
      <c r="J44" s="871"/>
      <c r="K44" s="871"/>
      <c r="L44" s="871"/>
      <c r="M44" s="871"/>
      <c r="N44" s="871"/>
      <c r="O44" s="871"/>
      <c r="P44" s="871"/>
      <c r="Q44" s="871"/>
      <c r="R44" s="871"/>
      <c r="S44" s="871"/>
      <c r="T44" s="871"/>
      <c r="U44" s="871"/>
      <c r="V44" s="871"/>
      <c r="W44" s="871"/>
      <c r="X44" s="871"/>
      <c r="Y44" s="871"/>
      <c r="Z44" s="871"/>
      <c r="AA44" s="871"/>
      <c r="AB44" s="871"/>
      <c r="AC44" s="871"/>
      <c r="AD44" s="871"/>
      <c r="AE44" s="871"/>
      <c r="AF44" s="871"/>
      <c r="AG44" s="871"/>
      <c r="AH44" s="871"/>
      <c r="AI44" s="871"/>
      <c r="AJ44" s="871"/>
      <c r="AK44" s="923"/>
      <c r="AL44" s="923"/>
      <c r="AM44" s="923"/>
      <c r="AN44" s="465"/>
      <c r="AO44" s="466"/>
      <c r="AP44" s="466"/>
      <c r="AQ44" s="466"/>
      <c r="AR44" s="471"/>
      <c r="AS44" s="481"/>
      <c r="AT44" s="481"/>
      <c r="AU44" s="481"/>
      <c r="AV44" s="481"/>
      <c r="AW44" s="481"/>
      <c r="AX44" s="482"/>
      <c r="AY44" s="830"/>
      <c r="AZ44" s="830"/>
      <c r="BA44" s="830"/>
      <c r="BB44" s="830"/>
      <c r="BC44" s="830"/>
      <c r="BD44" s="830"/>
      <c r="BE44" s="482"/>
      <c r="BF44" s="832"/>
      <c r="BG44" s="832"/>
      <c r="BH44" s="832"/>
      <c r="BI44" s="832"/>
      <c r="BJ44" s="832"/>
      <c r="BK44" s="738"/>
      <c r="BL44" s="671"/>
      <c r="BM44" s="672"/>
      <c r="BN44" s="672"/>
      <c r="BO44" s="672"/>
      <c r="BP44" s="471"/>
      <c r="BQ44" s="830"/>
      <c r="BR44" s="830"/>
      <c r="BS44" s="830"/>
      <c r="BT44" s="830"/>
      <c r="BU44" s="830"/>
      <c r="BV44" s="831"/>
      <c r="BW44" s="832"/>
      <c r="BX44" s="832"/>
      <c r="BY44" s="832"/>
      <c r="BZ44" s="832"/>
      <c r="CA44" s="832"/>
      <c r="CB44" s="833"/>
      <c r="CC44" s="832"/>
      <c r="CD44" s="832"/>
      <c r="CE44" s="832"/>
      <c r="CF44" s="832"/>
      <c r="CG44" s="832"/>
      <c r="CH44" s="217"/>
      <c r="CI44" s="220"/>
      <c r="CJ44" s="220"/>
    </row>
    <row r="45" spans="1:88" s="252" customFormat="1" ht="15" customHeight="1">
      <c r="A45" s="250"/>
      <c r="B45" s="250"/>
      <c r="C45" s="250"/>
      <c r="E45" s="918"/>
      <c r="F45" s="919"/>
      <c r="G45" s="871"/>
      <c r="H45" s="871"/>
      <c r="I45" s="871"/>
      <c r="J45" s="871"/>
      <c r="K45" s="871"/>
      <c r="L45" s="871"/>
      <c r="M45" s="871"/>
      <c r="N45" s="871"/>
      <c r="O45" s="871"/>
      <c r="P45" s="871"/>
      <c r="Q45" s="871"/>
      <c r="R45" s="871"/>
      <c r="S45" s="871"/>
      <c r="T45" s="871"/>
      <c r="U45" s="871"/>
      <c r="V45" s="871"/>
      <c r="W45" s="871"/>
      <c r="X45" s="871"/>
      <c r="Y45" s="871"/>
      <c r="Z45" s="871"/>
      <c r="AA45" s="871"/>
      <c r="AB45" s="871"/>
      <c r="AC45" s="871"/>
      <c r="AD45" s="871"/>
      <c r="AE45" s="871"/>
      <c r="AF45" s="871"/>
      <c r="AG45" s="871"/>
      <c r="AH45" s="871"/>
      <c r="AI45" s="871"/>
      <c r="AJ45" s="871"/>
      <c r="AK45" s="923"/>
      <c r="AL45" s="923"/>
      <c r="AM45" s="923"/>
      <c r="AN45" s="465"/>
      <c r="AO45" s="483" t="str">
        <f>IF(LEN(VLOOKUP(AK43,vysledovka!$D$8:$F$68,2,FALSE))&lt;11,"",LEFT(RIGHT(VLOOKUP(AK43,vysledovka!$D$8:$F$68,2,FALSE),11),1))</f>
        <v/>
      </c>
      <c r="AP45" s="253"/>
      <c r="AQ45" s="483" t="str">
        <f>IF(LEN(VLOOKUP(AK43,vysledovka!$D$8:$F$68,2,FALSE))&lt;10,"",LEFT(RIGHT(VLOOKUP(AK43,vysledovka!$D$8:$F$68,2,FALSE),10),1))</f>
        <v/>
      </c>
      <c r="AR45" s="482"/>
      <c r="AS45" s="483" t="str">
        <f>IF(LEN(VLOOKUP(AK43,vysledovka!$D$8:$F$68,2,FALSE))&lt;9,"",LEFT(RIGHT(VLOOKUP(AK43,vysledovka!$D$8:$F$68,2,FALSE),9),1))</f>
        <v/>
      </c>
      <c r="AT45" s="253"/>
      <c r="AU45" s="483" t="str">
        <f>IF(LEN(VLOOKUP(AK43,vysledovka!$D$8:$F$68,2,FALSE))&lt;8,"",LEFT(RIGHT(VLOOKUP(AK43,vysledovka!$D$8:$F$68,2,FALSE),8),1))</f>
        <v/>
      </c>
      <c r="AV45" s="482"/>
      <c r="AW45" s="483" t="str">
        <f>IF(LEN(VLOOKUP(AK43,vysledovka!$D$8:$F$68,2,FALSE))&lt;7,"",LEFT(RIGHT(VLOOKUP(AK43,vysledovka!$D$8:$F$68,2,FALSE),7),1))</f>
        <v/>
      </c>
      <c r="AX45" s="482"/>
      <c r="AY45" s="483" t="str">
        <f>IF(LEN(VLOOKUP(AK43,vysledovka!$D$8:$F$68,2,FALSE))&lt;6,"",LEFT(RIGHT(VLOOKUP(AK43,vysledovka!$D$8:$F$68,2,FALSE),6),1))</f>
        <v/>
      </c>
      <c r="AZ45" s="253"/>
      <c r="BA45" s="834" t="str">
        <f>IF(LEN(VLOOKUP(AK43,vysledovka!$D$8:$F$68,2,FALSE))&lt;5,"",LEFT(RIGHT(VLOOKUP(AK43,vysledovka!$D$8:$F$68,2,FALSE),5),1))</f>
        <v/>
      </c>
      <c r="BB45" s="834"/>
      <c r="BC45" s="482"/>
      <c r="BD45" s="483" t="str">
        <f>IF(LEN(VLOOKUP(AK43,vysledovka!$D$8:$F$68,2,FALSE))&lt;4,"",LEFT(RIGHT(VLOOKUP(AK43,vysledovka!$D$8:$F$68,2,FALSE),4),1))</f>
        <v>3</v>
      </c>
      <c r="BE45" s="482"/>
      <c r="BF45" s="483" t="str">
        <f>IF(LEN(VLOOKUP(AK43,vysledovka!$D$8:$F$68,2,FALSE))&lt;3,"",LEFT(RIGHT(VLOOKUP(AK43,vysledovka!$D$8:$F$68,2,FALSE),3),1))</f>
        <v>0</v>
      </c>
      <c r="BG45" s="482"/>
      <c r="BH45" s="483" t="str">
        <f>IF(LEN(VLOOKUP(AK43,vysledovka!$D$8:$F$68,2,FALSE))&lt;2,"",LEFT(RIGHT(VLOOKUP(AK43,vysledovka!$D$8:$F$68,2,FALSE),2),1))</f>
        <v>3</v>
      </c>
      <c r="BI45" s="482"/>
      <c r="BJ45" s="483" t="str">
        <f>IF(VLOOKUP(AK43,vysledovka!$D$8:$F$68,2,FALSE)=0,"",IF(LEN(VLOOKUP(AK43,vysledovka!$D$8:$F$68,2,FALSE))&lt;1,"",LEFT(RIGHT(VLOOKUP(AK43,vysledovka!$D$8:$F$68,2,FALSE),1),1)))</f>
        <v>5</v>
      </c>
      <c r="BK45" s="738"/>
      <c r="BL45" s="671"/>
      <c r="BM45" s="483" t="str">
        <f>IF(LEN(VLOOKUP(AK43,vysledovka!$D$8:$F$68,3,FALSE))&lt;11,"",LEFT(RIGHT(VLOOKUP(AK43,vysledovka!$D$8:$F$68,3,FALSE),11),1))</f>
        <v/>
      </c>
      <c r="BN45" s="253"/>
      <c r="BO45" s="483" t="str">
        <f>IF(LEN(VLOOKUP(AK43,vysledovka!$D$8:$F$68,3,FALSE))&lt;10,"",LEFT(RIGHT(VLOOKUP(AK43,vysledovka!$D$8:$F$68,3,FALSE),10),1))</f>
        <v/>
      </c>
      <c r="BP45" s="482"/>
      <c r="BQ45" s="483" t="str">
        <f>IF(LEN(VLOOKUP(AK43,vysledovka!$D$8:$F$68,3,FALSE))&lt;9,"",LEFT(RIGHT(VLOOKUP(AK43,vysledovka!$D$8:$F$68,3,FALSE),9),1))</f>
        <v/>
      </c>
      <c r="BR45" s="253"/>
      <c r="BS45" s="483" t="str">
        <f>IF(LEN(VLOOKUP(AK43,vysledovka!$D$8:$F$68,3,FALSE))&lt;8,"",LEFT(RIGHT(VLOOKUP(AK43,vysledovka!$D$8:$F$68,3,FALSE),8),1))</f>
        <v/>
      </c>
      <c r="BT45" s="482"/>
      <c r="BU45" s="483" t="str">
        <f>IF(LEN(VLOOKUP(AK43,vysledovka!$D$8:$F$68,3,FALSE))&lt;7,"",LEFT(RIGHT(VLOOKUP(AK43,vysledovka!$D$8:$F$68,3,FALSE),7),1))</f>
        <v/>
      </c>
      <c r="BV45" s="831"/>
      <c r="BW45" s="483" t="str">
        <f>IF(LEN(VLOOKUP(AK43,vysledovka!$D$8:$F$68,3,FALSE))&lt;6,"",LEFT(RIGHT(VLOOKUP(AK43,vysledovka!$D$8:$F$68,3,FALSE),6),1))</f>
        <v/>
      </c>
      <c r="BX45" s="482"/>
      <c r="BY45" s="483" t="str">
        <f>IF(LEN(VLOOKUP(AK43,vysledovka!$D$8:$F$68,3,FALSE))&lt;5,"",LEFT(RIGHT(VLOOKUP(AK43,vysledovka!$D$8:$F$68,3,FALSE),5),1))</f>
        <v/>
      </c>
      <c r="BZ45" s="482"/>
      <c r="CA45" s="483" t="str">
        <f>IF(LEN(VLOOKUP(AK43,vysledovka!$D$8:$F$68,3,FALSE))&lt;4,"",LEFT(RIGHT(VLOOKUP(AK43,vysledovka!$D$8:$F$68,3,FALSE),4),1))</f>
        <v>3</v>
      </c>
      <c r="CB45" s="833"/>
      <c r="CC45" s="483" t="str">
        <f>IF(LEN(VLOOKUP(AK43,vysledovka!$D$8:$F$68,3,FALSE))&lt;3,"",LEFT(RIGHT(VLOOKUP(AK43,vysledovka!$D$8:$F$68,3,FALSE),3),1))</f>
        <v>0</v>
      </c>
      <c r="CD45" s="482"/>
      <c r="CE45" s="483" t="str">
        <f>IF(LEN(VLOOKUP(AK43,vysledovka!$D$8:$F$68,3,FALSE))&lt;2,"",LEFT(RIGHT(VLOOKUP(AK43,vysledovka!$D$8:$F$68,3,FALSE),2),1))</f>
        <v>7</v>
      </c>
      <c r="CF45" s="482"/>
      <c r="CG45" s="483" t="str">
        <f>IF(VLOOKUP(AK43,vysledovka!$D$8:$F$68,3,FALSE)=0,"",IF(LEN(VLOOKUP(AK43,vysledovka!$D$8:$F$68,3,FALSE))&lt;1,"",LEFT(RIGHT(VLOOKUP(AK43,vysledovka!$D$8:$F$68,3,FALSE),1),1)))</f>
        <v>3</v>
      </c>
      <c r="CH45" s="217"/>
      <c r="CI45" s="250"/>
      <c r="CJ45" s="250"/>
    </row>
    <row r="46" spans="1:88" s="252" customFormat="1" ht="3" customHeight="1">
      <c r="A46" s="250"/>
      <c r="B46" s="250"/>
      <c r="C46" s="250"/>
      <c r="E46" s="920"/>
      <c r="F46" s="921"/>
      <c r="G46" s="871"/>
      <c r="H46" s="871"/>
      <c r="I46" s="871"/>
      <c r="J46" s="871"/>
      <c r="K46" s="871"/>
      <c r="L46" s="871"/>
      <c r="M46" s="871"/>
      <c r="N46" s="871"/>
      <c r="O46" s="871"/>
      <c r="P46" s="871"/>
      <c r="Q46" s="871"/>
      <c r="R46" s="871"/>
      <c r="S46" s="871"/>
      <c r="T46" s="871"/>
      <c r="U46" s="871"/>
      <c r="V46" s="871"/>
      <c r="W46" s="871"/>
      <c r="X46" s="871"/>
      <c r="Y46" s="871"/>
      <c r="Z46" s="871"/>
      <c r="AA46" s="871"/>
      <c r="AB46" s="871"/>
      <c r="AC46" s="871"/>
      <c r="AD46" s="871"/>
      <c r="AE46" s="871"/>
      <c r="AF46" s="871"/>
      <c r="AG46" s="871"/>
      <c r="AH46" s="871"/>
      <c r="AI46" s="871"/>
      <c r="AJ46" s="871"/>
      <c r="AK46" s="923"/>
      <c r="AL46" s="923"/>
      <c r="AM46" s="923"/>
      <c r="AN46" s="464"/>
      <c r="AO46" s="236"/>
      <c r="AP46" s="236"/>
      <c r="AQ46" s="236"/>
      <c r="AR46" s="236"/>
      <c r="AS46" s="236"/>
      <c r="AT46" s="236"/>
      <c r="AU46" s="236"/>
      <c r="AV46" s="236"/>
      <c r="AW46" s="236"/>
      <c r="AX46" s="236"/>
      <c r="AY46" s="236"/>
      <c r="AZ46" s="236"/>
      <c r="BA46" s="236"/>
      <c r="BB46" s="236"/>
      <c r="BC46" s="236"/>
      <c r="BD46" s="236"/>
      <c r="BE46" s="182"/>
      <c r="BF46" s="182"/>
      <c r="BG46" s="182"/>
      <c r="BH46" s="182"/>
      <c r="BI46" s="182"/>
      <c r="BJ46" s="182"/>
      <c r="BK46" s="182"/>
      <c r="BL46" s="669"/>
      <c r="BM46" s="669"/>
      <c r="BN46" s="669"/>
      <c r="BO46" s="669"/>
      <c r="BP46" s="669"/>
      <c r="BQ46" s="669"/>
      <c r="BR46" s="669"/>
      <c r="BS46" s="669"/>
      <c r="BT46" s="669"/>
      <c r="BU46" s="669"/>
      <c r="BV46" s="669"/>
      <c r="BW46" s="669"/>
      <c r="BX46" s="669"/>
      <c r="BY46" s="669"/>
      <c r="BZ46" s="669"/>
      <c r="CA46" s="669"/>
      <c r="CB46" s="669"/>
      <c r="CC46" s="182"/>
      <c r="CD46" s="182"/>
      <c r="CE46" s="182"/>
      <c r="CF46" s="182"/>
      <c r="CG46" s="182"/>
      <c r="CH46" s="218"/>
      <c r="CI46" s="250"/>
      <c r="CJ46" s="250"/>
    </row>
    <row r="47" spans="1:88" s="244" customFormat="1" ht="3" customHeight="1">
      <c r="A47" s="237"/>
      <c r="B47" s="238"/>
      <c r="C47" s="239"/>
      <c r="D47" s="239"/>
      <c r="E47" s="911" t="s">
        <v>257</v>
      </c>
      <c r="F47" s="911"/>
      <c r="G47" s="864" t="str">
        <f>Index!C214</f>
        <v>Náklady na hospodársku činnosť spolu (r. 11 + r. 12 + r. 13 + r.14 + r. 15 + r. 20 + r. 21 + r. 24 + r. 25 + r. 26)</v>
      </c>
      <c r="H47" s="864"/>
      <c r="I47" s="864"/>
      <c r="J47" s="864"/>
      <c r="K47" s="864"/>
      <c r="L47" s="864"/>
      <c r="M47" s="864"/>
      <c r="N47" s="864"/>
      <c r="O47" s="864"/>
      <c r="P47" s="864"/>
      <c r="Q47" s="864"/>
      <c r="R47" s="864"/>
      <c r="S47" s="864"/>
      <c r="T47" s="864"/>
      <c r="U47" s="864"/>
      <c r="V47" s="864"/>
      <c r="W47" s="864"/>
      <c r="X47" s="864"/>
      <c r="Y47" s="864"/>
      <c r="Z47" s="864"/>
      <c r="AA47" s="864"/>
      <c r="AB47" s="864"/>
      <c r="AC47" s="864"/>
      <c r="AD47" s="864"/>
      <c r="AE47" s="864"/>
      <c r="AF47" s="864"/>
      <c r="AG47" s="864"/>
      <c r="AH47" s="864"/>
      <c r="AI47" s="864"/>
      <c r="AJ47" s="864"/>
      <c r="AK47" s="912" t="s">
        <v>70</v>
      </c>
      <c r="AL47" s="913"/>
      <c r="AM47" s="913"/>
      <c r="AN47" s="477"/>
      <c r="AO47" s="240"/>
      <c r="AP47" s="240"/>
      <c r="AQ47" s="240"/>
      <c r="AR47" s="240"/>
      <c r="AS47" s="240"/>
      <c r="AT47" s="240"/>
      <c r="AU47" s="240"/>
      <c r="AV47" s="240"/>
      <c r="AW47" s="240"/>
      <c r="AX47" s="240"/>
      <c r="AY47" s="240"/>
      <c r="AZ47" s="240"/>
      <c r="BA47" s="240"/>
      <c r="BB47" s="240"/>
      <c r="BC47" s="240"/>
      <c r="BD47" s="240"/>
      <c r="BE47" s="241"/>
      <c r="BF47" s="241"/>
      <c r="BG47" s="241"/>
      <c r="BH47" s="241"/>
      <c r="BI47" s="241"/>
      <c r="BJ47" s="241"/>
      <c r="BK47" s="241"/>
      <c r="BL47" s="826"/>
      <c r="BM47" s="826"/>
      <c r="BN47" s="826"/>
      <c r="BO47" s="826"/>
      <c r="BP47" s="826"/>
      <c r="BQ47" s="826"/>
      <c r="BR47" s="826"/>
      <c r="BS47" s="826"/>
      <c r="BT47" s="826"/>
      <c r="BU47" s="826"/>
      <c r="BV47" s="826"/>
      <c r="BW47" s="826"/>
      <c r="BX47" s="826"/>
      <c r="BY47" s="826"/>
      <c r="BZ47" s="826"/>
      <c r="CA47" s="826"/>
      <c r="CB47" s="826"/>
      <c r="CC47" s="241"/>
      <c r="CD47" s="241"/>
      <c r="CE47" s="241"/>
      <c r="CF47" s="241"/>
      <c r="CG47" s="241"/>
      <c r="CH47" s="242"/>
      <c r="CI47" s="243"/>
      <c r="CJ47" s="243"/>
    </row>
    <row r="48" spans="1:88" s="244" customFormat="1" ht="3" customHeight="1">
      <c r="A48" s="237"/>
      <c r="B48" s="237"/>
      <c r="C48" s="237"/>
      <c r="D48" s="238"/>
      <c r="E48" s="911"/>
      <c r="F48" s="911"/>
      <c r="G48" s="864"/>
      <c r="H48" s="864"/>
      <c r="I48" s="864"/>
      <c r="J48" s="864"/>
      <c r="K48" s="864"/>
      <c r="L48" s="864"/>
      <c r="M48" s="864"/>
      <c r="N48" s="864"/>
      <c r="O48" s="864"/>
      <c r="P48" s="864"/>
      <c r="Q48" s="864"/>
      <c r="R48" s="864"/>
      <c r="S48" s="864"/>
      <c r="T48" s="864"/>
      <c r="U48" s="864"/>
      <c r="V48" s="864"/>
      <c r="W48" s="864"/>
      <c r="X48" s="864"/>
      <c r="Y48" s="864"/>
      <c r="Z48" s="864"/>
      <c r="AA48" s="864"/>
      <c r="AB48" s="864"/>
      <c r="AC48" s="864"/>
      <c r="AD48" s="864"/>
      <c r="AE48" s="864"/>
      <c r="AF48" s="864"/>
      <c r="AG48" s="864"/>
      <c r="AH48" s="864"/>
      <c r="AI48" s="864"/>
      <c r="AJ48" s="864"/>
      <c r="AK48" s="913"/>
      <c r="AL48" s="913"/>
      <c r="AM48" s="913"/>
      <c r="AN48" s="479"/>
      <c r="AO48" s="480"/>
      <c r="AP48" s="480"/>
      <c r="AQ48" s="480"/>
      <c r="AR48" s="478"/>
      <c r="AS48" s="475"/>
      <c r="AT48" s="475"/>
      <c r="AU48" s="475"/>
      <c r="AV48" s="475"/>
      <c r="AW48" s="475"/>
      <c r="AX48" s="476"/>
      <c r="AY48" s="822"/>
      <c r="AZ48" s="822"/>
      <c r="BA48" s="822"/>
      <c r="BB48" s="822"/>
      <c r="BC48" s="822"/>
      <c r="BD48" s="822"/>
      <c r="BE48" s="476"/>
      <c r="BF48" s="793"/>
      <c r="BG48" s="793"/>
      <c r="BH48" s="793"/>
      <c r="BI48" s="793"/>
      <c r="BJ48" s="793"/>
      <c r="BK48" s="827"/>
      <c r="BL48" s="828"/>
      <c r="BM48" s="829"/>
      <c r="BN48" s="829"/>
      <c r="BO48" s="829"/>
      <c r="BP48" s="478"/>
      <c r="BQ48" s="822"/>
      <c r="BR48" s="822"/>
      <c r="BS48" s="822"/>
      <c r="BT48" s="822"/>
      <c r="BU48" s="822"/>
      <c r="BV48" s="823"/>
      <c r="BW48" s="793"/>
      <c r="BX48" s="793"/>
      <c r="BY48" s="793"/>
      <c r="BZ48" s="793"/>
      <c r="CA48" s="793"/>
      <c r="CB48" s="824"/>
      <c r="CC48" s="793"/>
      <c r="CD48" s="793"/>
      <c r="CE48" s="793"/>
      <c r="CF48" s="793"/>
      <c r="CG48" s="793"/>
      <c r="CH48" s="245"/>
      <c r="CI48" s="243"/>
      <c r="CJ48" s="243"/>
    </row>
    <row r="49" spans="1:88" s="246" customFormat="1" ht="15" customHeight="1">
      <c r="A49" s="237"/>
      <c r="B49" s="237"/>
      <c r="C49" s="237"/>
      <c r="E49" s="911"/>
      <c r="F49" s="911"/>
      <c r="G49" s="864"/>
      <c r="H49" s="864"/>
      <c r="I49" s="864"/>
      <c r="J49" s="864"/>
      <c r="K49" s="864"/>
      <c r="L49" s="864"/>
      <c r="M49" s="864"/>
      <c r="N49" s="864"/>
      <c r="O49" s="864"/>
      <c r="P49" s="864"/>
      <c r="Q49" s="864"/>
      <c r="R49" s="864"/>
      <c r="S49" s="864"/>
      <c r="T49" s="864"/>
      <c r="U49" s="864"/>
      <c r="V49" s="864"/>
      <c r="W49" s="864"/>
      <c r="X49" s="864"/>
      <c r="Y49" s="864"/>
      <c r="Z49" s="864"/>
      <c r="AA49" s="864"/>
      <c r="AB49" s="864"/>
      <c r="AC49" s="864"/>
      <c r="AD49" s="864"/>
      <c r="AE49" s="864"/>
      <c r="AF49" s="864"/>
      <c r="AG49" s="864"/>
      <c r="AH49" s="864"/>
      <c r="AI49" s="864"/>
      <c r="AJ49" s="864"/>
      <c r="AK49" s="913"/>
      <c r="AL49" s="913"/>
      <c r="AM49" s="913"/>
      <c r="AN49" s="479"/>
      <c r="AO49" s="474" t="str">
        <f>IF(LEN(VLOOKUP(AK47,vysledovka!$D$8:$F$68,2,FALSE))&lt;11,"",LEFT(RIGHT(VLOOKUP(AK47,vysledovka!$D$8:$F$68,2,FALSE),11),1))</f>
        <v/>
      </c>
      <c r="AP49" s="181"/>
      <c r="AQ49" s="474" t="str">
        <f>IF(LEN(VLOOKUP(AK47,vysledovka!$D$8:$F$68,2,FALSE))&lt;10,"",LEFT(RIGHT(VLOOKUP(AK47,vysledovka!$D$8:$F$68,2,FALSE),10),1))</f>
        <v/>
      </c>
      <c r="AR49" s="476"/>
      <c r="AS49" s="474" t="str">
        <f>IF(LEN(VLOOKUP(AK47,vysledovka!$D$8:$F$68,2,FALSE))&lt;9,"",LEFT(RIGHT(VLOOKUP(AK47,vysledovka!$D$8:$F$68,2,FALSE),9),1))</f>
        <v/>
      </c>
      <c r="AT49" s="181"/>
      <c r="AU49" s="474" t="str">
        <f>IF(LEN(VLOOKUP(AK47,vysledovka!$D$8:$F$68,2,FALSE))&lt;8,"",LEFT(RIGHT(VLOOKUP(AK47,vysledovka!$D$8:$F$68,2,FALSE),8),1))</f>
        <v/>
      </c>
      <c r="AV49" s="476"/>
      <c r="AW49" s="474" t="str">
        <f>IF(LEN(VLOOKUP(AK47,vysledovka!$D$8:$F$68,2,FALSE))&lt;7,"",LEFT(RIGHT(VLOOKUP(AK47,vysledovka!$D$8:$F$68,2,FALSE),7),1))</f>
        <v>2</v>
      </c>
      <c r="AX49" s="476"/>
      <c r="AY49" s="474" t="str">
        <f>IF(LEN(VLOOKUP(AK47,vysledovka!$D$8:$F$68,2,FALSE))&lt;6,"",LEFT(RIGHT(VLOOKUP(AK47,vysledovka!$D$8:$F$68,2,FALSE),6),1))</f>
        <v>2</v>
      </c>
      <c r="AZ49" s="181"/>
      <c r="BA49" s="788" t="str">
        <f>IF(LEN(VLOOKUP(AK47,vysledovka!$D$8:$F$68,2,FALSE))&lt;5,"",LEFT(RIGHT(VLOOKUP(AK47,vysledovka!$D$8:$F$68,2,FALSE),5),1))</f>
        <v>6</v>
      </c>
      <c r="BB49" s="788"/>
      <c r="BC49" s="476"/>
      <c r="BD49" s="474" t="str">
        <f>IF(LEN(VLOOKUP(AK47,vysledovka!$D$8:$F$68,2,FALSE))&lt;4,"",LEFT(RIGHT(VLOOKUP(AK47,vysledovka!$D$8:$F$68,2,FALSE),4),1))</f>
        <v>1</v>
      </c>
      <c r="BE49" s="476"/>
      <c r="BF49" s="474" t="str">
        <f>IF(LEN(VLOOKUP(AK47,vysledovka!$D$8:$F$68,2,FALSE))&lt;3,"",LEFT(RIGHT(VLOOKUP(AK47,vysledovka!$D$8:$F$68,2,FALSE),3),1))</f>
        <v>3</v>
      </c>
      <c r="BG49" s="476"/>
      <c r="BH49" s="474" t="str">
        <f>IF(LEN(VLOOKUP(AK47,vysledovka!$D$8:$F$68,2,FALSE))&lt;2,"",LEFT(RIGHT(VLOOKUP(AK47,vysledovka!$D$8:$F$68,2,FALSE),2),1))</f>
        <v>9</v>
      </c>
      <c r="BI49" s="476"/>
      <c r="BJ49" s="474" t="str">
        <f>IF(VLOOKUP(AK47,vysledovka!$D$8:$F$68,2,FALSE)=0,"",IF(LEN(VLOOKUP(AK47,vysledovka!$D$8:$F$68,2,FALSE))&lt;1,"",LEFT(RIGHT(VLOOKUP(AK47,vysledovka!$D$8:$F$68,2,FALSE),1),1)))</f>
        <v>2</v>
      </c>
      <c r="BK49" s="827"/>
      <c r="BL49" s="828"/>
      <c r="BM49" s="474" t="str">
        <f>IF(LEN(VLOOKUP(AK47,vysledovka!$D$8:$F$68,3,FALSE))&lt;11,"",LEFT(RIGHT(VLOOKUP(AK47,vysledovka!$D$8:$F$68,3,FALSE),11),1))</f>
        <v/>
      </c>
      <c r="BN49" s="181"/>
      <c r="BO49" s="474" t="str">
        <f>IF(LEN(VLOOKUP(AK47,vysledovka!$D$8:$F$68,3,FALSE))&lt;10,"",LEFT(RIGHT(VLOOKUP(AK47,vysledovka!$D$8:$F$68,3,FALSE),10),1))</f>
        <v/>
      </c>
      <c r="BP49" s="476"/>
      <c r="BQ49" s="474" t="str">
        <f>IF(LEN(VLOOKUP(AK47,vysledovka!$D$8:$F$68,3,FALSE))&lt;9,"",LEFT(RIGHT(VLOOKUP(AK47,vysledovka!$D$8:$F$68,3,FALSE),9),1))</f>
        <v/>
      </c>
      <c r="BR49" s="181"/>
      <c r="BS49" s="474" t="str">
        <f>IF(LEN(VLOOKUP(AK47,vysledovka!$D$8:$F$68,3,FALSE))&lt;8,"",LEFT(RIGHT(VLOOKUP(AK47,vysledovka!$D$8:$F$68,3,FALSE),8),1))</f>
        <v/>
      </c>
      <c r="BT49" s="476"/>
      <c r="BU49" s="474" t="str">
        <f>IF(LEN(VLOOKUP(AK47,vysledovka!$D$8:$F$68,3,FALSE))&lt;7,"",LEFT(RIGHT(VLOOKUP(AK47,vysledovka!$D$8:$F$68,3,FALSE),7),1))</f>
        <v>2</v>
      </c>
      <c r="BV49" s="823"/>
      <c r="BW49" s="474" t="str">
        <f>IF(LEN(VLOOKUP(AK47,vysledovka!$D$8:$F$68,3,FALSE))&lt;6,"",LEFT(RIGHT(VLOOKUP(AK47,vysledovka!$D$8:$F$68,3,FALSE),6),1))</f>
        <v>0</v>
      </c>
      <c r="BX49" s="476"/>
      <c r="BY49" s="474" t="str">
        <f>IF(LEN(VLOOKUP(AK47,vysledovka!$D$8:$F$68,3,FALSE))&lt;5,"",LEFT(RIGHT(VLOOKUP(AK47,vysledovka!$D$8:$F$68,3,FALSE),5),1))</f>
        <v>1</v>
      </c>
      <c r="BZ49" s="476"/>
      <c r="CA49" s="474" t="str">
        <f>IF(LEN(VLOOKUP(AK47,vysledovka!$D$8:$F$68,3,FALSE))&lt;4,"",LEFT(RIGHT(VLOOKUP(AK47,vysledovka!$D$8:$F$68,3,FALSE),4),1))</f>
        <v>1</v>
      </c>
      <c r="CB49" s="824"/>
      <c r="CC49" s="474" t="str">
        <f>IF(LEN(VLOOKUP(AK47,vysledovka!$D$8:$F$68,3,FALSE))&lt;3,"",LEFT(RIGHT(VLOOKUP(AK47,vysledovka!$D$8:$F$68,3,FALSE),3),1))</f>
        <v>0</v>
      </c>
      <c r="CD49" s="476"/>
      <c r="CE49" s="474" t="str">
        <f>IF(LEN(VLOOKUP(AK47,vysledovka!$D$8:$F$68,3,FALSE))&lt;2,"",LEFT(RIGHT(VLOOKUP(AK47,vysledovka!$D$8:$F$68,3,FALSE),2),1))</f>
        <v>6</v>
      </c>
      <c r="CF49" s="476"/>
      <c r="CG49" s="474" t="str">
        <f>IF(VLOOKUP(AK47,vysledovka!$D$8:$F$68,3,FALSE)=0,"",IF(LEN(VLOOKUP(AK47,vysledovka!$D$8:$F$68,3,FALSE))&lt;1,"",LEFT(RIGHT(VLOOKUP(AK47,vysledovka!$D$8:$F$68,3,FALSE),1),1)))</f>
        <v>0</v>
      </c>
      <c r="CH49" s="245"/>
      <c r="CI49" s="237"/>
      <c r="CJ49" s="237"/>
    </row>
    <row r="50" spans="1:88" s="246" customFormat="1" ht="3" customHeight="1">
      <c r="A50" s="237"/>
      <c r="B50" s="237"/>
      <c r="C50" s="237"/>
      <c r="E50" s="911"/>
      <c r="F50" s="911"/>
      <c r="G50" s="864"/>
      <c r="H50" s="864"/>
      <c r="I50" s="864"/>
      <c r="J50" s="864"/>
      <c r="K50" s="864"/>
      <c r="L50" s="864"/>
      <c r="M50" s="864"/>
      <c r="N50" s="864"/>
      <c r="O50" s="864"/>
      <c r="P50" s="864"/>
      <c r="Q50" s="864"/>
      <c r="R50" s="864"/>
      <c r="S50" s="864"/>
      <c r="T50" s="864"/>
      <c r="U50" s="864"/>
      <c r="V50" s="864"/>
      <c r="W50" s="864"/>
      <c r="X50" s="864"/>
      <c r="Y50" s="864"/>
      <c r="Z50" s="864"/>
      <c r="AA50" s="864"/>
      <c r="AB50" s="864"/>
      <c r="AC50" s="864"/>
      <c r="AD50" s="864"/>
      <c r="AE50" s="864"/>
      <c r="AF50" s="864"/>
      <c r="AG50" s="864"/>
      <c r="AH50" s="864"/>
      <c r="AI50" s="864"/>
      <c r="AJ50" s="864"/>
      <c r="AK50" s="913"/>
      <c r="AL50" s="913"/>
      <c r="AM50" s="913"/>
      <c r="AN50" s="484"/>
      <c r="AO50" s="247"/>
      <c r="AP50" s="247"/>
      <c r="AQ50" s="247"/>
      <c r="AR50" s="247"/>
      <c r="AS50" s="247"/>
      <c r="AT50" s="247"/>
      <c r="AU50" s="247"/>
      <c r="AV50" s="247"/>
      <c r="AW50" s="247"/>
      <c r="AX50" s="247"/>
      <c r="AY50" s="247"/>
      <c r="AZ50" s="247"/>
      <c r="BA50" s="247"/>
      <c r="BB50" s="247"/>
      <c r="BC50" s="247"/>
      <c r="BD50" s="247"/>
      <c r="BE50" s="248"/>
      <c r="BF50" s="248"/>
      <c r="BG50" s="248"/>
      <c r="BH50" s="248"/>
      <c r="BI50" s="248"/>
      <c r="BJ50" s="248"/>
      <c r="BK50" s="248"/>
      <c r="BL50" s="835"/>
      <c r="BM50" s="835"/>
      <c r="BN50" s="835"/>
      <c r="BO50" s="835"/>
      <c r="BP50" s="835"/>
      <c r="BQ50" s="835"/>
      <c r="BR50" s="835"/>
      <c r="BS50" s="835"/>
      <c r="BT50" s="835"/>
      <c r="BU50" s="835"/>
      <c r="BV50" s="835"/>
      <c r="BW50" s="835"/>
      <c r="BX50" s="835"/>
      <c r="BY50" s="835"/>
      <c r="BZ50" s="835"/>
      <c r="CA50" s="835"/>
      <c r="CB50" s="835"/>
      <c r="CC50" s="248"/>
      <c r="CD50" s="248"/>
      <c r="CE50" s="248"/>
      <c r="CF50" s="248"/>
      <c r="CG50" s="248"/>
      <c r="CH50" s="249"/>
      <c r="CI50" s="237"/>
      <c r="CJ50" s="237"/>
    </row>
    <row r="51" spans="1:88" s="174" customFormat="1" ht="3" customHeight="1">
      <c r="A51" s="250"/>
      <c r="B51" s="251"/>
      <c r="C51" s="144"/>
      <c r="D51" s="144"/>
      <c r="E51" s="941" t="s">
        <v>54</v>
      </c>
      <c r="F51" s="941"/>
      <c r="G51" s="942" t="str">
        <f>Index!C215</f>
        <v>Náklady vynaložené na obstaranie predaného tovaru (504, 507)</v>
      </c>
      <c r="H51" s="943"/>
      <c r="I51" s="943"/>
      <c r="J51" s="943"/>
      <c r="K51" s="943"/>
      <c r="L51" s="943"/>
      <c r="M51" s="943"/>
      <c r="N51" s="943"/>
      <c r="O51" s="943"/>
      <c r="P51" s="943"/>
      <c r="Q51" s="943"/>
      <c r="R51" s="943"/>
      <c r="S51" s="943"/>
      <c r="T51" s="943"/>
      <c r="U51" s="943"/>
      <c r="V51" s="943"/>
      <c r="W51" s="943"/>
      <c r="X51" s="943"/>
      <c r="Y51" s="943"/>
      <c r="Z51" s="943"/>
      <c r="AA51" s="943"/>
      <c r="AB51" s="943"/>
      <c r="AC51" s="943"/>
      <c r="AD51" s="943"/>
      <c r="AE51" s="943"/>
      <c r="AF51" s="943"/>
      <c r="AG51" s="943"/>
      <c r="AH51" s="943"/>
      <c r="AI51" s="943"/>
      <c r="AJ51" s="944"/>
      <c r="AK51" s="922" t="s">
        <v>72</v>
      </c>
      <c r="AL51" s="923"/>
      <c r="AM51" s="923"/>
      <c r="AN51" s="469"/>
      <c r="AO51" s="472"/>
      <c r="AP51" s="472"/>
      <c r="AQ51" s="472"/>
      <c r="AR51" s="472"/>
      <c r="AS51" s="472"/>
      <c r="AT51" s="472"/>
      <c r="AU51" s="472"/>
      <c r="AV51" s="472"/>
      <c r="AW51" s="472"/>
      <c r="AX51" s="472"/>
      <c r="AY51" s="472"/>
      <c r="AZ51" s="472"/>
      <c r="BA51" s="472"/>
      <c r="BB51" s="472"/>
      <c r="BC51" s="472"/>
      <c r="BD51" s="472"/>
      <c r="BE51" s="175"/>
      <c r="BF51" s="175"/>
      <c r="BG51" s="175"/>
      <c r="BH51" s="175"/>
      <c r="BI51" s="175"/>
      <c r="BJ51" s="175"/>
      <c r="BK51" s="175"/>
      <c r="BL51" s="710"/>
      <c r="BM51" s="710"/>
      <c r="BN51" s="710"/>
      <c r="BO51" s="710"/>
      <c r="BP51" s="710"/>
      <c r="BQ51" s="710"/>
      <c r="BR51" s="710"/>
      <c r="BS51" s="710"/>
      <c r="BT51" s="710"/>
      <c r="BU51" s="710"/>
      <c r="BV51" s="710"/>
      <c r="BW51" s="710"/>
      <c r="BX51" s="710"/>
      <c r="BY51" s="710"/>
      <c r="BZ51" s="710"/>
      <c r="CA51" s="710"/>
      <c r="CB51" s="710"/>
      <c r="CC51" s="175"/>
      <c r="CD51" s="175"/>
      <c r="CE51" s="175"/>
      <c r="CF51" s="175"/>
      <c r="CG51" s="175"/>
      <c r="CH51" s="216"/>
      <c r="CI51" s="220"/>
      <c r="CJ51" s="220"/>
    </row>
    <row r="52" spans="1:88" s="174" customFormat="1" ht="3" customHeight="1">
      <c r="A52" s="250"/>
      <c r="B52" s="250"/>
      <c r="C52" s="250"/>
      <c r="D52" s="251"/>
      <c r="E52" s="941"/>
      <c r="F52" s="941"/>
      <c r="G52" s="942"/>
      <c r="H52" s="943"/>
      <c r="I52" s="943"/>
      <c r="J52" s="943"/>
      <c r="K52" s="943"/>
      <c r="L52" s="943"/>
      <c r="M52" s="943"/>
      <c r="N52" s="943"/>
      <c r="O52" s="943"/>
      <c r="P52" s="943"/>
      <c r="Q52" s="943"/>
      <c r="R52" s="943"/>
      <c r="S52" s="943"/>
      <c r="T52" s="943"/>
      <c r="U52" s="943"/>
      <c r="V52" s="943"/>
      <c r="W52" s="943"/>
      <c r="X52" s="943"/>
      <c r="Y52" s="943"/>
      <c r="Z52" s="943"/>
      <c r="AA52" s="943"/>
      <c r="AB52" s="943"/>
      <c r="AC52" s="943"/>
      <c r="AD52" s="943"/>
      <c r="AE52" s="943"/>
      <c r="AF52" s="943"/>
      <c r="AG52" s="943"/>
      <c r="AH52" s="943"/>
      <c r="AI52" s="943"/>
      <c r="AJ52" s="944"/>
      <c r="AK52" s="923"/>
      <c r="AL52" s="923"/>
      <c r="AM52" s="923"/>
      <c r="AN52" s="465"/>
      <c r="AO52" s="466"/>
      <c r="AP52" s="466"/>
      <c r="AQ52" s="466"/>
      <c r="AR52" s="471"/>
      <c r="AS52" s="481"/>
      <c r="AT52" s="481"/>
      <c r="AU52" s="481"/>
      <c r="AV52" s="481"/>
      <c r="AW52" s="481"/>
      <c r="AX52" s="482"/>
      <c r="AY52" s="830"/>
      <c r="AZ52" s="830"/>
      <c r="BA52" s="830"/>
      <c r="BB52" s="830"/>
      <c r="BC52" s="830"/>
      <c r="BD52" s="830"/>
      <c r="BE52" s="482"/>
      <c r="BF52" s="832"/>
      <c r="BG52" s="832"/>
      <c r="BH52" s="832"/>
      <c r="BI52" s="832"/>
      <c r="BJ52" s="832"/>
      <c r="BK52" s="738"/>
      <c r="BL52" s="671"/>
      <c r="BM52" s="672"/>
      <c r="BN52" s="672"/>
      <c r="BO52" s="672"/>
      <c r="BP52" s="471"/>
      <c r="BQ52" s="830"/>
      <c r="BR52" s="830"/>
      <c r="BS52" s="830"/>
      <c r="BT52" s="830"/>
      <c r="BU52" s="830"/>
      <c r="BV52" s="831"/>
      <c r="BW52" s="832"/>
      <c r="BX52" s="832"/>
      <c r="BY52" s="832"/>
      <c r="BZ52" s="832"/>
      <c r="CA52" s="832"/>
      <c r="CB52" s="833"/>
      <c r="CC52" s="832"/>
      <c r="CD52" s="832"/>
      <c r="CE52" s="832"/>
      <c r="CF52" s="832"/>
      <c r="CG52" s="832"/>
      <c r="CH52" s="217"/>
      <c r="CI52" s="220"/>
      <c r="CJ52" s="220"/>
    </row>
    <row r="53" spans="1:88" s="252" customFormat="1" ht="15" customHeight="1">
      <c r="A53" s="250"/>
      <c r="B53" s="250"/>
      <c r="C53" s="250"/>
      <c r="E53" s="941"/>
      <c r="F53" s="941"/>
      <c r="G53" s="942"/>
      <c r="H53" s="943"/>
      <c r="I53" s="943"/>
      <c r="J53" s="943"/>
      <c r="K53" s="943"/>
      <c r="L53" s="943"/>
      <c r="M53" s="943"/>
      <c r="N53" s="943"/>
      <c r="O53" s="943"/>
      <c r="P53" s="943"/>
      <c r="Q53" s="943"/>
      <c r="R53" s="943"/>
      <c r="S53" s="943"/>
      <c r="T53" s="943"/>
      <c r="U53" s="943"/>
      <c r="V53" s="943"/>
      <c r="W53" s="943"/>
      <c r="X53" s="943"/>
      <c r="Y53" s="943"/>
      <c r="Z53" s="943"/>
      <c r="AA53" s="943"/>
      <c r="AB53" s="943"/>
      <c r="AC53" s="943"/>
      <c r="AD53" s="943"/>
      <c r="AE53" s="943"/>
      <c r="AF53" s="943"/>
      <c r="AG53" s="943"/>
      <c r="AH53" s="943"/>
      <c r="AI53" s="943"/>
      <c r="AJ53" s="944"/>
      <c r="AK53" s="923"/>
      <c r="AL53" s="923"/>
      <c r="AM53" s="923"/>
      <c r="AN53" s="465"/>
      <c r="AO53" s="483" t="str">
        <f>IF(LEN(VLOOKUP(AK51,vysledovka!$D$8:$F$68,2,FALSE))&lt;11,"",LEFT(RIGHT(VLOOKUP(AK51,vysledovka!$D$8:$F$68,2,FALSE),11),1))</f>
        <v/>
      </c>
      <c r="AP53" s="253"/>
      <c r="AQ53" s="483" t="str">
        <f>IF(LEN(VLOOKUP(AK51,vysledovka!$D$8:$F$68,2,FALSE))&lt;10,"",LEFT(RIGHT(VLOOKUP(AK51,vysledovka!$D$8:$F$68,2,FALSE),10),1))</f>
        <v/>
      </c>
      <c r="AR53" s="482"/>
      <c r="AS53" s="483" t="str">
        <f>IF(LEN(VLOOKUP(AK51,vysledovka!$D$8:$F$68,2,FALSE))&lt;9,"",LEFT(RIGHT(VLOOKUP(AK51,vysledovka!$D$8:$F$68,2,FALSE),9),1))</f>
        <v/>
      </c>
      <c r="AT53" s="253"/>
      <c r="AU53" s="483" t="str">
        <f>IF(LEN(VLOOKUP(AK51,vysledovka!$D$8:$F$68,2,FALSE))&lt;8,"",LEFT(RIGHT(VLOOKUP(AK51,vysledovka!$D$8:$F$68,2,FALSE),8),1))</f>
        <v/>
      </c>
      <c r="AV53" s="482"/>
      <c r="AW53" s="483" t="str">
        <f>IF(LEN(VLOOKUP(AK51,vysledovka!$D$8:$F$68,2,FALSE))&lt;7,"",LEFT(RIGHT(VLOOKUP(AK51,vysledovka!$D$8:$F$68,2,FALSE),7),1))</f>
        <v/>
      </c>
      <c r="AX53" s="482"/>
      <c r="AY53" s="483" t="str">
        <f>IF(LEN(VLOOKUP(AK51,vysledovka!$D$8:$F$68,2,FALSE))&lt;6,"",LEFT(RIGHT(VLOOKUP(AK51,vysledovka!$D$8:$F$68,2,FALSE),6),1))</f>
        <v/>
      </c>
      <c r="AZ53" s="253"/>
      <c r="BA53" s="834" t="str">
        <f>IF(LEN(VLOOKUP(AK51,vysledovka!$D$8:$F$68,2,FALSE))&lt;5,"",LEFT(RIGHT(VLOOKUP(AK51,vysledovka!$D$8:$F$68,2,FALSE),5),1))</f>
        <v>4</v>
      </c>
      <c r="BB53" s="834"/>
      <c r="BC53" s="482"/>
      <c r="BD53" s="483" t="str">
        <f>IF(LEN(VLOOKUP(AK51,vysledovka!$D$8:$F$68,2,FALSE))&lt;4,"",LEFT(RIGHT(VLOOKUP(AK51,vysledovka!$D$8:$F$68,2,FALSE),4),1))</f>
        <v>7</v>
      </c>
      <c r="BE53" s="482"/>
      <c r="BF53" s="483" t="str">
        <f>IF(LEN(VLOOKUP(AK51,vysledovka!$D$8:$F$68,2,FALSE))&lt;3,"",LEFT(RIGHT(VLOOKUP(AK51,vysledovka!$D$8:$F$68,2,FALSE),3),1))</f>
        <v>1</v>
      </c>
      <c r="BG53" s="482"/>
      <c r="BH53" s="483" t="str">
        <f>IF(LEN(VLOOKUP(AK51,vysledovka!$D$8:$F$68,2,FALSE))&lt;2,"",LEFT(RIGHT(VLOOKUP(AK51,vysledovka!$D$8:$F$68,2,FALSE),2),1))</f>
        <v>7</v>
      </c>
      <c r="BI53" s="482"/>
      <c r="BJ53" s="483" t="str">
        <f>IF(VLOOKUP(AK51,vysledovka!$D$8:$F$68,2,FALSE)=0,"",IF(LEN(VLOOKUP(AK51,vysledovka!$D$8:$F$68,2,FALSE))&lt;1,"",LEFT(RIGHT(VLOOKUP(AK51,vysledovka!$D$8:$F$68,2,FALSE),1),1)))</f>
        <v>9</v>
      </c>
      <c r="BK53" s="738"/>
      <c r="BL53" s="671"/>
      <c r="BM53" s="483" t="str">
        <f>IF(LEN(VLOOKUP(AK51,vysledovka!$D$8:$F$68,3,FALSE))&lt;11,"",LEFT(RIGHT(VLOOKUP(AK51,vysledovka!$D$8:$F$68,3,FALSE),11),1))</f>
        <v/>
      </c>
      <c r="BN53" s="253"/>
      <c r="BO53" s="483" t="str">
        <f>IF(LEN(VLOOKUP(AK51,vysledovka!$D$8:$F$68,3,FALSE))&lt;10,"",LEFT(RIGHT(VLOOKUP(AK51,vysledovka!$D$8:$F$68,3,FALSE),10),1))</f>
        <v/>
      </c>
      <c r="BP53" s="482"/>
      <c r="BQ53" s="483" t="str">
        <f>IF(LEN(VLOOKUP(AK51,vysledovka!$D$8:$F$68,3,FALSE))&lt;9,"",LEFT(RIGHT(VLOOKUP(AK51,vysledovka!$D$8:$F$68,3,FALSE),9),1))</f>
        <v/>
      </c>
      <c r="BR53" s="253"/>
      <c r="BS53" s="483" t="str">
        <f>IF(LEN(VLOOKUP(AK51,vysledovka!$D$8:$F$68,3,FALSE))&lt;8,"",LEFT(RIGHT(VLOOKUP(AK51,vysledovka!$D$8:$F$68,3,FALSE),8),1))</f>
        <v/>
      </c>
      <c r="BT53" s="482"/>
      <c r="BU53" s="483" t="str">
        <f>IF(LEN(VLOOKUP(AK51,vysledovka!$D$8:$F$68,3,FALSE))&lt;7,"",LEFT(RIGHT(VLOOKUP(AK51,vysledovka!$D$8:$F$68,3,FALSE),7),1))</f>
        <v/>
      </c>
      <c r="BV53" s="831"/>
      <c r="BW53" s="483" t="str">
        <f>IF(LEN(VLOOKUP(AK51,vysledovka!$D$8:$F$68,3,FALSE))&lt;6,"",LEFT(RIGHT(VLOOKUP(AK51,vysledovka!$D$8:$F$68,3,FALSE),6),1))</f>
        <v/>
      </c>
      <c r="BX53" s="482"/>
      <c r="BY53" s="483" t="str">
        <f>IF(LEN(VLOOKUP(AK51,vysledovka!$D$8:$F$68,3,FALSE))&lt;5,"",LEFT(RIGHT(VLOOKUP(AK51,vysledovka!$D$8:$F$68,3,FALSE),5),1))</f>
        <v>3</v>
      </c>
      <c r="BZ53" s="482"/>
      <c r="CA53" s="483" t="str">
        <f>IF(LEN(VLOOKUP(AK51,vysledovka!$D$8:$F$68,3,FALSE))&lt;4,"",LEFT(RIGHT(VLOOKUP(AK51,vysledovka!$D$8:$F$68,3,FALSE),4),1))</f>
        <v>5</v>
      </c>
      <c r="CB53" s="833"/>
      <c r="CC53" s="483" t="str">
        <f>IF(LEN(VLOOKUP(AK51,vysledovka!$D$8:$F$68,3,FALSE))&lt;3,"",LEFT(RIGHT(VLOOKUP(AK51,vysledovka!$D$8:$F$68,3,FALSE),3),1))</f>
        <v>8</v>
      </c>
      <c r="CD53" s="482"/>
      <c r="CE53" s="483" t="str">
        <f>IF(LEN(VLOOKUP(AK51,vysledovka!$D$8:$F$68,3,FALSE))&lt;2,"",LEFT(RIGHT(VLOOKUP(AK51,vysledovka!$D$8:$F$68,3,FALSE),2),1))</f>
        <v>9</v>
      </c>
      <c r="CF53" s="482"/>
      <c r="CG53" s="483" t="str">
        <f>IF(VLOOKUP(AK51,vysledovka!$D$8:$F$68,3,FALSE)=0,"",IF(LEN(VLOOKUP(AK51,vysledovka!$D$8:$F$68,3,FALSE))&lt;1,"",LEFT(RIGHT(VLOOKUP(AK51,vysledovka!$D$8:$F$68,3,FALSE),1),1)))</f>
        <v>1</v>
      </c>
      <c r="CH53" s="217"/>
      <c r="CI53" s="250"/>
      <c r="CJ53" s="250"/>
    </row>
    <row r="54" spans="1:88" s="252" customFormat="1" ht="3" customHeight="1">
      <c r="A54" s="250"/>
      <c r="B54" s="250"/>
      <c r="C54" s="250"/>
      <c r="E54" s="941"/>
      <c r="F54" s="941"/>
      <c r="G54" s="942"/>
      <c r="H54" s="943"/>
      <c r="I54" s="943"/>
      <c r="J54" s="943"/>
      <c r="K54" s="943"/>
      <c r="L54" s="943"/>
      <c r="M54" s="943"/>
      <c r="N54" s="943"/>
      <c r="O54" s="943"/>
      <c r="P54" s="943"/>
      <c r="Q54" s="943"/>
      <c r="R54" s="943"/>
      <c r="S54" s="943"/>
      <c r="T54" s="943"/>
      <c r="U54" s="943"/>
      <c r="V54" s="943"/>
      <c r="W54" s="943"/>
      <c r="X54" s="943"/>
      <c r="Y54" s="943"/>
      <c r="Z54" s="943"/>
      <c r="AA54" s="943"/>
      <c r="AB54" s="943"/>
      <c r="AC54" s="943"/>
      <c r="AD54" s="943"/>
      <c r="AE54" s="943"/>
      <c r="AF54" s="943"/>
      <c r="AG54" s="943"/>
      <c r="AH54" s="943"/>
      <c r="AI54" s="943"/>
      <c r="AJ54" s="944"/>
      <c r="AK54" s="923"/>
      <c r="AL54" s="923"/>
      <c r="AM54" s="923"/>
      <c r="AN54" s="464"/>
      <c r="AO54" s="236"/>
      <c r="AP54" s="236"/>
      <c r="AQ54" s="236"/>
      <c r="AR54" s="236"/>
      <c r="AS54" s="236"/>
      <c r="AT54" s="236"/>
      <c r="AU54" s="236"/>
      <c r="AV54" s="236"/>
      <c r="AW54" s="236"/>
      <c r="AX54" s="236"/>
      <c r="AY54" s="236"/>
      <c r="AZ54" s="236"/>
      <c r="BA54" s="236"/>
      <c r="BB54" s="236"/>
      <c r="BC54" s="236"/>
      <c r="BD54" s="236"/>
      <c r="BE54" s="182"/>
      <c r="BF54" s="182"/>
      <c r="BG54" s="182"/>
      <c r="BH54" s="182"/>
      <c r="BI54" s="182"/>
      <c r="BJ54" s="182"/>
      <c r="BK54" s="182"/>
      <c r="BL54" s="669"/>
      <c r="BM54" s="669"/>
      <c r="BN54" s="669"/>
      <c r="BO54" s="669"/>
      <c r="BP54" s="669"/>
      <c r="BQ54" s="669"/>
      <c r="BR54" s="669"/>
      <c r="BS54" s="669"/>
      <c r="BT54" s="669"/>
      <c r="BU54" s="669"/>
      <c r="BV54" s="669"/>
      <c r="BW54" s="669"/>
      <c r="BX54" s="669"/>
      <c r="BY54" s="669"/>
      <c r="BZ54" s="669"/>
      <c r="CA54" s="669"/>
      <c r="CB54" s="669"/>
      <c r="CC54" s="182"/>
      <c r="CD54" s="182"/>
      <c r="CE54" s="182"/>
      <c r="CF54" s="182"/>
      <c r="CG54" s="182"/>
      <c r="CH54" s="218"/>
      <c r="CI54" s="250"/>
      <c r="CJ54" s="250"/>
    </row>
    <row r="55" spans="1:88" s="174" customFormat="1" ht="3" customHeight="1">
      <c r="A55" s="250"/>
      <c r="B55" s="251"/>
      <c r="C55" s="144"/>
      <c r="D55" s="144"/>
      <c r="E55" s="941" t="s">
        <v>104</v>
      </c>
      <c r="F55" s="941"/>
      <c r="G55" s="945" t="str">
        <f>Index!C216</f>
        <v>Spotreba materiálu, energie a ostatných neskladovateľných dodávok (501, 502, 503)</v>
      </c>
      <c r="H55" s="946"/>
      <c r="I55" s="946"/>
      <c r="J55" s="946"/>
      <c r="K55" s="946"/>
      <c r="L55" s="946"/>
      <c r="M55" s="946"/>
      <c r="N55" s="946"/>
      <c r="O55" s="946"/>
      <c r="P55" s="946"/>
      <c r="Q55" s="946"/>
      <c r="R55" s="946"/>
      <c r="S55" s="946"/>
      <c r="T55" s="946"/>
      <c r="U55" s="946"/>
      <c r="V55" s="946"/>
      <c r="W55" s="946"/>
      <c r="X55" s="946"/>
      <c r="Y55" s="946"/>
      <c r="Z55" s="946"/>
      <c r="AA55" s="946"/>
      <c r="AB55" s="946"/>
      <c r="AC55" s="946"/>
      <c r="AD55" s="946"/>
      <c r="AE55" s="946"/>
      <c r="AF55" s="946"/>
      <c r="AG55" s="946"/>
      <c r="AH55" s="946"/>
      <c r="AI55" s="946"/>
      <c r="AJ55" s="947"/>
      <c r="AK55" s="922" t="s">
        <v>74</v>
      </c>
      <c r="AL55" s="923"/>
      <c r="AM55" s="923"/>
      <c r="AN55" s="469"/>
      <c r="AO55" s="472"/>
      <c r="AP55" s="472"/>
      <c r="AQ55" s="472"/>
      <c r="AR55" s="472"/>
      <c r="AS55" s="472"/>
      <c r="AT55" s="472"/>
      <c r="AU55" s="472"/>
      <c r="AV55" s="472"/>
      <c r="AW55" s="472"/>
      <c r="AX55" s="472"/>
      <c r="AY55" s="472"/>
      <c r="AZ55" s="472"/>
      <c r="BA55" s="472"/>
      <c r="BB55" s="472"/>
      <c r="BC55" s="472"/>
      <c r="BD55" s="472"/>
      <c r="BE55" s="175"/>
      <c r="BF55" s="175"/>
      <c r="BG55" s="175"/>
      <c r="BH55" s="175"/>
      <c r="BI55" s="175"/>
      <c r="BJ55" s="175"/>
      <c r="BK55" s="175"/>
      <c r="BL55" s="710"/>
      <c r="BM55" s="710"/>
      <c r="BN55" s="710"/>
      <c r="BO55" s="710"/>
      <c r="BP55" s="710"/>
      <c r="BQ55" s="710"/>
      <c r="BR55" s="710"/>
      <c r="BS55" s="710"/>
      <c r="BT55" s="710"/>
      <c r="BU55" s="710"/>
      <c r="BV55" s="710"/>
      <c r="BW55" s="710"/>
      <c r="BX55" s="710"/>
      <c r="BY55" s="710"/>
      <c r="BZ55" s="710"/>
      <c r="CA55" s="710"/>
      <c r="CB55" s="710"/>
      <c r="CC55" s="175"/>
      <c r="CD55" s="175"/>
      <c r="CE55" s="175"/>
      <c r="CF55" s="175"/>
      <c r="CG55" s="175"/>
      <c r="CH55" s="216"/>
      <c r="CI55" s="220"/>
      <c r="CJ55" s="220"/>
    </row>
    <row r="56" spans="1:88" s="174" customFormat="1" ht="3" customHeight="1">
      <c r="A56" s="250"/>
      <c r="B56" s="250"/>
      <c r="C56" s="250"/>
      <c r="D56" s="251"/>
      <c r="E56" s="941"/>
      <c r="F56" s="941"/>
      <c r="G56" s="945"/>
      <c r="H56" s="946"/>
      <c r="I56" s="946"/>
      <c r="J56" s="946"/>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7"/>
      <c r="AK56" s="923"/>
      <c r="AL56" s="923"/>
      <c r="AM56" s="923"/>
      <c r="AN56" s="465"/>
      <c r="AO56" s="466"/>
      <c r="AP56" s="466"/>
      <c r="AQ56" s="466"/>
      <c r="AR56" s="471"/>
      <c r="AS56" s="481"/>
      <c r="AT56" s="481"/>
      <c r="AU56" s="481"/>
      <c r="AV56" s="481"/>
      <c r="AW56" s="481"/>
      <c r="AX56" s="482"/>
      <c r="AY56" s="830"/>
      <c r="AZ56" s="830"/>
      <c r="BA56" s="830"/>
      <c r="BB56" s="830"/>
      <c r="BC56" s="830"/>
      <c r="BD56" s="830"/>
      <c r="BE56" s="482"/>
      <c r="BF56" s="832"/>
      <c r="BG56" s="832"/>
      <c r="BH56" s="832"/>
      <c r="BI56" s="832"/>
      <c r="BJ56" s="832"/>
      <c r="BK56" s="738"/>
      <c r="BL56" s="671"/>
      <c r="BM56" s="672"/>
      <c r="BN56" s="672"/>
      <c r="BO56" s="672"/>
      <c r="BP56" s="471"/>
      <c r="BQ56" s="830"/>
      <c r="BR56" s="830"/>
      <c r="BS56" s="830"/>
      <c r="BT56" s="830"/>
      <c r="BU56" s="830"/>
      <c r="BV56" s="831"/>
      <c r="BW56" s="832"/>
      <c r="BX56" s="832"/>
      <c r="BY56" s="832"/>
      <c r="BZ56" s="832"/>
      <c r="CA56" s="832"/>
      <c r="CB56" s="833"/>
      <c r="CC56" s="832"/>
      <c r="CD56" s="832"/>
      <c r="CE56" s="832"/>
      <c r="CF56" s="832"/>
      <c r="CG56" s="832"/>
      <c r="CH56" s="217"/>
      <c r="CI56" s="220"/>
      <c r="CJ56" s="220"/>
    </row>
    <row r="57" spans="1:88" s="252" customFormat="1" ht="15" customHeight="1">
      <c r="A57" s="250"/>
      <c r="B57" s="250"/>
      <c r="C57" s="250"/>
      <c r="E57" s="941"/>
      <c r="F57" s="941"/>
      <c r="G57" s="945"/>
      <c r="H57" s="946"/>
      <c r="I57" s="946"/>
      <c r="J57" s="946"/>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7"/>
      <c r="AK57" s="923"/>
      <c r="AL57" s="923"/>
      <c r="AM57" s="923"/>
      <c r="AN57" s="465"/>
      <c r="AO57" s="483" t="str">
        <f>IF(LEN(VLOOKUP(AK55,vysledovka!$D$8:$F$68,2,FALSE))&lt;11,"",LEFT(RIGHT(VLOOKUP(AK55,vysledovka!$D$8:$F$68,2,FALSE),11),1))</f>
        <v/>
      </c>
      <c r="AP57" s="253"/>
      <c r="AQ57" s="483" t="str">
        <f>IF(LEN(VLOOKUP(AK55,vysledovka!$D$8:$F$68,2,FALSE))&lt;10,"",LEFT(RIGHT(VLOOKUP(AK55,vysledovka!$D$8:$F$68,2,FALSE),10),1))</f>
        <v/>
      </c>
      <c r="AR57" s="482"/>
      <c r="AS57" s="483" t="str">
        <f>IF(LEN(VLOOKUP(AK55,vysledovka!$D$8:$F$68,2,FALSE))&lt;9,"",LEFT(RIGHT(VLOOKUP(AK55,vysledovka!$D$8:$F$68,2,FALSE),9),1))</f>
        <v/>
      </c>
      <c r="AT57" s="253"/>
      <c r="AU57" s="483" t="str">
        <f>IF(LEN(VLOOKUP(AK55,vysledovka!$D$8:$F$68,2,FALSE))&lt;8,"",LEFT(RIGHT(VLOOKUP(AK55,vysledovka!$D$8:$F$68,2,FALSE),8),1))</f>
        <v/>
      </c>
      <c r="AV57" s="482"/>
      <c r="AW57" s="483" t="str">
        <f>IF(LEN(VLOOKUP(AK55,vysledovka!$D$8:$F$68,2,FALSE))&lt;7,"",LEFT(RIGHT(VLOOKUP(AK55,vysledovka!$D$8:$F$68,2,FALSE),7),1))</f>
        <v/>
      </c>
      <c r="AX57" s="482"/>
      <c r="AY57" s="483" t="str">
        <f>IF(LEN(VLOOKUP(AK55,vysledovka!$D$8:$F$68,2,FALSE))&lt;6,"",LEFT(RIGHT(VLOOKUP(AK55,vysledovka!$D$8:$F$68,2,FALSE),6),1))</f>
        <v>4</v>
      </c>
      <c r="AZ57" s="253"/>
      <c r="BA57" s="834" t="str">
        <f>IF(LEN(VLOOKUP(AK55,vysledovka!$D$8:$F$68,2,FALSE))&lt;5,"",LEFT(RIGHT(VLOOKUP(AK55,vysledovka!$D$8:$F$68,2,FALSE),5),1))</f>
        <v>2</v>
      </c>
      <c r="BB57" s="834"/>
      <c r="BC57" s="482"/>
      <c r="BD57" s="483" t="str">
        <f>IF(LEN(VLOOKUP(AK55,vysledovka!$D$8:$F$68,2,FALSE))&lt;4,"",LEFT(RIGHT(VLOOKUP(AK55,vysledovka!$D$8:$F$68,2,FALSE),4),1))</f>
        <v>0</v>
      </c>
      <c r="BE57" s="482"/>
      <c r="BF57" s="483" t="str">
        <f>IF(LEN(VLOOKUP(AK55,vysledovka!$D$8:$F$68,2,FALSE))&lt;3,"",LEFT(RIGHT(VLOOKUP(AK55,vysledovka!$D$8:$F$68,2,FALSE),3),1))</f>
        <v>0</v>
      </c>
      <c r="BG57" s="482"/>
      <c r="BH57" s="483" t="str">
        <f>IF(LEN(VLOOKUP(AK55,vysledovka!$D$8:$F$68,2,FALSE))&lt;2,"",LEFT(RIGHT(VLOOKUP(AK55,vysledovka!$D$8:$F$68,2,FALSE),2),1))</f>
        <v>6</v>
      </c>
      <c r="BI57" s="482"/>
      <c r="BJ57" s="483" t="str">
        <f>IF(VLOOKUP(AK55,vysledovka!$D$8:$F$68,2,FALSE)=0,"",IF(LEN(VLOOKUP(AK55,vysledovka!$D$8:$F$68,2,FALSE))&lt;1,"",LEFT(RIGHT(VLOOKUP(AK55,vysledovka!$D$8:$F$68,2,FALSE),1),1)))</f>
        <v>4</v>
      </c>
      <c r="BK57" s="738"/>
      <c r="BL57" s="671"/>
      <c r="BM57" s="483" t="str">
        <f>IF(LEN(VLOOKUP(AK55,vysledovka!$D$8:$F$68,3,FALSE))&lt;11,"",LEFT(RIGHT(VLOOKUP(AK55,vysledovka!$D$8:$F$68,3,FALSE),11),1))</f>
        <v/>
      </c>
      <c r="BN57" s="253"/>
      <c r="BO57" s="483" t="str">
        <f>IF(LEN(VLOOKUP(AK55,vysledovka!$D$8:$F$68,3,FALSE))&lt;10,"",LEFT(RIGHT(VLOOKUP(AK55,vysledovka!$D$8:$F$68,3,FALSE),10),1))</f>
        <v/>
      </c>
      <c r="BP57" s="482"/>
      <c r="BQ57" s="483" t="str">
        <f>IF(LEN(VLOOKUP(AK55,vysledovka!$D$8:$F$68,3,FALSE))&lt;9,"",LEFT(RIGHT(VLOOKUP(AK55,vysledovka!$D$8:$F$68,3,FALSE),9),1))</f>
        <v/>
      </c>
      <c r="BR57" s="253"/>
      <c r="BS57" s="483" t="str">
        <f>IF(LEN(VLOOKUP(AK55,vysledovka!$D$8:$F$68,3,FALSE))&lt;8,"",LEFT(RIGHT(VLOOKUP(AK55,vysledovka!$D$8:$F$68,3,FALSE),8),1))</f>
        <v/>
      </c>
      <c r="BT57" s="482"/>
      <c r="BU57" s="483" t="str">
        <f>IF(LEN(VLOOKUP(AK55,vysledovka!$D$8:$F$68,3,FALSE))&lt;7,"",LEFT(RIGHT(VLOOKUP(AK55,vysledovka!$D$8:$F$68,3,FALSE),7),1))</f>
        <v/>
      </c>
      <c r="BV57" s="831"/>
      <c r="BW57" s="483" t="str">
        <f>IF(LEN(VLOOKUP(AK55,vysledovka!$D$8:$F$68,3,FALSE))&lt;6,"",LEFT(RIGHT(VLOOKUP(AK55,vysledovka!$D$8:$F$68,3,FALSE),6),1))</f>
        <v>4</v>
      </c>
      <c r="BX57" s="482"/>
      <c r="BY57" s="483" t="str">
        <f>IF(LEN(VLOOKUP(AK55,vysledovka!$D$8:$F$68,3,FALSE))&lt;5,"",LEFT(RIGHT(VLOOKUP(AK55,vysledovka!$D$8:$F$68,3,FALSE),5),1))</f>
        <v>4</v>
      </c>
      <c r="BZ57" s="482"/>
      <c r="CA57" s="483" t="str">
        <f>IF(LEN(VLOOKUP(AK55,vysledovka!$D$8:$F$68,3,FALSE))&lt;4,"",LEFT(RIGHT(VLOOKUP(AK55,vysledovka!$D$8:$F$68,3,FALSE),4),1))</f>
        <v>7</v>
      </c>
      <c r="CB57" s="833"/>
      <c r="CC57" s="483" t="str">
        <f>IF(LEN(VLOOKUP(AK55,vysledovka!$D$8:$F$68,3,FALSE))&lt;3,"",LEFT(RIGHT(VLOOKUP(AK55,vysledovka!$D$8:$F$68,3,FALSE),3),1))</f>
        <v>8</v>
      </c>
      <c r="CD57" s="482"/>
      <c r="CE57" s="483" t="str">
        <f>IF(LEN(VLOOKUP(AK55,vysledovka!$D$8:$F$68,3,FALSE))&lt;2,"",LEFT(RIGHT(VLOOKUP(AK55,vysledovka!$D$8:$F$68,3,FALSE),2),1))</f>
        <v>9</v>
      </c>
      <c r="CF57" s="482"/>
      <c r="CG57" s="483" t="str">
        <f>IF(VLOOKUP(AK55,vysledovka!$D$8:$F$68,3,FALSE)=0,"",IF(LEN(VLOOKUP(AK55,vysledovka!$D$8:$F$68,3,FALSE))&lt;1,"",LEFT(RIGHT(VLOOKUP(AK55,vysledovka!$D$8:$F$68,3,FALSE),1),1)))</f>
        <v>0</v>
      </c>
      <c r="CH57" s="217"/>
      <c r="CI57" s="250"/>
      <c r="CJ57" s="250"/>
    </row>
    <row r="58" spans="1:88" s="252" customFormat="1" ht="3" customHeight="1">
      <c r="A58" s="250"/>
      <c r="B58" s="250"/>
      <c r="C58" s="250"/>
      <c r="E58" s="941"/>
      <c r="F58" s="941"/>
      <c r="G58" s="945"/>
      <c r="H58" s="946"/>
      <c r="I58" s="946"/>
      <c r="J58" s="946"/>
      <c r="K58" s="946"/>
      <c r="L58" s="946"/>
      <c r="M58" s="946"/>
      <c r="N58" s="946"/>
      <c r="O58" s="946"/>
      <c r="P58" s="946"/>
      <c r="Q58" s="946"/>
      <c r="R58" s="946"/>
      <c r="S58" s="946"/>
      <c r="T58" s="946"/>
      <c r="U58" s="946"/>
      <c r="V58" s="946"/>
      <c r="W58" s="946"/>
      <c r="X58" s="946"/>
      <c r="Y58" s="946"/>
      <c r="Z58" s="946"/>
      <c r="AA58" s="946"/>
      <c r="AB58" s="946"/>
      <c r="AC58" s="946"/>
      <c r="AD58" s="946"/>
      <c r="AE58" s="946"/>
      <c r="AF58" s="946"/>
      <c r="AG58" s="946"/>
      <c r="AH58" s="946"/>
      <c r="AI58" s="946"/>
      <c r="AJ58" s="947"/>
      <c r="AK58" s="923"/>
      <c r="AL58" s="923"/>
      <c r="AM58" s="923"/>
      <c r="AN58" s="464"/>
      <c r="AO58" s="236"/>
      <c r="AP58" s="236"/>
      <c r="AQ58" s="236"/>
      <c r="AR58" s="236"/>
      <c r="AS58" s="236"/>
      <c r="AT58" s="236"/>
      <c r="AU58" s="236"/>
      <c r="AV58" s="236"/>
      <c r="AW58" s="236"/>
      <c r="AX58" s="236"/>
      <c r="AY58" s="236"/>
      <c r="AZ58" s="236"/>
      <c r="BA58" s="236"/>
      <c r="BB58" s="236"/>
      <c r="BC58" s="236"/>
      <c r="BD58" s="236"/>
      <c r="BE58" s="182"/>
      <c r="BF58" s="182"/>
      <c r="BG58" s="182"/>
      <c r="BH58" s="182"/>
      <c r="BI58" s="182"/>
      <c r="BJ58" s="182"/>
      <c r="BK58" s="182"/>
      <c r="BL58" s="669"/>
      <c r="BM58" s="669"/>
      <c r="BN58" s="669"/>
      <c r="BO58" s="669"/>
      <c r="BP58" s="669"/>
      <c r="BQ58" s="669"/>
      <c r="BR58" s="669"/>
      <c r="BS58" s="669"/>
      <c r="BT58" s="669"/>
      <c r="BU58" s="669"/>
      <c r="BV58" s="669"/>
      <c r="BW58" s="669"/>
      <c r="BX58" s="669"/>
      <c r="BY58" s="669"/>
      <c r="BZ58" s="669"/>
      <c r="CA58" s="669"/>
      <c r="CB58" s="669"/>
      <c r="CC58" s="182"/>
      <c r="CD58" s="182"/>
      <c r="CE58" s="182"/>
      <c r="CF58" s="182"/>
      <c r="CG58" s="182"/>
      <c r="CH58" s="218"/>
      <c r="CI58" s="250"/>
      <c r="CJ58" s="250"/>
    </row>
    <row r="59" spans="1:88" s="174" customFormat="1" ht="3" customHeight="1">
      <c r="A59" s="250"/>
      <c r="B59" s="251"/>
      <c r="C59" s="144"/>
      <c r="D59" s="144"/>
      <c r="E59" s="941" t="s">
        <v>249</v>
      </c>
      <c r="F59" s="941"/>
      <c r="G59" s="942" t="str">
        <f>Index!C217</f>
        <v>Opravné položky k zásobám (+/-) (505)</v>
      </c>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4"/>
      <c r="AK59" s="922" t="s">
        <v>75</v>
      </c>
      <c r="AL59" s="923"/>
      <c r="AM59" s="923"/>
      <c r="AN59" s="469"/>
      <c r="AO59" s="472"/>
      <c r="AP59" s="472"/>
      <c r="AQ59" s="472"/>
      <c r="AR59" s="472"/>
      <c r="AS59" s="472"/>
      <c r="AT59" s="472"/>
      <c r="AU59" s="472"/>
      <c r="AV59" s="472"/>
      <c r="AW59" s="472"/>
      <c r="AX59" s="472"/>
      <c r="AY59" s="472"/>
      <c r="AZ59" s="472"/>
      <c r="BA59" s="472"/>
      <c r="BB59" s="472"/>
      <c r="BC59" s="472"/>
      <c r="BD59" s="472"/>
      <c r="BE59" s="175"/>
      <c r="BF59" s="175"/>
      <c r="BG59" s="175"/>
      <c r="BH59" s="175"/>
      <c r="BI59" s="175"/>
      <c r="BJ59" s="175"/>
      <c r="BK59" s="175"/>
      <c r="BL59" s="710"/>
      <c r="BM59" s="710"/>
      <c r="BN59" s="710"/>
      <c r="BO59" s="710"/>
      <c r="BP59" s="710"/>
      <c r="BQ59" s="710"/>
      <c r="BR59" s="710"/>
      <c r="BS59" s="710"/>
      <c r="BT59" s="710"/>
      <c r="BU59" s="710"/>
      <c r="BV59" s="710"/>
      <c r="BW59" s="710"/>
      <c r="BX59" s="710"/>
      <c r="BY59" s="710"/>
      <c r="BZ59" s="710"/>
      <c r="CA59" s="710"/>
      <c r="CB59" s="710"/>
      <c r="CC59" s="175"/>
      <c r="CD59" s="175"/>
      <c r="CE59" s="175"/>
      <c r="CF59" s="175"/>
      <c r="CG59" s="175"/>
      <c r="CH59" s="216"/>
      <c r="CI59" s="220"/>
      <c r="CJ59" s="220"/>
    </row>
    <row r="60" spans="1:88" s="174" customFormat="1" ht="3" customHeight="1">
      <c r="A60" s="250"/>
      <c r="B60" s="250"/>
      <c r="C60" s="250"/>
      <c r="D60" s="251"/>
      <c r="E60" s="941"/>
      <c r="F60" s="941"/>
      <c r="G60" s="942"/>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4"/>
      <c r="AK60" s="923"/>
      <c r="AL60" s="923"/>
      <c r="AM60" s="923"/>
      <c r="AN60" s="465"/>
      <c r="AO60" s="466"/>
      <c r="AP60" s="466"/>
      <c r="AQ60" s="466"/>
      <c r="AR60" s="471"/>
      <c r="AS60" s="481"/>
      <c r="AT60" s="481"/>
      <c r="AU60" s="481"/>
      <c r="AV60" s="481"/>
      <c r="AW60" s="481"/>
      <c r="AX60" s="482"/>
      <c r="AY60" s="830"/>
      <c r="AZ60" s="830"/>
      <c r="BA60" s="830"/>
      <c r="BB60" s="830"/>
      <c r="BC60" s="830"/>
      <c r="BD60" s="830"/>
      <c r="BE60" s="482"/>
      <c r="BF60" s="832"/>
      <c r="BG60" s="832"/>
      <c r="BH60" s="832"/>
      <c r="BI60" s="832"/>
      <c r="BJ60" s="832"/>
      <c r="BK60" s="738"/>
      <c r="BL60" s="671"/>
      <c r="BM60" s="672"/>
      <c r="BN60" s="672"/>
      <c r="BO60" s="672"/>
      <c r="BP60" s="471"/>
      <c r="BQ60" s="830"/>
      <c r="BR60" s="830"/>
      <c r="BS60" s="830"/>
      <c r="BT60" s="830"/>
      <c r="BU60" s="830"/>
      <c r="BV60" s="831"/>
      <c r="BW60" s="832"/>
      <c r="BX60" s="832"/>
      <c r="BY60" s="832"/>
      <c r="BZ60" s="832"/>
      <c r="CA60" s="832"/>
      <c r="CB60" s="833"/>
      <c r="CC60" s="832"/>
      <c r="CD60" s="832"/>
      <c r="CE60" s="832"/>
      <c r="CF60" s="832"/>
      <c r="CG60" s="832"/>
      <c r="CH60" s="217"/>
      <c r="CI60" s="220"/>
      <c r="CJ60" s="220"/>
    </row>
    <row r="61" spans="1:88" s="252" customFormat="1" ht="15" customHeight="1">
      <c r="A61" s="250"/>
      <c r="B61" s="250"/>
      <c r="C61" s="250"/>
      <c r="E61" s="941"/>
      <c r="F61" s="941"/>
      <c r="G61" s="942"/>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4"/>
      <c r="AK61" s="923"/>
      <c r="AL61" s="923"/>
      <c r="AM61" s="923"/>
      <c r="AN61" s="465"/>
      <c r="AO61" s="483" t="str">
        <f>IF(LEN(VLOOKUP(AK59,vysledovka!$D$8:$F$68,2,FALSE))&lt;11,"",LEFT(RIGHT(VLOOKUP(AK59,vysledovka!$D$8:$F$68,2,FALSE),11),1))</f>
        <v/>
      </c>
      <c r="AP61" s="253"/>
      <c r="AQ61" s="483" t="str">
        <f>IF(LEN(VLOOKUP(AK59,vysledovka!$D$8:$F$68,2,FALSE))&lt;10,"",LEFT(RIGHT(VLOOKUP(AK59,vysledovka!$D$8:$F$68,2,FALSE),10),1))</f>
        <v/>
      </c>
      <c r="AR61" s="482"/>
      <c r="AS61" s="483" t="str">
        <f>IF(LEN(VLOOKUP(AK59,vysledovka!$D$8:$F$68,2,FALSE))&lt;9,"",LEFT(RIGHT(VLOOKUP(AK59,vysledovka!$D$8:$F$68,2,FALSE),9),1))</f>
        <v/>
      </c>
      <c r="AT61" s="253"/>
      <c r="AU61" s="483" t="str">
        <f>IF(LEN(VLOOKUP(AK59,vysledovka!$D$8:$F$68,2,FALSE))&lt;8,"",LEFT(RIGHT(VLOOKUP(AK59,vysledovka!$D$8:$F$68,2,FALSE),8),1))</f>
        <v/>
      </c>
      <c r="AV61" s="482"/>
      <c r="AW61" s="483" t="str">
        <f>IF(LEN(VLOOKUP(AK59,vysledovka!$D$8:$F$68,2,FALSE))&lt;7,"",LEFT(RIGHT(VLOOKUP(AK59,vysledovka!$D$8:$F$68,2,FALSE),7),1))</f>
        <v/>
      </c>
      <c r="AX61" s="482"/>
      <c r="AY61" s="483" t="str">
        <f>IF(LEN(VLOOKUP(AK59,vysledovka!$D$8:$F$68,2,FALSE))&lt;6,"",LEFT(RIGHT(VLOOKUP(AK59,vysledovka!$D$8:$F$68,2,FALSE),6),1))</f>
        <v/>
      </c>
      <c r="AZ61" s="253"/>
      <c r="BA61" s="834" t="str">
        <f>IF(LEN(VLOOKUP(AK59,vysledovka!$D$8:$F$68,2,FALSE))&lt;5,"",LEFT(RIGHT(VLOOKUP(AK59,vysledovka!$D$8:$F$68,2,FALSE),5),1))</f>
        <v/>
      </c>
      <c r="BB61" s="834"/>
      <c r="BC61" s="482"/>
      <c r="BD61" s="483" t="str">
        <f>IF(LEN(VLOOKUP(AK59,vysledovka!$D$8:$F$68,2,FALSE))&lt;4,"",LEFT(RIGHT(VLOOKUP(AK59,vysledovka!$D$8:$F$68,2,FALSE),4),1))</f>
        <v/>
      </c>
      <c r="BE61" s="482"/>
      <c r="BF61" s="483" t="str">
        <f>IF(LEN(VLOOKUP(AK59,vysledovka!$D$8:$F$68,2,FALSE))&lt;3,"",LEFT(RIGHT(VLOOKUP(AK59,vysledovka!$D$8:$F$68,2,FALSE),3),1))</f>
        <v/>
      </c>
      <c r="BG61" s="482"/>
      <c r="BH61" s="483" t="str">
        <f>IF(LEN(VLOOKUP(AK59,vysledovka!$D$8:$F$68,2,FALSE))&lt;2,"",LEFT(RIGHT(VLOOKUP(AK59,vysledovka!$D$8:$F$68,2,FALSE),2),1))</f>
        <v/>
      </c>
      <c r="BI61" s="482"/>
      <c r="BJ61" s="483" t="str">
        <f>IF(VLOOKUP(AK59,vysledovka!$D$8:$F$68,2,FALSE)=0,"",IF(LEN(VLOOKUP(AK59,vysledovka!$D$8:$F$68,2,FALSE))&lt;1,"",LEFT(RIGHT(VLOOKUP(AK59,vysledovka!$D$8:$F$68,2,FALSE),1),1)))</f>
        <v/>
      </c>
      <c r="BK61" s="738"/>
      <c r="BL61" s="671"/>
      <c r="BM61" s="483" t="str">
        <f>IF(LEN(VLOOKUP(AK59,vysledovka!$D$8:$F$68,3,FALSE))&lt;11,"",LEFT(RIGHT(VLOOKUP(AK59,vysledovka!$D$8:$F$68,3,FALSE),11),1))</f>
        <v/>
      </c>
      <c r="BN61" s="253"/>
      <c r="BO61" s="483" t="str">
        <f>IF(LEN(VLOOKUP(AK59,vysledovka!$D$8:$F$68,3,FALSE))&lt;10,"",LEFT(RIGHT(VLOOKUP(AK59,vysledovka!$D$8:$F$68,3,FALSE),10),1))</f>
        <v/>
      </c>
      <c r="BP61" s="482"/>
      <c r="BQ61" s="483" t="str">
        <f>IF(LEN(VLOOKUP(AK59,vysledovka!$D$8:$F$68,3,FALSE))&lt;9,"",LEFT(RIGHT(VLOOKUP(AK59,vysledovka!$D$8:$F$68,3,FALSE),9),1))</f>
        <v/>
      </c>
      <c r="BR61" s="253"/>
      <c r="BS61" s="483" t="str">
        <f>IF(LEN(VLOOKUP(AK59,vysledovka!$D$8:$F$68,3,FALSE))&lt;8,"",LEFT(RIGHT(VLOOKUP(AK59,vysledovka!$D$8:$F$68,3,FALSE),8),1))</f>
        <v/>
      </c>
      <c r="BT61" s="482"/>
      <c r="BU61" s="483" t="str">
        <f>IF(LEN(VLOOKUP(AK59,vysledovka!$D$8:$F$68,3,FALSE))&lt;7,"",LEFT(RIGHT(VLOOKUP(AK59,vysledovka!$D$8:$F$68,3,FALSE),7),1))</f>
        <v/>
      </c>
      <c r="BV61" s="831"/>
      <c r="BW61" s="483" t="str">
        <f>IF(LEN(VLOOKUP(AK59,vysledovka!$D$8:$F$68,3,FALSE))&lt;6,"",LEFT(RIGHT(VLOOKUP(AK59,vysledovka!$D$8:$F$68,3,FALSE),6),1))</f>
        <v/>
      </c>
      <c r="BX61" s="482"/>
      <c r="BY61" s="483" t="str">
        <f>IF(LEN(VLOOKUP(AK59,vysledovka!$D$8:$F$68,3,FALSE))&lt;5,"",LEFT(RIGHT(VLOOKUP(AK59,vysledovka!$D$8:$F$68,3,FALSE),5),1))</f>
        <v/>
      </c>
      <c r="BZ61" s="482"/>
      <c r="CA61" s="483" t="str">
        <f>IF(LEN(VLOOKUP(AK59,vysledovka!$D$8:$F$68,3,FALSE))&lt;4,"",LEFT(RIGHT(VLOOKUP(AK59,vysledovka!$D$8:$F$68,3,FALSE),4),1))</f>
        <v/>
      </c>
      <c r="CB61" s="833"/>
      <c r="CC61" s="483" t="str">
        <f>IF(LEN(VLOOKUP(AK59,vysledovka!$D$8:$F$68,3,FALSE))&lt;3,"",LEFT(RIGHT(VLOOKUP(AK59,vysledovka!$D$8:$F$68,3,FALSE),3),1))</f>
        <v/>
      </c>
      <c r="CD61" s="482"/>
      <c r="CE61" s="483" t="str">
        <f>IF(LEN(VLOOKUP(AK59,vysledovka!$D$8:$F$68,3,FALSE))&lt;2,"",LEFT(RIGHT(VLOOKUP(AK59,vysledovka!$D$8:$F$68,3,FALSE),2),1))</f>
        <v/>
      </c>
      <c r="CF61" s="482"/>
      <c r="CG61" s="483" t="str">
        <f>IF(VLOOKUP(AK59,vysledovka!$D$8:$F$68,3,FALSE)=0,"",IF(LEN(VLOOKUP(AK59,vysledovka!$D$8:$F$68,3,FALSE))&lt;1,"",LEFT(RIGHT(VLOOKUP(AK59,vysledovka!$D$8:$F$68,3,FALSE),1),1)))</f>
        <v/>
      </c>
      <c r="CH61" s="217"/>
      <c r="CI61" s="250"/>
      <c r="CJ61" s="250"/>
    </row>
    <row r="62" spans="1:88" s="252" customFormat="1" ht="3" customHeight="1">
      <c r="A62" s="250"/>
      <c r="B62" s="250"/>
      <c r="C62" s="250"/>
      <c r="E62" s="941"/>
      <c r="F62" s="941"/>
      <c r="G62" s="942"/>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4"/>
      <c r="AK62" s="923"/>
      <c r="AL62" s="923"/>
      <c r="AM62" s="923"/>
      <c r="AN62" s="464"/>
      <c r="AO62" s="236"/>
      <c r="AP62" s="236"/>
      <c r="AQ62" s="236"/>
      <c r="AR62" s="236"/>
      <c r="AS62" s="236"/>
      <c r="AT62" s="236"/>
      <c r="AU62" s="236"/>
      <c r="AV62" s="236"/>
      <c r="AW62" s="236"/>
      <c r="AX62" s="236"/>
      <c r="AY62" s="236"/>
      <c r="AZ62" s="236"/>
      <c r="BA62" s="236"/>
      <c r="BB62" s="236"/>
      <c r="BC62" s="236"/>
      <c r="BD62" s="236"/>
      <c r="BE62" s="182"/>
      <c r="BF62" s="182"/>
      <c r="BG62" s="182"/>
      <c r="BH62" s="182"/>
      <c r="BI62" s="182"/>
      <c r="BJ62" s="182"/>
      <c r="BK62" s="182"/>
      <c r="BL62" s="669"/>
      <c r="BM62" s="669"/>
      <c r="BN62" s="669"/>
      <c r="BO62" s="669"/>
      <c r="BP62" s="669"/>
      <c r="BQ62" s="669"/>
      <c r="BR62" s="669"/>
      <c r="BS62" s="669"/>
      <c r="BT62" s="669"/>
      <c r="BU62" s="669"/>
      <c r="BV62" s="669"/>
      <c r="BW62" s="669"/>
      <c r="BX62" s="669"/>
      <c r="BY62" s="669"/>
      <c r="BZ62" s="669"/>
      <c r="CA62" s="669"/>
      <c r="CB62" s="669"/>
      <c r="CC62" s="182"/>
      <c r="CD62" s="182"/>
      <c r="CE62" s="182"/>
      <c r="CF62" s="182"/>
      <c r="CG62" s="182"/>
      <c r="CH62" s="218"/>
      <c r="CI62" s="250"/>
      <c r="CJ62" s="250"/>
    </row>
    <row r="63" spans="1:88" s="174" customFormat="1" ht="3" customHeight="1">
      <c r="A63" s="250"/>
      <c r="B63" s="251"/>
      <c r="C63" s="144"/>
      <c r="D63" s="144"/>
      <c r="E63" s="941" t="s">
        <v>265</v>
      </c>
      <c r="F63" s="941"/>
      <c r="G63" s="942" t="str">
        <f>Index!C218</f>
        <v>Služby (účtová skupina 51)</v>
      </c>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4"/>
      <c r="AK63" s="922" t="s">
        <v>76</v>
      </c>
      <c r="AL63" s="923"/>
      <c r="AM63" s="923"/>
      <c r="AN63" s="469"/>
      <c r="AO63" s="472"/>
      <c r="AP63" s="472"/>
      <c r="AQ63" s="472"/>
      <c r="AR63" s="472"/>
      <c r="AS63" s="472"/>
      <c r="AT63" s="472"/>
      <c r="AU63" s="472"/>
      <c r="AV63" s="472"/>
      <c r="AW63" s="472"/>
      <c r="AX63" s="472"/>
      <c r="AY63" s="472"/>
      <c r="AZ63" s="472"/>
      <c r="BA63" s="472"/>
      <c r="BB63" s="472"/>
      <c r="BC63" s="472"/>
      <c r="BD63" s="472"/>
      <c r="BE63" s="175"/>
      <c r="BF63" s="175"/>
      <c r="BG63" s="175"/>
      <c r="BH63" s="175"/>
      <c r="BI63" s="175"/>
      <c r="BJ63" s="175"/>
      <c r="BK63" s="175"/>
      <c r="BL63" s="710"/>
      <c r="BM63" s="710"/>
      <c r="BN63" s="710"/>
      <c r="BO63" s="710"/>
      <c r="BP63" s="710"/>
      <c r="BQ63" s="710"/>
      <c r="BR63" s="710"/>
      <c r="BS63" s="710"/>
      <c r="BT63" s="710"/>
      <c r="BU63" s="710"/>
      <c r="BV63" s="710"/>
      <c r="BW63" s="710"/>
      <c r="BX63" s="710"/>
      <c r="BY63" s="710"/>
      <c r="BZ63" s="710"/>
      <c r="CA63" s="710"/>
      <c r="CB63" s="710"/>
      <c r="CC63" s="175"/>
      <c r="CD63" s="175"/>
      <c r="CE63" s="175"/>
      <c r="CF63" s="175"/>
      <c r="CG63" s="175"/>
      <c r="CH63" s="216"/>
      <c r="CI63" s="220"/>
      <c r="CJ63" s="220"/>
    </row>
    <row r="64" spans="1:88" s="174" customFormat="1" ht="3" customHeight="1">
      <c r="A64" s="250"/>
      <c r="B64" s="250"/>
      <c r="C64" s="250"/>
      <c r="D64" s="251"/>
      <c r="E64" s="941"/>
      <c r="F64" s="941"/>
      <c r="G64" s="942"/>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3"/>
      <c r="AF64" s="943"/>
      <c r="AG64" s="943"/>
      <c r="AH64" s="943"/>
      <c r="AI64" s="943"/>
      <c r="AJ64" s="944"/>
      <c r="AK64" s="923"/>
      <c r="AL64" s="923"/>
      <c r="AM64" s="923"/>
      <c r="AN64" s="465"/>
      <c r="AO64" s="466"/>
      <c r="AP64" s="466"/>
      <c r="AQ64" s="466"/>
      <c r="AR64" s="471"/>
      <c r="AS64" s="481"/>
      <c r="AT64" s="481"/>
      <c r="AU64" s="481"/>
      <c r="AV64" s="481"/>
      <c r="AW64" s="481"/>
      <c r="AX64" s="482"/>
      <c r="AY64" s="830"/>
      <c r="AZ64" s="830"/>
      <c r="BA64" s="830"/>
      <c r="BB64" s="830"/>
      <c r="BC64" s="830"/>
      <c r="BD64" s="830"/>
      <c r="BE64" s="482"/>
      <c r="BF64" s="832"/>
      <c r="BG64" s="832"/>
      <c r="BH64" s="832"/>
      <c r="BI64" s="832"/>
      <c r="BJ64" s="832"/>
      <c r="BK64" s="738"/>
      <c r="BL64" s="671"/>
      <c r="BM64" s="672"/>
      <c r="BN64" s="672"/>
      <c r="BO64" s="672"/>
      <c r="BP64" s="471"/>
      <c r="BQ64" s="830"/>
      <c r="BR64" s="830"/>
      <c r="BS64" s="830"/>
      <c r="BT64" s="830"/>
      <c r="BU64" s="830"/>
      <c r="BV64" s="831"/>
      <c r="BW64" s="832"/>
      <c r="BX64" s="832"/>
      <c r="BY64" s="832"/>
      <c r="BZ64" s="832"/>
      <c r="CA64" s="832"/>
      <c r="CB64" s="833"/>
      <c r="CC64" s="832"/>
      <c r="CD64" s="832"/>
      <c r="CE64" s="832"/>
      <c r="CF64" s="832"/>
      <c r="CG64" s="832"/>
      <c r="CH64" s="217"/>
      <c r="CI64" s="220"/>
      <c r="CJ64" s="220"/>
    </row>
    <row r="65" spans="1:88" s="252" customFormat="1" ht="15" customHeight="1">
      <c r="A65" s="250"/>
      <c r="B65" s="250"/>
      <c r="C65" s="250"/>
      <c r="E65" s="941"/>
      <c r="F65" s="941"/>
      <c r="G65" s="942"/>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4"/>
      <c r="AK65" s="923"/>
      <c r="AL65" s="923"/>
      <c r="AM65" s="923"/>
      <c r="AN65" s="465"/>
      <c r="AO65" s="483" t="str">
        <f>IF(LEN(VLOOKUP(AK63,vysledovka!$D$8:$F$68,2,FALSE))&lt;11,"",LEFT(RIGHT(VLOOKUP(AK63,vysledovka!$D$8:$F$68,2,FALSE),11),1))</f>
        <v/>
      </c>
      <c r="AP65" s="253"/>
      <c r="AQ65" s="483" t="str">
        <f>IF(LEN(VLOOKUP(AK63,vysledovka!$D$8:$F$68,2,FALSE))&lt;10,"",LEFT(RIGHT(VLOOKUP(AK63,vysledovka!$D$8:$F$68,2,FALSE),10),1))</f>
        <v/>
      </c>
      <c r="AR65" s="482"/>
      <c r="AS65" s="483" t="str">
        <f>IF(LEN(VLOOKUP(AK63,vysledovka!$D$8:$F$68,2,FALSE))&lt;9,"",LEFT(RIGHT(VLOOKUP(AK63,vysledovka!$D$8:$F$68,2,FALSE),9),1))</f>
        <v/>
      </c>
      <c r="AT65" s="253"/>
      <c r="AU65" s="483" t="str">
        <f>IF(LEN(VLOOKUP(AK63,vysledovka!$D$8:$F$68,2,FALSE))&lt;8,"",LEFT(RIGHT(VLOOKUP(AK63,vysledovka!$D$8:$F$68,2,FALSE),8),1))</f>
        <v/>
      </c>
      <c r="AV65" s="482"/>
      <c r="AW65" s="483" t="str">
        <f>IF(LEN(VLOOKUP(AK63,vysledovka!$D$8:$F$68,2,FALSE))&lt;7,"",LEFT(RIGHT(VLOOKUP(AK63,vysledovka!$D$8:$F$68,2,FALSE),7),1))</f>
        <v/>
      </c>
      <c r="AX65" s="482"/>
      <c r="AY65" s="483" t="str">
        <f>IF(LEN(VLOOKUP(AK63,vysledovka!$D$8:$F$68,2,FALSE))&lt;6,"",LEFT(RIGHT(VLOOKUP(AK63,vysledovka!$D$8:$F$68,2,FALSE),6),1))</f>
        <v>7</v>
      </c>
      <c r="AZ65" s="253"/>
      <c r="BA65" s="834" t="str">
        <f>IF(LEN(VLOOKUP(AK63,vysledovka!$D$8:$F$68,2,FALSE))&lt;5,"",LEFT(RIGHT(VLOOKUP(AK63,vysledovka!$D$8:$F$68,2,FALSE),5),1))</f>
        <v>0</v>
      </c>
      <c r="BB65" s="834"/>
      <c r="BC65" s="482"/>
      <c r="BD65" s="483" t="str">
        <f>IF(LEN(VLOOKUP(AK63,vysledovka!$D$8:$F$68,2,FALSE))&lt;4,"",LEFT(RIGHT(VLOOKUP(AK63,vysledovka!$D$8:$F$68,2,FALSE),4),1))</f>
        <v>1</v>
      </c>
      <c r="BE65" s="482"/>
      <c r="BF65" s="483" t="str">
        <f>IF(LEN(VLOOKUP(AK63,vysledovka!$D$8:$F$68,2,FALSE))&lt;3,"",LEFT(RIGHT(VLOOKUP(AK63,vysledovka!$D$8:$F$68,2,FALSE),3),1))</f>
        <v>3</v>
      </c>
      <c r="BG65" s="482"/>
      <c r="BH65" s="483" t="str">
        <f>IF(LEN(VLOOKUP(AK63,vysledovka!$D$8:$F$68,2,FALSE))&lt;2,"",LEFT(RIGHT(VLOOKUP(AK63,vysledovka!$D$8:$F$68,2,FALSE),2),1))</f>
        <v>8</v>
      </c>
      <c r="BI65" s="482"/>
      <c r="BJ65" s="483" t="str">
        <f>IF(VLOOKUP(AK63,vysledovka!$D$8:$F$68,2,FALSE)=0,"",IF(LEN(VLOOKUP(AK63,vysledovka!$D$8:$F$68,2,FALSE))&lt;1,"",LEFT(RIGHT(VLOOKUP(AK63,vysledovka!$D$8:$F$68,2,FALSE),1),1)))</f>
        <v>1</v>
      </c>
      <c r="BK65" s="738"/>
      <c r="BL65" s="671"/>
      <c r="BM65" s="483" t="str">
        <f>IF(LEN(VLOOKUP(AK63,vysledovka!$D$8:$F$68,3,FALSE))&lt;11,"",LEFT(RIGHT(VLOOKUP(AK63,vysledovka!$D$8:$F$68,3,FALSE),11),1))</f>
        <v/>
      </c>
      <c r="BN65" s="253"/>
      <c r="BO65" s="483" t="str">
        <f>IF(LEN(VLOOKUP(AK63,vysledovka!$D$8:$F$68,3,FALSE))&lt;10,"",LEFT(RIGHT(VLOOKUP(AK63,vysledovka!$D$8:$F$68,3,FALSE),10),1))</f>
        <v/>
      </c>
      <c r="BP65" s="482"/>
      <c r="BQ65" s="483" t="str">
        <f>IF(LEN(VLOOKUP(AK63,vysledovka!$D$8:$F$68,3,FALSE))&lt;9,"",LEFT(RIGHT(VLOOKUP(AK63,vysledovka!$D$8:$F$68,3,FALSE),9),1))</f>
        <v/>
      </c>
      <c r="BR65" s="253"/>
      <c r="BS65" s="483" t="str">
        <f>IF(LEN(VLOOKUP(AK63,vysledovka!$D$8:$F$68,3,FALSE))&lt;8,"",LEFT(RIGHT(VLOOKUP(AK63,vysledovka!$D$8:$F$68,3,FALSE),8),1))</f>
        <v/>
      </c>
      <c r="BT65" s="482"/>
      <c r="BU65" s="483" t="str">
        <f>IF(LEN(VLOOKUP(AK63,vysledovka!$D$8:$F$68,3,FALSE))&lt;7,"",LEFT(RIGHT(VLOOKUP(AK63,vysledovka!$D$8:$F$68,3,FALSE),7),1))</f>
        <v/>
      </c>
      <c r="BV65" s="831"/>
      <c r="BW65" s="483" t="str">
        <f>IF(LEN(VLOOKUP(AK63,vysledovka!$D$8:$F$68,3,FALSE))&lt;6,"",LEFT(RIGHT(VLOOKUP(AK63,vysledovka!$D$8:$F$68,3,FALSE),6),1))</f>
        <v>4</v>
      </c>
      <c r="BX65" s="482"/>
      <c r="BY65" s="483" t="str">
        <f>IF(LEN(VLOOKUP(AK63,vysledovka!$D$8:$F$68,3,FALSE))&lt;5,"",LEFT(RIGHT(VLOOKUP(AK63,vysledovka!$D$8:$F$68,3,FALSE),5),1))</f>
        <v>9</v>
      </c>
      <c r="BZ65" s="482"/>
      <c r="CA65" s="483" t="str">
        <f>IF(LEN(VLOOKUP(AK63,vysledovka!$D$8:$F$68,3,FALSE))&lt;4,"",LEFT(RIGHT(VLOOKUP(AK63,vysledovka!$D$8:$F$68,3,FALSE),4),1))</f>
        <v>1</v>
      </c>
      <c r="CB65" s="833"/>
      <c r="CC65" s="483" t="str">
        <f>IF(LEN(VLOOKUP(AK63,vysledovka!$D$8:$F$68,3,FALSE))&lt;3,"",LEFT(RIGHT(VLOOKUP(AK63,vysledovka!$D$8:$F$68,3,FALSE),3),1))</f>
        <v>2</v>
      </c>
      <c r="CD65" s="482"/>
      <c r="CE65" s="483" t="str">
        <f>IF(LEN(VLOOKUP(AK63,vysledovka!$D$8:$F$68,3,FALSE))&lt;2,"",LEFT(RIGHT(VLOOKUP(AK63,vysledovka!$D$8:$F$68,3,FALSE),2),1))</f>
        <v>3</v>
      </c>
      <c r="CF65" s="482"/>
      <c r="CG65" s="483" t="str">
        <f>IF(VLOOKUP(AK63,vysledovka!$D$8:$F$68,3,FALSE)=0,"",IF(LEN(VLOOKUP(AK63,vysledovka!$D$8:$F$68,3,FALSE))&lt;1,"",LEFT(RIGHT(VLOOKUP(AK63,vysledovka!$D$8:$F$68,3,FALSE),1),1)))</f>
        <v>0</v>
      </c>
      <c r="CH65" s="217"/>
      <c r="CI65" s="250"/>
      <c r="CJ65" s="250"/>
    </row>
    <row r="66" spans="1:88" s="252" customFormat="1" ht="3" customHeight="1">
      <c r="A66" s="250"/>
      <c r="B66" s="250"/>
      <c r="C66" s="250"/>
      <c r="E66" s="941"/>
      <c r="F66" s="941"/>
      <c r="G66" s="942"/>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3"/>
      <c r="AF66" s="943"/>
      <c r="AG66" s="943"/>
      <c r="AH66" s="943"/>
      <c r="AI66" s="943"/>
      <c r="AJ66" s="944"/>
      <c r="AK66" s="923"/>
      <c r="AL66" s="923"/>
      <c r="AM66" s="923"/>
      <c r="AN66" s="464"/>
      <c r="AO66" s="236"/>
      <c r="AP66" s="236"/>
      <c r="AQ66" s="236"/>
      <c r="AR66" s="236"/>
      <c r="AS66" s="236"/>
      <c r="AT66" s="236"/>
      <c r="AU66" s="236"/>
      <c r="AV66" s="236"/>
      <c r="AW66" s="236"/>
      <c r="AX66" s="236"/>
      <c r="AY66" s="236"/>
      <c r="AZ66" s="236"/>
      <c r="BA66" s="236"/>
      <c r="BB66" s="236"/>
      <c r="BC66" s="236"/>
      <c r="BD66" s="236"/>
      <c r="BE66" s="182"/>
      <c r="BF66" s="182"/>
      <c r="BG66" s="182"/>
      <c r="BH66" s="182"/>
      <c r="BI66" s="182"/>
      <c r="BJ66" s="182"/>
      <c r="BK66" s="182"/>
      <c r="BL66" s="669"/>
      <c r="BM66" s="669"/>
      <c r="BN66" s="669"/>
      <c r="BO66" s="669"/>
      <c r="BP66" s="669"/>
      <c r="BQ66" s="669"/>
      <c r="BR66" s="669"/>
      <c r="BS66" s="669"/>
      <c r="BT66" s="669"/>
      <c r="BU66" s="669"/>
      <c r="BV66" s="669"/>
      <c r="BW66" s="669"/>
      <c r="BX66" s="669"/>
      <c r="BY66" s="669"/>
      <c r="BZ66" s="669"/>
      <c r="CA66" s="669"/>
      <c r="CB66" s="669"/>
      <c r="CC66" s="182"/>
      <c r="CD66" s="182"/>
      <c r="CE66" s="182"/>
      <c r="CF66" s="182"/>
      <c r="CG66" s="182"/>
      <c r="CH66" s="218"/>
      <c r="CI66" s="250"/>
      <c r="CJ66" s="250"/>
    </row>
    <row r="67" spans="1:88" s="174" customFormat="1" ht="3" customHeight="1">
      <c r="A67" s="139"/>
      <c r="B67" s="463"/>
      <c r="C67" s="144"/>
      <c r="D67" s="144"/>
      <c r="E67" s="941" t="s">
        <v>266</v>
      </c>
      <c r="F67" s="941"/>
      <c r="G67" s="942" t="str">
        <f>Index!C219</f>
        <v>Osobné náklady súčet (r. 16 až r. 19)</v>
      </c>
      <c r="H67" s="943"/>
      <c r="I67" s="943"/>
      <c r="J67" s="943"/>
      <c r="K67" s="943"/>
      <c r="L67" s="943"/>
      <c r="M67" s="943"/>
      <c r="N67" s="943"/>
      <c r="O67" s="943"/>
      <c r="P67" s="943"/>
      <c r="Q67" s="943"/>
      <c r="R67" s="943"/>
      <c r="S67" s="943"/>
      <c r="T67" s="943"/>
      <c r="U67" s="943"/>
      <c r="V67" s="943"/>
      <c r="W67" s="943"/>
      <c r="X67" s="943"/>
      <c r="Y67" s="943"/>
      <c r="Z67" s="943"/>
      <c r="AA67" s="943"/>
      <c r="AB67" s="943"/>
      <c r="AC67" s="943"/>
      <c r="AD67" s="943"/>
      <c r="AE67" s="943"/>
      <c r="AF67" s="943"/>
      <c r="AG67" s="943"/>
      <c r="AH67" s="943"/>
      <c r="AI67" s="943"/>
      <c r="AJ67" s="944"/>
      <c r="AK67" s="922" t="s">
        <v>78</v>
      </c>
      <c r="AL67" s="923"/>
      <c r="AM67" s="923"/>
      <c r="AN67" s="469"/>
      <c r="AO67" s="472"/>
      <c r="AP67" s="472"/>
      <c r="AQ67" s="472"/>
      <c r="AR67" s="472"/>
      <c r="AS67" s="472"/>
      <c r="AT67" s="472"/>
      <c r="AU67" s="472"/>
      <c r="AV67" s="472"/>
      <c r="AW67" s="472"/>
      <c r="AX67" s="472"/>
      <c r="AY67" s="472"/>
      <c r="AZ67" s="472"/>
      <c r="BA67" s="472"/>
      <c r="BB67" s="472"/>
      <c r="BC67" s="472"/>
      <c r="BD67" s="472"/>
      <c r="BE67" s="175"/>
      <c r="BF67" s="175"/>
      <c r="BG67" s="175"/>
      <c r="BH67" s="175"/>
      <c r="BI67" s="175"/>
      <c r="BJ67" s="175"/>
      <c r="BK67" s="175"/>
      <c r="BL67" s="710"/>
      <c r="BM67" s="710"/>
      <c r="BN67" s="710"/>
      <c r="BO67" s="710"/>
      <c r="BP67" s="710"/>
      <c r="BQ67" s="710"/>
      <c r="BR67" s="710"/>
      <c r="BS67" s="710"/>
      <c r="BT67" s="710"/>
      <c r="BU67" s="710"/>
      <c r="BV67" s="710"/>
      <c r="BW67" s="710"/>
      <c r="BX67" s="710"/>
      <c r="BY67" s="710"/>
      <c r="BZ67" s="710"/>
      <c r="CA67" s="710"/>
      <c r="CB67" s="710"/>
      <c r="CC67" s="175"/>
      <c r="CD67" s="175"/>
      <c r="CE67" s="175"/>
      <c r="CF67" s="175"/>
      <c r="CG67" s="175"/>
      <c r="CH67" s="216"/>
      <c r="CI67" s="220"/>
      <c r="CJ67" s="220"/>
    </row>
    <row r="68" spans="1:88" s="174" customFormat="1" ht="3" customHeight="1">
      <c r="A68" s="139"/>
      <c r="B68" s="139"/>
      <c r="C68" s="139"/>
      <c r="D68" s="463"/>
      <c r="E68" s="941"/>
      <c r="F68" s="941"/>
      <c r="G68" s="942"/>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4"/>
      <c r="AK68" s="923"/>
      <c r="AL68" s="923"/>
      <c r="AM68" s="923"/>
      <c r="AN68" s="465"/>
      <c r="AO68" s="466"/>
      <c r="AP68" s="466"/>
      <c r="AQ68" s="466"/>
      <c r="AR68" s="471"/>
      <c r="AS68" s="467"/>
      <c r="AT68" s="467"/>
      <c r="AU68" s="467"/>
      <c r="AV68" s="467"/>
      <c r="AW68" s="467"/>
      <c r="AX68" s="468"/>
      <c r="AY68" s="673"/>
      <c r="AZ68" s="673"/>
      <c r="BA68" s="673"/>
      <c r="BB68" s="673"/>
      <c r="BC68" s="673"/>
      <c r="BD68" s="673"/>
      <c r="BE68" s="476"/>
      <c r="BF68" s="793"/>
      <c r="BG68" s="793"/>
      <c r="BH68" s="793"/>
      <c r="BI68" s="793"/>
      <c r="BJ68" s="793"/>
      <c r="BK68" s="738"/>
      <c r="BL68" s="671"/>
      <c r="BM68" s="672"/>
      <c r="BN68" s="672"/>
      <c r="BO68" s="672"/>
      <c r="BP68" s="471"/>
      <c r="BQ68" s="673"/>
      <c r="BR68" s="673"/>
      <c r="BS68" s="673"/>
      <c r="BT68" s="673"/>
      <c r="BU68" s="673"/>
      <c r="BV68" s="674"/>
      <c r="BW68" s="668"/>
      <c r="BX68" s="668"/>
      <c r="BY68" s="668"/>
      <c r="BZ68" s="668"/>
      <c r="CA68" s="668"/>
      <c r="CB68" s="667"/>
      <c r="CC68" s="668"/>
      <c r="CD68" s="668"/>
      <c r="CE68" s="668"/>
      <c r="CF68" s="668"/>
      <c r="CG68" s="668"/>
      <c r="CH68" s="217"/>
      <c r="CI68" s="220"/>
      <c r="CJ68" s="220"/>
    </row>
    <row r="69" spans="1:88" s="171" customFormat="1" ht="15" customHeight="1">
      <c r="A69" s="139"/>
      <c r="B69" s="139"/>
      <c r="C69" s="139"/>
      <c r="E69" s="941"/>
      <c r="F69" s="941"/>
      <c r="G69" s="942"/>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3"/>
      <c r="AF69" s="943"/>
      <c r="AG69" s="943"/>
      <c r="AH69" s="943"/>
      <c r="AI69" s="943"/>
      <c r="AJ69" s="944"/>
      <c r="AK69" s="923"/>
      <c r="AL69" s="923"/>
      <c r="AM69" s="923"/>
      <c r="AN69" s="465"/>
      <c r="AO69" s="474" t="str">
        <f>IF(LEN(VLOOKUP(AK67,vysledovka!$D$8:$F$68,2,FALSE))&lt;11,"",LEFT(RIGHT(VLOOKUP(AK67,vysledovka!$D$8:$F$68,2,FALSE),11),1))</f>
        <v/>
      </c>
      <c r="AP69" s="181"/>
      <c r="AQ69" s="474" t="str">
        <f>IF(LEN(VLOOKUP(AK67,vysledovka!$D$8:$F$68,2,FALSE))&lt;10,"",LEFT(RIGHT(VLOOKUP(AK67,vysledovka!$D$8:$F$68,2,FALSE),10),1))</f>
        <v/>
      </c>
      <c r="AR69" s="476"/>
      <c r="AS69" s="474" t="str">
        <f>IF(LEN(VLOOKUP(AK67,vysledovka!$D$8:$F$68,2,FALSE))&lt;9,"",LEFT(RIGHT(VLOOKUP(AK67,vysledovka!$D$8:$F$68,2,FALSE),9),1))</f>
        <v/>
      </c>
      <c r="AT69" s="181"/>
      <c r="AU69" s="474" t="str">
        <f>IF(LEN(VLOOKUP(AK67,vysledovka!$D$8:$F$68,2,FALSE))&lt;8,"",LEFT(RIGHT(VLOOKUP(AK67,vysledovka!$D$8:$F$68,2,FALSE),8),1))</f>
        <v/>
      </c>
      <c r="AV69" s="476"/>
      <c r="AW69" s="474" t="str">
        <f>IF(LEN(VLOOKUP(AK67,vysledovka!$D$8:$F$68,2,FALSE))&lt;7,"",LEFT(RIGHT(VLOOKUP(AK67,vysledovka!$D$8:$F$68,2,FALSE),7),1))</f>
        <v/>
      </c>
      <c r="AX69" s="468"/>
      <c r="AY69" s="474" t="str">
        <f>IF(LEN(VLOOKUP(AK67,vysledovka!$D$8:$F$68,2,FALSE))&lt;6,"",LEFT(RIGHT(VLOOKUP(AK67,vysledovka!$D$8:$F$68,2,FALSE),6),1))</f>
        <v>8</v>
      </c>
      <c r="AZ69" s="181"/>
      <c r="BA69" s="788" t="str">
        <f>IF(LEN(VLOOKUP(AK67,vysledovka!$D$8:$F$68,2,FALSE))&lt;5,"",LEFT(RIGHT(VLOOKUP(AK67,vysledovka!$D$8:$F$68,2,FALSE),5),1))</f>
        <v>2</v>
      </c>
      <c r="BB69" s="788"/>
      <c r="BC69" s="476"/>
      <c r="BD69" s="474" t="str">
        <f>IF(LEN(VLOOKUP(AK67,vysledovka!$D$8:$F$68,2,FALSE))&lt;4,"",LEFT(RIGHT(VLOOKUP(AK67,vysledovka!$D$8:$F$68,2,FALSE),4),1))</f>
        <v>6</v>
      </c>
      <c r="BE69" s="476"/>
      <c r="BF69" s="474" t="str">
        <f>IF(LEN(VLOOKUP(AK67,vysledovka!$D$8:$F$68,2,FALSE))&lt;3,"",LEFT(RIGHT(VLOOKUP(AK67,vysledovka!$D$8:$F$68,2,FALSE),3),1))</f>
        <v>8</v>
      </c>
      <c r="BG69" s="476"/>
      <c r="BH69" s="474" t="str">
        <f>IF(LEN(VLOOKUP(AK67,vysledovka!$D$8:$F$68,2,FALSE))&lt;2,"",LEFT(RIGHT(VLOOKUP(AK67,vysledovka!$D$8:$F$68,2,FALSE),2),1))</f>
        <v>6</v>
      </c>
      <c r="BI69" s="476"/>
      <c r="BJ69" s="474" t="str">
        <f>IF(VLOOKUP(AK67,vysledovka!$D$8:$F$68,2,FALSE)=0,"",IF(LEN(VLOOKUP(AK67,vysledovka!$D$8:$F$68,2,FALSE))&lt;1,"",LEFT(RIGHT(VLOOKUP(AK67,vysledovka!$D$8:$F$68,2,FALSE),1),1)))</f>
        <v>3</v>
      </c>
      <c r="BK69" s="738"/>
      <c r="BL69" s="671"/>
      <c r="BM69" s="474" t="str">
        <f>IF(LEN(VLOOKUP(AK67,vysledovka!$D$8:$F$68,3,FALSE))&lt;11,"",LEFT(RIGHT(VLOOKUP(AK67,vysledovka!$D$8:$F$68,3,FALSE),11),1))</f>
        <v/>
      </c>
      <c r="BN69" s="181"/>
      <c r="BO69" s="474" t="str">
        <f>IF(LEN(VLOOKUP(AK67,vysledovka!$D$8:$F$68,3,FALSE))&lt;10,"",LEFT(RIGHT(VLOOKUP(AK67,vysledovka!$D$8:$F$68,3,FALSE),10),1))</f>
        <v/>
      </c>
      <c r="BP69" s="476"/>
      <c r="BQ69" s="474" t="str">
        <f>IF(LEN(VLOOKUP(AK67,vysledovka!$D$8:$F$68,3,FALSE))&lt;9,"",LEFT(RIGHT(VLOOKUP(AK67,vysledovka!$D$8:$F$68,3,FALSE),9),1))</f>
        <v/>
      </c>
      <c r="BR69" s="181"/>
      <c r="BS69" s="474" t="str">
        <f>IF(LEN(VLOOKUP(AK67,vysledovka!$D$8:$F$68,3,FALSE))&lt;8,"",LEFT(RIGHT(VLOOKUP(AK67,vysledovka!$D$8:$F$68,3,FALSE),8),1))</f>
        <v/>
      </c>
      <c r="BT69" s="476"/>
      <c r="BU69" s="474" t="str">
        <f>IF(LEN(VLOOKUP(AK67,vysledovka!$D$8:$F$68,3,FALSE))&lt;7,"",LEFT(RIGHT(VLOOKUP(AK67,vysledovka!$D$8:$F$68,3,FALSE),7),1))</f>
        <v/>
      </c>
      <c r="BV69" s="674"/>
      <c r="BW69" s="474" t="str">
        <f>IF(LEN(VLOOKUP(AK67,vysledovka!$D$8:$F$68,3,FALSE))&lt;6,"",LEFT(RIGHT(VLOOKUP(AK67,vysledovka!$D$8:$F$68,3,FALSE),6),1))</f>
        <v>7</v>
      </c>
      <c r="BX69" s="476"/>
      <c r="BY69" s="474" t="str">
        <f>IF(LEN(VLOOKUP(AK67,vysledovka!$D$8:$F$68,3,FALSE))&lt;5,"",LEFT(RIGHT(VLOOKUP(AK67,vysledovka!$D$8:$F$68,3,FALSE),5),1))</f>
        <v>4</v>
      </c>
      <c r="BZ69" s="476"/>
      <c r="CA69" s="474" t="str">
        <f>IF(LEN(VLOOKUP(AK67,vysledovka!$D$8:$F$68,3,FALSE))&lt;4,"",LEFT(RIGHT(VLOOKUP(AK67,vysledovka!$D$8:$F$68,3,FALSE),4),1))</f>
        <v>9</v>
      </c>
      <c r="CB69" s="667"/>
      <c r="CC69" s="474" t="str">
        <f>IF(LEN(VLOOKUP(AK67,vysledovka!$D$8:$F$68,3,FALSE))&lt;3,"",LEFT(RIGHT(VLOOKUP(AK67,vysledovka!$D$8:$F$68,3,FALSE),3),1))</f>
        <v>6</v>
      </c>
      <c r="CD69" s="476"/>
      <c r="CE69" s="474" t="str">
        <f>IF(LEN(VLOOKUP(AK67,vysledovka!$D$8:$F$68,3,FALSE))&lt;2,"",LEFT(RIGHT(VLOOKUP(AK67,vysledovka!$D$8:$F$68,3,FALSE),2),1))</f>
        <v>5</v>
      </c>
      <c r="CF69" s="476"/>
      <c r="CG69" s="474" t="str">
        <f>IF(VLOOKUP(AK67,vysledovka!$D$8:$F$68,3,FALSE)=0,"",IF(LEN(VLOOKUP(AK67,vysledovka!$D$8:$F$68,3,FALSE))&lt;1,"",LEFT(RIGHT(VLOOKUP(AK67,vysledovka!$D$8:$F$68,3,FALSE),1),1)))</f>
        <v>1</v>
      </c>
      <c r="CH69" s="217"/>
      <c r="CI69" s="139"/>
      <c r="CJ69" s="139"/>
    </row>
    <row r="70" spans="1:88" s="171" customFormat="1" ht="3" customHeight="1">
      <c r="A70" s="139"/>
      <c r="B70" s="139"/>
      <c r="C70" s="139"/>
      <c r="E70" s="941"/>
      <c r="F70" s="941"/>
      <c r="G70" s="942"/>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4"/>
      <c r="AK70" s="923"/>
      <c r="AL70" s="923"/>
      <c r="AM70" s="923"/>
      <c r="AN70" s="464"/>
      <c r="AO70" s="236"/>
      <c r="AP70" s="236"/>
      <c r="AQ70" s="236"/>
      <c r="AR70" s="236"/>
      <c r="AS70" s="236"/>
      <c r="AT70" s="236"/>
      <c r="AU70" s="236"/>
      <c r="AV70" s="236"/>
      <c r="AW70" s="236"/>
      <c r="AX70" s="236"/>
      <c r="AY70" s="236"/>
      <c r="AZ70" s="236"/>
      <c r="BA70" s="236"/>
      <c r="BB70" s="236"/>
      <c r="BC70" s="236"/>
      <c r="BD70" s="236"/>
      <c r="BE70" s="182"/>
      <c r="BF70" s="182"/>
      <c r="BG70" s="182"/>
      <c r="BH70" s="182"/>
      <c r="BI70" s="182"/>
      <c r="BJ70" s="182"/>
      <c r="BK70" s="182"/>
      <c r="BL70" s="669"/>
      <c r="BM70" s="669"/>
      <c r="BN70" s="669"/>
      <c r="BO70" s="669"/>
      <c r="BP70" s="669"/>
      <c r="BQ70" s="669"/>
      <c r="BR70" s="669"/>
      <c r="BS70" s="669"/>
      <c r="BT70" s="669"/>
      <c r="BU70" s="669"/>
      <c r="BV70" s="669"/>
      <c r="BW70" s="669"/>
      <c r="BX70" s="669"/>
      <c r="BY70" s="669"/>
      <c r="BZ70" s="669"/>
      <c r="CA70" s="669"/>
      <c r="CB70" s="669"/>
      <c r="CC70" s="182"/>
      <c r="CD70" s="182"/>
      <c r="CE70" s="182"/>
      <c r="CF70" s="182"/>
      <c r="CG70" s="182"/>
      <c r="CH70" s="218"/>
      <c r="CI70" s="139"/>
      <c r="CJ70" s="139"/>
    </row>
    <row r="71" spans="1:88" s="174" customFormat="1" ht="3" customHeight="1">
      <c r="A71" s="139"/>
      <c r="B71" s="463"/>
      <c r="C71" s="144"/>
      <c r="D71" s="144"/>
      <c r="E71" s="941" t="s">
        <v>267</v>
      </c>
      <c r="F71" s="941"/>
      <c r="G71" s="942" t="str">
        <f>Index!C220</f>
        <v>Mzdové náklady (521, 522)</v>
      </c>
      <c r="H71" s="943"/>
      <c r="I71" s="943"/>
      <c r="J71" s="943"/>
      <c r="K71" s="943"/>
      <c r="L71" s="943"/>
      <c r="M71" s="943"/>
      <c r="N71" s="943"/>
      <c r="O71" s="943"/>
      <c r="P71" s="943"/>
      <c r="Q71" s="943"/>
      <c r="R71" s="943"/>
      <c r="S71" s="943"/>
      <c r="T71" s="943"/>
      <c r="U71" s="943"/>
      <c r="V71" s="943"/>
      <c r="W71" s="943"/>
      <c r="X71" s="943"/>
      <c r="Y71" s="943"/>
      <c r="Z71" s="943"/>
      <c r="AA71" s="943"/>
      <c r="AB71" s="943"/>
      <c r="AC71" s="943"/>
      <c r="AD71" s="943"/>
      <c r="AE71" s="943"/>
      <c r="AF71" s="943"/>
      <c r="AG71" s="943"/>
      <c r="AH71" s="943"/>
      <c r="AI71" s="943"/>
      <c r="AJ71" s="944"/>
      <c r="AK71" s="922" t="s">
        <v>79</v>
      </c>
      <c r="AL71" s="923"/>
      <c r="AM71" s="923"/>
      <c r="AN71" s="469"/>
      <c r="AO71" s="472"/>
      <c r="AP71" s="472"/>
      <c r="AQ71" s="472"/>
      <c r="AR71" s="472"/>
      <c r="AS71" s="472"/>
      <c r="AT71" s="472"/>
      <c r="AU71" s="472"/>
      <c r="AV71" s="472"/>
      <c r="AW71" s="472"/>
      <c r="AX71" s="472"/>
      <c r="AY71" s="472"/>
      <c r="AZ71" s="472"/>
      <c r="BA71" s="472"/>
      <c r="BB71" s="472"/>
      <c r="BC71" s="472"/>
      <c r="BD71" s="472"/>
      <c r="BE71" s="175"/>
      <c r="BF71" s="175"/>
      <c r="BG71" s="175"/>
      <c r="BH71" s="175"/>
      <c r="BI71" s="175"/>
      <c r="BJ71" s="175"/>
      <c r="BK71" s="175"/>
      <c r="BL71" s="710"/>
      <c r="BM71" s="710"/>
      <c r="BN71" s="710"/>
      <c r="BO71" s="710"/>
      <c r="BP71" s="710"/>
      <c r="BQ71" s="710"/>
      <c r="BR71" s="710"/>
      <c r="BS71" s="710"/>
      <c r="BT71" s="710"/>
      <c r="BU71" s="710"/>
      <c r="BV71" s="710"/>
      <c r="BW71" s="710"/>
      <c r="BX71" s="710"/>
      <c r="BY71" s="710"/>
      <c r="BZ71" s="710"/>
      <c r="CA71" s="710"/>
      <c r="CB71" s="710"/>
      <c r="CC71" s="175"/>
      <c r="CD71" s="175"/>
      <c r="CE71" s="175"/>
      <c r="CF71" s="175"/>
      <c r="CG71" s="175"/>
      <c r="CH71" s="216"/>
      <c r="CI71" s="220"/>
      <c r="CJ71" s="220"/>
    </row>
    <row r="72" spans="1:88" s="174" customFormat="1" ht="3" customHeight="1">
      <c r="A72" s="139"/>
      <c r="B72" s="139"/>
      <c r="C72" s="139"/>
      <c r="D72" s="463"/>
      <c r="E72" s="941"/>
      <c r="F72" s="941"/>
      <c r="G72" s="942"/>
      <c r="H72" s="943"/>
      <c r="I72" s="943"/>
      <c r="J72" s="943"/>
      <c r="K72" s="943"/>
      <c r="L72" s="943"/>
      <c r="M72" s="943"/>
      <c r="N72" s="943"/>
      <c r="O72" s="943"/>
      <c r="P72" s="943"/>
      <c r="Q72" s="943"/>
      <c r="R72" s="943"/>
      <c r="S72" s="943"/>
      <c r="T72" s="943"/>
      <c r="U72" s="943"/>
      <c r="V72" s="943"/>
      <c r="W72" s="943"/>
      <c r="X72" s="943"/>
      <c r="Y72" s="943"/>
      <c r="Z72" s="943"/>
      <c r="AA72" s="943"/>
      <c r="AB72" s="943"/>
      <c r="AC72" s="943"/>
      <c r="AD72" s="943"/>
      <c r="AE72" s="943"/>
      <c r="AF72" s="943"/>
      <c r="AG72" s="943"/>
      <c r="AH72" s="943"/>
      <c r="AI72" s="943"/>
      <c r="AJ72" s="944"/>
      <c r="AK72" s="923"/>
      <c r="AL72" s="923"/>
      <c r="AM72" s="923"/>
      <c r="AN72" s="465"/>
      <c r="AO72" s="466"/>
      <c r="AP72" s="466"/>
      <c r="AQ72" s="466"/>
      <c r="AR72" s="471"/>
      <c r="AS72" s="467"/>
      <c r="AT72" s="467"/>
      <c r="AU72" s="467"/>
      <c r="AV72" s="467"/>
      <c r="AW72" s="467"/>
      <c r="AX72" s="468"/>
      <c r="AY72" s="673"/>
      <c r="AZ72" s="673"/>
      <c r="BA72" s="673"/>
      <c r="BB72" s="673"/>
      <c r="BC72" s="673"/>
      <c r="BD72" s="673"/>
      <c r="BE72" s="476"/>
      <c r="BF72" s="793"/>
      <c r="BG72" s="793"/>
      <c r="BH72" s="793"/>
      <c r="BI72" s="793"/>
      <c r="BJ72" s="793"/>
      <c r="BK72" s="738"/>
      <c r="BL72" s="671"/>
      <c r="BM72" s="672"/>
      <c r="BN72" s="672"/>
      <c r="BO72" s="672"/>
      <c r="BP72" s="471"/>
      <c r="BQ72" s="673"/>
      <c r="BR72" s="673"/>
      <c r="BS72" s="673"/>
      <c r="BT72" s="673"/>
      <c r="BU72" s="673"/>
      <c r="BV72" s="674"/>
      <c r="BW72" s="668"/>
      <c r="BX72" s="668"/>
      <c r="BY72" s="668"/>
      <c r="BZ72" s="668"/>
      <c r="CA72" s="668"/>
      <c r="CB72" s="667"/>
      <c r="CC72" s="668"/>
      <c r="CD72" s="668"/>
      <c r="CE72" s="668"/>
      <c r="CF72" s="668"/>
      <c r="CG72" s="668"/>
      <c r="CH72" s="217"/>
      <c r="CI72" s="220"/>
      <c r="CJ72" s="220"/>
    </row>
    <row r="73" spans="1:88" s="171" customFormat="1" ht="15" customHeight="1">
      <c r="A73" s="139"/>
      <c r="B73" s="139"/>
      <c r="C73" s="139"/>
      <c r="E73" s="941"/>
      <c r="F73" s="941"/>
      <c r="G73" s="942"/>
      <c r="H73" s="943"/>
      <c r="I73" s="943"/>
      <c r="J73" s="943"/>
      <c r="K73" s="943"/>
      <c r="L73" s="943"/>
      <c r="M73" s="943"/>
      <c r="N73" s="943"/>
      <c r="O73" s="943"/>
      <c r="P73" s="943"/>
      <c r="Q73" s="943"/>
      <c r="R73" s="943"/>
      <c r="S73" s="943"/>
      <c r="T73" s="943"/>
      <c r="U73" s="943"/>
      <c r="V73" s="943"/>
      <c r="W73" s="943"/>
      <c r="X73" s="943"/>
      <c r="Y73" s="943"/>
      <c r="Z73" s="943"/>
      <c r="AA73" s="943"/>
      <c r="AB73" s="943"/>
      <c r="AC73" s="943"/>
      <c r="AD73" s="943"/>
      <c r="AE73" s="943"/>
      <c r="AF73" s="943"/>
      <c r="AG73" s="943"/>
      <c r="AH73" s="943"/>
      <c r="AI73" s="943"/>
      <c r="AJ73" s="944"/>
      <c r="AK73" s="923"/>
      <c r="AL73" s="923"/>
      <c r="AM73" s="923"/>
      <c r="AN73" s="465"/>
      <c r="AO73" s="474" t="str">
        <f>IF(LEN(VLOOKUP(AK71,vysledovka!$D$8:$F$68,2,FALSE))&lt;11,"",LEFT(RIGHT(VLOOKUP(AK71,vysledovka!$D$8:$F$68,2,FALSE),11),1))</f>
        <v/>
      </c>
      <c r="AP73" s="181"/>
      <c r="AQ73" s="474" t="str">
        <f>IF(LEN(VLOOKUP(AK71,vysledovka!$D$8:$F$68,2,FALSE))&lt;10,"",LEFT(RIGHT(VLOOKUP(AK71,vysledovka!$D$8:$F$68,2,FALSE),10),1))</f>
        <v/>
      </c>
      <c r="AR73" s="476"/>
      <c r="AS73" s="474" t="str">
        <f>IF(LEN(VLOOKUP(AK71,vysledovka!$D$8:$F$68,2,FALSE))&lt;9,"",LEFT(RIGHT(VLOOKUP(AK71,vysledovka!$D$8:$F$68,2,FALSE),9),1))</f>
        <v/>
      </c>
      <c r="AT73" s="181"/>
      <c r="AU73" s="474" t="str">
        <f>IF(LEN(VLOOKUP(AK71,vysledovka!$D$8:$F$68,2,FALSE))&lt;8,"",LEFT(RIGHT(VLOOKUP(AK71,vysledovka!$D$8:$F$68,2,FALSE),8),1))</f>
        <v/>
      </c>
      <c r="AV73" s="476"/>
      <c r="AW73" s="474" t="str">
        <f>IF(LEN(VLOOKUP(AK71,vysledovka!$D$8:$F$68,2,FALSE))&lt;7,"",LEFT(RIGHT(VLOOKUP(AK71,vysledovka!$D$8:$F$68,2,FALSE),7),1))</f>
        <v/>
      </c>
      <c r="AX73" s="468"/>
      <c r="AY73" s="474" t="str">
        <f>IF(LEN(VLOOKUP(AK71,vysledovka!$D$8:$F$68,2,FALSE))&lt;6,"",LEFT(RIGHT(VLOOKUP(AK71,vysledovka!$D$8:$F$68,2,FALSE),6),1))</f>
        <v>6</v>
      </c>
      <c r="AZ73" s="181"/>
      <c r="BA73" s="788" t="str">
        <f>IF(LEN(VLOOKUP(AK71,vysledovka!$D$8:$F$68,2,FALSE))&lt;5,"",LEFT(RIGHT(VLOOKUP(AK71,vysledovka!$D$8:$F$68,2,FALSE),5),1))</f>
        <v>1</v>
      </c>
      <c r="BB73" s="788"/>
      <c r="BC73" s="476"/>
      <c r="BD73" s="474" t="str">
        <f>IF(LEN(VLOOKUP(AK71,vysledovka!$D$8:$F$68,2,FALSE))&lt;4,"",LEFT(RIGHT(VLOOKUP(AK71,vysledovka!$D$8:$F$68,2,FALSE),4),1))</f>
        <v>6</v>
      </c>
      <c r="BE73" s="476"/>
      <c r="BF73" s="474" t="str">
        <f>IF(LEN(VLOOKUP(AK71,vysledovka!$D$8:$F$68,2,FALSE))&lt;3,"",LEFT(RIGHT(VLOOKUP(AK71,vysledovka!$D$8:$F$68,2,FALSE),3),1))</f>
        <v>8</v>
      </c>
      <c r="BG73" s="476"/>
      <c r="BH73" s="474" t="str">
        <f>IF(LEN(VLOOKUP(AK71,vysledovka!$D$8:$F$68,2,FALSE))&lt;2,"",LEFT(RIGHT(VLOOKUP(AK71,vysledovka!$D$8:$F$68,2,FALSE),2),1))</f>
        <v>9</v>
      </c>
      <c r="BI73" s="476"/>
      <c r="BJ73" s="474" t="str">
        <f>IF(VLOOKUP(AK71,vysledovka!$D$8:$F$68,2,FALSE)=0,"",IF(LEN(VLOOKUP(AK71,vysledovka!$D$8:$F$68,2,FALSE))&lt;1,"",LEFT(RIGHT(VLOOKUP(AK71,vysledovka!$D$8:$F$68,2,FALSE),1),1)))</f>
        <v>6</v>
      </c>
      <c r="BK73" s="738"/>
      <c r="BL73" s="671"/>
      <c r="BM73" s="474" t="str">
        <f>IF(LEN(VLOOKUP(AK71,vysledovka!$D$8:$F$68,3,FALSE))&lt;11,"",LEFT(RIGHT(VLOOKUP(AK71,vysledovka!$D$8:$F$68,3,FALSE),11),1))</f>
        <v/>
      </c>
      <c r="BN73" s="181"/>
      <c r="BO73" s="474" t="str">
        <f>IF(LEN(VLOOKUP(AK71,vysledovka!$D$8:$F$68,3,FALSE))&lt;10,"",LEFT(RIGHT(VLOOKUP(AK71,vysledovka!$D$8:$F$68,3,FALSE),10),1))</f>
        <v/>
      </c>
      <c r="BP73" s="476"/>
      <c r="BQ73" s="474" t="str">
        <f>IF(LEN(VLOOKUP(AK71,vysledovka!$D$8:$F$68,3,FALSE))&lt;9,"",LEFT(RIGHT(VLOOKUP(AK71,vysledovka!$D$8:$F$68,3,FALSE),9),1))</f>
        <v/>
      </c>
      <c r="BR73" s="181"/>
      <c r="BS73" s="474" t="str">
        <f>IF(LEN(VLOOKUP(AK71,vysledovka!$D$8:$F$68,3,FALSE))&lt;8,"",LEFT(RIGHT(VLOOKUP(AK71,vysledovka!$D$8:$F$68,3,FALSE),8),1))</f>
        <v/>
      </c>
      <c r="BT73" s="476"/>
      <c r="BU73" s="474" t="str">
        <f>IF(LEN(VLOOKUP(AK71,vysledovka!$D$8:$F$68,3,FALSE))&lt;7,"",LEFT(RIGHT(VLOOKUP(AK71,vysledovka!$D$8:$F$68,3,FALSE),7),1))</f>
        <v/>
      </c>
      <c r="BV73" s="674"/>
      <c r="BW73" s="474" t="str">
        <f>IF(LEN(VLOOKUP(AK71,vysledovka!$D$8:$F$68,3,FALSE))&lt;6,"",LEFT(RIGHT(VLOOKUP(AK71,vysledovka!$D$8:$F$68,3,FALSE),6),1))</f>
        <v>5</v>
      </c>
      <c r="BX73" s="476"/>
      <c r="BY73" s="474" t="str">
        <f>IF(LEN(VLOOKUP(AK71,vysledovka!$D$8:$F$68,3,FALSE))&lt;5,"",LEFT(RIGHT(VLOOKUP(AK71,vysledovka!$D$8:$F$68,3,FALSE),5),1))</f>
        <v>5</v>
      </c>
      <c r="BZ73" s="476"/>
      <c r="CA73" s="474" t="str">
        <f>IF(LEN(VLOOKUP(AK71,vysledovka!$D$8:$F$68,3,FALSE))&lt;4,"",LEFT(RIGHT(VLOOKUP(AK71,vysledovka!$D$8:$F$68,3,FALSE),4),1))</f>
        <v>6</v>
      </c>
      <c r="CB73" s="667"/>
      <c r="CC73" s="474" t="str">
        <f>IF(LEN(VLOOKUP(AK71,vysledovka!$D$8:$F$68,3,FALSE))&lt;3,"",LEFT(RIGHT(VLOOKUP(AK71,vysledovka!$D$8:$F$68,3,FALSE),3),1))</f>
        <v>0</v>
      </c>
      <c r="CD73" s="476"/>
      <c r="CE73" s="474" t="str">
        <f>IF(LEN(VLOOKUP(AK71,vysledovka!$D$8:$F$68,3,FALSE))&lt;2,"",LEFT(RIGHT(VLOOKUP(AK71,vysledovka!$D$8:$F$68,3,FALSE),2),1))</f>
        <v>1</v>
      </c>
      <c r="CF73" s="476"/>
      <c r="CG73" s="474" t="str">
        <f>IF(VLOOKUP(AK71,vysledovka!$D$8:$F$68,3,FALSE)=0,"",IF(LEN(VLOOKUP(AK71,vysledovka!$D$8:$F$68,3,FALSE))&lt;1,"",LEFT(RIGHT(VLOOKUP(AK71,vysledovka!$D$8:$F$68,3,FALSE),1),1)))</f>
        <v>5</v>
      </c>
      <c r="CH73" s="217"/>
      <c r="CI73" s="139"/>
      <c r="CJ73" s="139"/>
    </row>
    <row r="74" spans="1:88" s="171" customFormat="1" ht="3" customHeight="1">
      <c r="A74" s="139"/>
      <c r="B74" s="139"/>
      <c r="C74" s="139"/>
      <c r="E74" s="941"/>
      <c r="F74" s="941"/>
      <c r="G74" s="942"/>
      <c r="H74" s="943"/>
      <c r="I74" s="943"/>
      <c r="J74" s="943"/>
      <c r="K74" s="943"/>
      <c r="L74" s="943"/>
      <c r="M74" s="943"/>
      <c r="N74" s="943"/>
      <c r="O74" s="943"/>
      <c r="P74" s="943"/>
      <c r="Q74" s="943"/>
      <c r="R74" s="943"/>
      <c r="S74" s="943"/>
      <c r="T74" s="943"/>
      <c r="U74" s="943"/>
      <c r="V74" s="943"/>
      <c r="W74" s="943"/>
      <c r="X74" s="943"/>
      <c r="Y74" s="943"/>
      <c r="Z74" s="943"/>
      <c r="AA74" s="943"/>
      <c r="AB74" s="943"/>
      <c r="AC74" s="943"/>
      <c r="AD74" s="943"/>
      <c r="AE74" s="943"/>
      <c r="AF74" s="943"/>
      <c r="AG74" s="943"/>
      <c r="AH74" s="943"/>
      <c r="AI74" s="943"/>
      <c r="AJ74" s="944"/>
      <c r="AK74" s="923"/>
      <c r="AL74" s="923"/>
      <c r="AM74" s="923"/>
      <c r="AN74" s="464"/>
      <c r="AO74" s="236"/>
      <c r="AP74" s="236"/>
      <c r="AQ74" s="236"/>
      <c r="AR74" s="236"/>
      <c r="AS74" s="236"/>
      <c r="AT74" s="236"/>
      <c r="AU74" s="236"/>
      <c r="AV74" s="236"/>
      <c r="AW74" s="236"/>
      <c r="AX74" s="236"/>
      <c r="AY74" s="236"/>
      <c r="AZ74" s="236"/>
      <c r="BA74" s="236"/>
      <c r="BB74" s="236"/>
      <c r="BC74" s="236"/>
      <c r="BD74" s="236"/>
      <c r="BE74" s="182"/>
      <c r="BF74" s="182"/>
      <c r="BG74" s="182"/>
      <c r="BH74" s="182"/>
      <c r="BI74" s="182"/>
      <c r="BJ74" s="182"/>
      <c r="BK74" s="182"/>
      <c r="BL74" s="669"/>
      <c r="BM74" s="669"/>
      <c r="BN74" s="669"/>
      <c r="BO74" s="669"/>
      <c r="BP74" s="669"/>
      <c r="BQ74" s="669"/>
      <c r="BR74" s="669"/>
      <c r="BS74" s="669"/>
      <c r="BT74" s="669"/>
      <c r="BU74" s="669"/>
      <c r="BV74" s="669"/>
      <c r="BW74" s="669"/>
      <c r="BX74" s="669"/>
      <c r="BY74" s="669"/>
      <c r="BZ74" s="669"/>
      <c r="CA74" s="669"/>
      <c r="CB74" s="669"/>
      <c r="CC74" s="182"/>
      <c r="CD74" s="182"/>
      <c r="CE74" s="182"/>
      <c r="CF74" s="182"/>
      <c r="CG74" s="182"/>
      <c r="CH74" s="218"/>
      <c r="CI74" s="139"/>
      <c r="CJ74" s="139"/>
    </row>
    <row r="75" spans="1:88" s="174" customFormat="1" ht="3" customHeight="1">
      <c r="A75" s="139"/>
      <c r="B75" s="463"/>
      <c r="C75" s="144"/>
      <c r="D75" s="144"/>
      <c r="E75" s="803" t="s">
        <v>59</v>
      </c>
      <c r="F75" s="803"/>
      <c r="G75" s="804" t="str">
        <f>Index!C221</f>
        <v>Odmeny členom orgánov spoločnosti a družstva (523)</v>
      </c>
      <c r="H75" s="804"/>
      <c r="I75" s="804"/>
      <c r="J75" s="804"/>
      <c r="K75" s="804"/>
      <c r="L75" s="804"/>
      <c r="M75" s="804"/>
      <c r="N75" s="804"/>
      <c r="O75" s="804"/>
      <c r="P75" s="804"/>
      <c r="Q75" s="804"/>
      <c r="R75" s="804"/>
      <c r="S75" s="804"/>
      <c r="T75" s="804"/>
      <c r="U75" s="804"/>
      <c r="V75" s="804"/>
      <c r="W75" s="804"/>
      <c r="X75" s="804"/>
      <c r="Y75" s="804"/>
      <c r="Z75" s="804"/>
      <c r="AA75" s="804"/>
      <c r="AB75" s="804"/>
      <c r="AC75" s="804"/>
      <c r="AD75" s="804"/>
      <c r="AE75" s="804"/>
      <c r="AF75" s="804"/>
      <c r="AG75" s="804"/>
      <c r="AH75" s="804"/>
      <c r="AI75" s="804"/>
      <c r="AJ75" s="804"/>
      <c r="AK75" s="922" t="s">
        <v>80</v>
      </c>
      <c r="AL75" s="923"/>
      <c r="AM75" s="923"/>
      <c r="AN75" s="469"/>
      <c r="AO75" s="472"/>
      <c r="AP75" s="472"/>
      <c r="AQ75" s="472"/>
      <c r="AR75" s="472"/>
      <c r="AS75" s="472"/>
      <c r="AT75" s="472"/>
      <c r="AU75" s="472"/>
      <c r="AV75" s="472"/>
      <c r="AW75" s="472"/>
      <c r="AX75" s="472"/>
      <c r="AY75" s="472"/>
      <c r="AZ75" s="472"/>
      <c r="BA75" s="472"/>
      <c r="BB75" s="472"/>
      <c r="BC75" s="472"/>
      <c r="BD75" s="472"/>
      <c r="BE75" s="175"/>
      <c r="BF75" s="175"/>
      <c r="BG75" s="175"/>
      <c r="BH75" s="175"/>
      <c r="BI75" s="175"/>
      <c r="BJ75" s="175"/>
      <c r="BK75" s="175"/>
      <c r="BL75" s="710"/>
      <c r="BM75" s="710"/>
      <c r="BN75" s="710"/>
      <c r="BO75" s="710"/>
      <c r="BP75" s="710"/>
      <c r="BQ75" s="710"/>
      <c r="BR75" s="710"/>
      <c r="BS75" s="710"/>
      <c r="BT75" s="710"/>
      <c r="BU75" s="710"/>
      <c r="BV75" s="710"/>
      <c r="BW75" s="710"/>
      <c r="BX75" s="710"/>
      <c r="BY75" s="710"/>
      <c r="BZ75" s="710"/>
      <c r="CA75" s="710"/>
      <c r="CB75" s="710"/>
      <c r="CC75" s="175"/>
      <c r="CD75" s="175"/>
      <c r="CE75" s="175"/>
      <c r="CF75" s="175"/>
      <c r="CG75" s="175"/>
      <c r="CH75" s="216"/>
      <c r="CI75" s="220"/>
      <c r="CJ75" s="220"/>
    </row>
    <row r="76" spans="1:88" s="174" customFormat="1" ht="3" customHeight="1">
      <c r="A76" s="139"/>
      <c r="B76" s="139"/>
      <c r="C76" s="139"/>
      <c r="D76" s="463"/>
      <c r="E76" s="803"/>
      <c r="F76" s="803"/>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804"/>
      <c r="AE76" s="804"/>
      <c r="AF76" s="804"/>
      <c r="AG76" s="804"/>
      <c r="AH76" s="804"/>
      <c r="AI76" s="804"/>
      <c r="AJ76" s="804"/>
      <c r="AK76" s="923"/>
      <c r="AL76" s="923"/>
      <c r="AM76" s="923"/>
      <c r="AN76" s="465"/>
      <c r="AO76" s="466"/>
      <c r="AP76" s="466"/>
      <c r="AQ76" s="466"/>
      <c r="AR76" s="471"/>
      <c r="AS76" s="467"/>
      <c r="AT76" s="467"/>
      <c r="AU76" s="467"/>
      <c r="AV76" s="467"/>
      <c r="AW76" s="467"/>
      <c r="AX76" s="468"/>
      <c r="AY76" s="673"/>
      <c r="AZ76" s="673"/>
      <c r="BA76" s="673"/>
      <c r="BB76" s="673"/>
      <c r="BC76" s="673"/>
      <c r="BD76" s="673"/>
      <c r="BE76" s="476"/>
      <c r="BF76" s="793"/>
      <c r="BG76" s="793"/>
      <c r="BH76" s="793"/>
      <c r="BI76" s="793"/>
      <c r="BJ76" s="793"/>
      <c r="BK76" s="738"/>
      <c r="BL76" s="671"/>
      <c r="BM76" s="672"/>
      <c r="BN76" s="672"/>
      <c r="BO76" s="672"/>
      <c r="BP76" s="471"/>
      <c r="BQ76" s="673"/>
      <c r="BR76" s="673"/>
      <c r="BS76" s="673"/>
      <c r="BT76" s="673"/>
      <c r="BU76" s="673"/>
      <c r="BV76" s="674"/>
      <c r="BW76" s="668"/>
      <c r="BX76" s="668"/>
      <c r="BY76" s="668"/>
      <c r="BZ76" s="668"/>
      <c r="CA76" s="668"/>
      <c r="CB76" s="667"/>
      <c r="CC76" s="668"/>
      <c r="CD76" s="668"/>
      <c r="CE76" s="668"/>
      <c r="CF76" s="668"/>
      <c r="CG76" s="668"/>
      <c r="CH76" s="217"/>
      <c r="CI76" s="220"/>
      <c r="CJ76" s="220"/>
    </row>
    <row r="77" spans="1:88" s="171" customFormat="1" ht="15" customHeight="1">
      <c r="A77" s="139"/>
      <c r="B77" s="139"/>
      <c r="C77" s="139"/>
      <c r="E77" s="803"/>
      <c r="F77" s="803"/>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804"/>
      <c r="AE77" s="804"/>
      <c r="AF77" s="804"/>
      <c r="AG77" s="804"/>
      <c r="AH77" s="804"/>
      <c r="AI77" s="804"/>
      <c r="AJ77" s="804"/>
      <c r="AK77" s="923"/>
      <c r="AL77" s="923"/>
      <c r="AM77" s="923"/>
      <c r="AN77" s="465"/>
      <c r="AO77" s="474" t="str">
        <f>IF(LEN(VLOOKUP(AK75,vysledovka!$D$8:$F$68,2,FALSE))&lt;11,"",LEFT(RIGHT(VLOOKUP(AK75,vysledovka!$D$8:$F$68,2,FALSE),11),1))</f>
        <v/>
      </c>
      <c r="AP77" s="181"/>
      <c r="AQ77" s="474" t="str">
        <f>IF(LEN(VLOOKUP(AK75,vysledovka!$D$8:$F$68,2,FALSE))&lt;10,"",LEFT(RIGHT(VLOOKUP(AK75,vysledovka!$D$8:$F$68,2,FALSE),10),1))</f>
        <v/>
      </c>
      <c r="AR77" s="476"/>
      <c r="AS77" s="474" t="str">
        <f>IF(LEN(VLOOKUP(AK75,vysledovka!$D$8:$F$68,2,FALSE))&lt;9,"",LEFT(RIGHT(VLOOKUP(AK75,vysledovka!$D$8:$F$68,2,FALSE),9),1))</f>
        <v/>
      </c>
      <c r="AT77" s="181"/>
      <c r="AU77" s="474" t="str">
        <f>IF(LEN(VLOOKUP(AK75,vysledovka!$D$8:$F$68,2,FALSE))&lt;8,"",LEFT(RIGHT(VLOOKUP(AK75,vysledovka!$D$8:$F$68,2,FALSE),8),1))</f>
        <v/>
      </c>
      <c r="AV77" s="476"/>
      <c r="AW77" s="474" t="str">
        <f>IF(LEN(VLOOKUP(AK75,vysledovka!$D$8:$F$68,2,FALSE))&lt;7,"",LEFT(RIGHT(VLOOKUP(AK75,vysledovka!$D$8:$F$68,2,FALSE),7),1))</f>
        <v/>
      </c>
      <c r="AX77" s="468"/>
      <c r="AY77" s="474" t="str">
        <f>IF(LEN(VLOOKUP(AK75,vysledovka!$D$8:$F$68,2,FALSE))&lt;6,"",LEFT(RIGHT(VLOOKUP(AK75,vysledovka!$D$8:$F$68,2,FALSE),6),1))</f>
        <v/>
      </c>
      <c r="AZ77" s="181"/>
      <c r="BA77" s="788" t="str">
        <f>IF(LEN(VLOOKUP(AK75,vysledovka!$D$8:$F$68,2,FALSE))&lt;5,"",LEFT(RIGHT(VLOOKUP(AK75,vysledovka!$D$8:$F$68,2,FALSE),5),1))</f>
        <v/>
      </c>
      <c r="BB77" s="788"/>
      <c r="BC77" s="476"/>
      <c r="BD77" s="474" t="str">
        <f>IF(LEN(VLOOKUP(AK75,vysledovka!$D$8:$F$68,2,FALSE))&lt;4,"",LEFT(RIGHT(VLOOKUP(AK75,vysledovka!$D$8:$F$68,2,FALSE),4),1))</f>
        <v/>
      </c>
      <c r="BE77" s="476"/>
      <c r="BF77" s="474" t="str">
        <f>IF(LEN(VLOOKUP(AK75,vysledovka!$D$8:$F$68,2,FALSE))&lt;3,"",LEFT(RIGHT(VLOOKUP(AK75,vysledovka!$D$8:$F$68,2,FALSE),3),1))</f>
        <v/>
      </c>
      <c r="BG77" s="476"/>
      <c r="BH77" s="474" t="str">
        <f>IF(LEN(VLOOKUP(AK75,vysledovka!$D$8:$F$68,2,FALSE))&lt;2,"",LEFT(RIGHT(VLOOKUP(AK75,vysledovka!$D$8:$F$68,2,FALSE),2),1))</f>
        <v/>
      </c>
      <c r="BI77" s="476"/>
      <c r="BJ77" s="474" t="str">
        <f>IF(VLOOKUP(AK75,vysledovka!$D$8:$F$68,2,FALSE)=0,"",IF(LEN(VLOOKUP(AK75,vysledovka!$D$8:$F$68,2,FALSE))&lt;1,"",LEFT(RIGHT(VLOOKUP(AK75,vysledovka!$D$8:$F$68,2,FALSE),1),1)))</f>
        <v/>
      </c>
      <c r="BK77" s="738"/>
      <c r="BL77" s="671"/>
      <c r="BM77" s="474" t="str">
        <f>IF(LEN(VLOOKUP(AK75,vysledovka!$D$8:$F$68,3,FALSE))&lt;11,"",LEFT(RIGHT(VLOOKUP(AK75,vysledovka!$D$8:$F$68,3,FALSE),11),1))</f>
        <v/>
      </c>
      <c r="BN77" s="181"/>
      <c r="BO77" s="474" t="str">
        <f>IF(LEN(VLOOKUP(AK75,vysledovka!$D$8:$F$68,3,FALSE))&lt;10,"",LEFT(RIGHT(VLOOKUP(AK75,vysledovka!$D$8:$F$68,3,FALSE),10),1))</f>
        <v/>
      </c>
      <c r="BP77" s="476"/>
      <c r="BQ77" s="474" t="str">
        <f>IF(LEN(VLOOKUP(AK75,vysledovka!$D$8:$F$68,3,FALSE))&lt;9,"",LEFT(RIGHT(VLOOKUP(AK75,vysledovka!$D$8:$F$68,3,FALSE),9),1))</f>
        <v/>
      </c>
      <c r="BR77" s="181"/>
      <c r="BS77" s="474" t="str">
        <f>IF(LEN(VLOOKUP(AK75,vysledovka!$D$8:$F$68,3,FALSE))&lt;8,"",LEFT(RIGHT(VLOOKUP(AK75,vysledovka!$D$8:$F$68,3,FALSE),8),1))</f>
        <v/>
      </c>
      <c r="BT77" s="476"/>
      <c r="BU77" s="474" t="str">
        <f>IF(LEN(VLOOKUP(AK75,vysledovka!$D$8:$F$68,3,FALSE))&lt;7,"",LEFT(RIGHT(VLOOKUP(AK75,vysledovka!$D$8:$F$68,3,FALSE),7),1))</f>
        <v/>
      </c>
      <c r="BV77" s="674"/>
      <c r="BW77" s="474" t="str">
        <f>IF(LEN(VLOOKUP(AK75,vysledovka!$D$8:$F$68,3,FALSE))&lt;6,"",LEFT(RIGHT(VLOOKUP(AK75,vysledovka!$D$8:$F$68,3,FALSE),6),1))</f>
        <v/>
      </c>
      <c r="BX77" s="476"/>
      <c r="BY77" s="474" t="str">
        <f>IF(LEN(VLOOKUP(AK75,vysledovka!$D$8:$F$68,3,FALSE))&lt;5,"",LEFT(RIGHT(VLOOKUP(AK75,vysledovka!$D$8:$F$68,3,FALSE),5),1))</f>
        <v/>
      </c>
      <c r="BZ77" s="476"/>
      <c r="CA77" s="474" t="str">
        <f>IF(LEN(VLOOKUP(AK75,vysledovka!$D$8:$F$68,3,FALSE))&lt;4,"",LEFT(RIGHT(VLOOKUP(AK75,vysledovka!$D$8:$F$68,3,FALSE),4),1))</f>
        <v/>
      </c>
      <c r="CB77" s="667"/>
      <c r="CC77" s="474" t="str">
        <f>IF(LEN(VLOOKUP(AK75,vysledovka!$D$8:$F$68,3,FALSE))&lt;3,"",LEFT(RIGHT(VLOOKUP(AK75,vysledovka!$D$8:$F$68,3,FALSE),3),1))</f>
        <v/>
      </c>
      <c r="CD77" s="476"/>
      <c r="CE77" s="474" t="str">
        <f>IF(LEN(VLOOKUP(AK75,vysledovka!$D$8:$F$68,3,FALSE))&lt;2,"",LEFT(RIGHT(VLOOKUP(AK75,vysledovka!$D$8:$F$68,3,FALSE),2),1))</f>
        <v/>
      </c>
      <c r="CF77" s="476"/>
      <c r="CG77" s="474" t="str">
        <f>IF(VLOOKUP(AK75,vysledovka!$D$8:$F$68,3,FALSE)=0,"",IF(LEN(VLOOKUP(AK75,vysledovka!$D$8:$F$68,3,FALSE))&lt;1,"",LEFT(RIGHT(VLOOKUP(AK75,vysledovka!$D$8:$F$68,3,FALSE),1),1)))</f>
        <v/>
      </c>
      <c r="CH77" s="217"/>
      <c r="CI77" s="139"/>
      <c r="CJ77" s="139"/>
    </row>
    <row r="78" spans="1:88" s="171" customFormat="1" ht="3" customHeight="1">
      <c r="A78" s="139"/>
      <c r="B78" s="139"/>
      <c r="C78" s="139"/>
      <c r="E78" s="803"/>
      <c r="F78" s="803"/>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923"/>
      <c r="AL78" s="923"/>
      <c r="AM78" s="923"/>
      <c r="AN78" s="464"/>
      <c r="AO78" s="236"/>
      <c r="AP78" s="236"/>
      <c r="AQ78" s="236"/>
      <c r="AR78" s="236"/>
      <c r="AS78" s="236"/>
      <c r="AT78" s="236"/>
      <c r="AU78" s="236"/>
      <c r="AV78" s="236"/>
      <c r="AW78" s="236"/>
      <c r="AX78" s="236"/>
      <c r="AY78" s="236"/>
      <c r="AZ78" s="236"/>
      <c r="BA78" s="236"/>
      <c r="BB78" s="236"/>
      <c r="BC78" s="236"/>
      <c r="BD78" s="236"/>
      <c r="BE78" s="182"/>
      <c r="BF78" s="182"/>
      <c r="BG78" s="182"/>
      <c r="BH78" s="182"/>
      <c r="BI78" s="182"/>
      <c r="BJ78" s="182"/>
      <c r="BK78" s="182"/>
      <c r="BL78" s="669"/>
      <c r="BM78" s="669"/>
      <c r="BN78" s="669"/>
      <c r="BO78" s="669"/>
      <c r="BP78" s="669"/>
      <c r="BQ78" s="669"/>
      <c r="BR78" s="669"/>
      <c r="BS78" s="669"/>
      <c r="BT78" s="669"/>
      <c r="BU78" s="669"/>
      <c r="BV78" s="669"/>
      <c r="BW78" s="669"/>
      <c r="BX78" s="669"/>
      <c r="BY78" s="669"/>
      <c r="BZ78" s="669"/>
      <c r="CA78" s="669"/>
      <c r="CB78" s="669"/>
      <c r="CC78" s="182"/>
      <c r="CD78" s="182"/>
      <c r="CE78" s="182"/>
      <c r="CF78" s="182"/>
      <c r="CG78" s="182"/>
      <c r="CH78" s="218"/>
      <c r="CI78" s="139"/>
      <c r="CJ78" s="139"/>
    </row>
    <row r="79" spans="1:88" s="174" customFormat="1" ht="3" customHeight="1">
      <c r="A79" s="139"/>
      <c r="B79" s="463"/>
      <c r="C79" s="144"/>
      <c r="D79" s="144"/>
      <c r="E79" s="803" t="s">
        <v>61</v>
      </c>
      <c r="F79" s="803"/>
      <c r="G79" s="804" t="str">
        <f>Index!C222</f>
        <v>Náklady na sociálne poistenie (524, 525, 526)</v>
      </c>
      <c r="H79" s="804"/>
      <c r="I79" s="804"/>
      <c r="J79" s="804"/>
      <c r="K79" s="804"/>
      <c r="L79" s="804"/>
      <c r="M79" s="804"/>
      <c r="N79" s="804"/>
      <c r="O79" s="804"/>
      <c r="P79" s="804"/>
      <c r="Q79" s="804"/>
      <c r="R79" s="804"/>
      <c r="S79" s="804"/>
      <c r="T79" s="804"/>
      <c r="U79" s="804"/>
      <c r="V79" s="804"/>
      <c r="W79" s="804"/>
      <c r="X79" s="804"/>
      <c r="Y79" s="804"/>
      <c r="Z79" s="804"/>
      <c r="AA79" s="804"/>
      <c r="AB79" s="804"/>
      <c r="AC79" s="804"/>
      <c r="AD79" s="804"/>
      <c r="AE79" s="804"/>
      <c r="AF79" s="804"/>
      <c r="AG79" s="804"/>
      <c r="AH79" s="804"/>
      <c r="AI79" s="804"/>
      <c r="AJ79" s="804"/>
      <c r="AK79" s="922" t="s">
        <v>81</v>
      </c>
      <c r="AL79" s="923"/>
      <c r="AM79" s="923"/>
      <c r="AN79" s="469"/>
      <c r="AO79" s="472"/>
      <c r="AP79" s="472"/>
      <c r="AQ79" s="472"/>
      <c r="AR79" s="472"/>
      <c r="AS79" s="472"/>
      <c r="AT79" s="472"/>
      <c r="AU79" s="472"/>
      <c r="AV79" s="472"/>
      <c r="AW79" s="472"/>
      <c r="AX79" s="472"/>
      <c r="AY79" s="472"/>
      <c r="AZ79" s="472"/>
      <c r="BA79" s="472"/>
      <c r="BB79" s="472"/>
      <c r="BC79" s="472"/>
      <c r="BD79" s="472"/>
      <c r="BE79" s="175"/>
      <c r="BF79" s="175"/>
      <c r="BG79" s="175"/>
      <c r="BH79" s="175"/>
      <c r="BI79" s="175"/>
      <c r="BJ79" s="175"/>
      <c r="BK79" s="175"/>
      <c r="BL79" s="710"/>
      <c r="BM79" s="710"/>
      <c r="BN79" s="710"/>
      <c r="BO79" s="710"/>
      <c r="BP79" s="710"/>
      <c r="BQ79" s="710"/>
      <c r="BR79" s="710"/>
      <c r="BS79" s="710"/>
      <c r="BT79" s="710"/>
      <c r="BU79" s="710"/>
      <c r="BV79" s="710"/>
      <c r="BW79" s="710"/>
      <c r="BX79" s="710"/>
      <c r="BY79" s="710"/>
      <c r="BZ79" s="710"/>
      <c r="CA79" s="710"/>
      <c r="CB79" s="710"/>
      <c r="CC79" s="175"/>
      <c r="CD79" s="175"/>
      <c r="CE79" s="175"/>
      <c r="CF79" s="175"/>
      <c r="CG79" s="175"/>
      <c r="CH79" s="216"/>
      <c r="CI79" s="220"/>
      <c r="CJ79" s="220"/>
    </row>
    <row r="80" spans="1:88" s="174" customFormat="1" ht="3" customHeight="1">
      <c r="A80" s="139"/>
      <c r="B80" s="139"/>
      <c r="C80" s="139"/>
      <c r="D80" s="463"/>
      <c r="E80" s="803"/>
      <c r="F80" s="803"/>
      <c r="G80" s="804"/>
      <c r="H80" s="804"/>
      <c r="I80" s="804"/>
      <c r="J80" s="804"/>
      <c r="K80" s="804"/>
      <c r="L80" s="804"/>
      <c r="M80" s="804"/>
      <c r="N80" s="804"/>
      <c r="O80" s="804"/>
      <c r="P80" s="804"/>
      <c r="Q80" s="804"/>
      <c r="R80" s="804"/>
      <c r="S80" s="804"/>
      <c r="T80" s="804"/>
      <c r="U80" s="804"/>
      <c r="V80" s="804"/>
      <c r="W80" s="804"/>
      <c r="X80" s="804"/>
      <c r="Y80" s="804"/>
      <c r="Z80" s="804"/>
      <c r="AA80" s="804"/>
      <c r="AB80" s="804"/>
      <c r="AC80" s="804"/>
      <c r="AD80" s="804"/>
      <c r="AE80" s="804"/>
      <c r="AF80" s="804"/>
      <c r="AG80" s="804"/>
      <c r="AH80" s="804"/>
      <c r="AI80" s="804"/>
      <c r="AJ80" s="804"/>
      <c r="AK80" s="923"/>
      <c r="AL80" s="923"/>
      <c r="AM80" s="923"/>
      <c r="AN80" s="465"/>
      <c r="AO80" s="466"/>
      <c r="AP80" s="466"/>
      <c r="AQ80" s="466"/>
      <c r="AR80" s="471"/>
      <c r="AS80" s="467"/>
      <c r="AT80" s="467"/>
      <c r="AU80" s="467"/>
      <c r="AV80" s="467"/>
      <c r="AW80" s="467"/>
      <c r="AX80" s="468"/>
      <c r="AY80" s="673"/>
      <c r="AZ80" s="673"/>
      <c r="BA80" s="673"/>
      <c r="BB80" s="673"/>
      <c r="BC80" s="673"/>
      <c r="BD80" s="673"/>
      <c r="BE80" s="476"/>
      <c r="BF80" s="793"/>
      <c r="BG80" s="793"/>
      <c r="BH80" s="793"/>
      <c r="BI80" s="793"/>
      <c r="BJ80" s="793"/>
      <c r="BK80" s="738"/>
      <c r="BL80" s="671"/>
      <c r="BM80" s="672"/>
      <c r="BN80" s="672"/>
      <c r="BO80" s="672"/>
      <c r="BP80" s="471"/>
      <c r="BQ80" s="673"/>
      <c r="BR80" s="673"/>
      <c r="BS80" s="673"/>
      <c r="BT80" s="673"/>
      <c r="BU80" s="673"/>
      <c r="BV80" s="674"/>
      <c r="BW80" s="668"/>
      <c r="BX80" s="668"/>
      <c r="BY80" s="668"/>
      <c r="BZ80" s="668"/>
      <c r="CA80" s="668"/>
      <c r="CB80" s="667"/>
      <c r="CC80" s="668"/>
      <c r="CD80" s="668"/>
      <c r="CE80" s="668"/>
      <c r="CF80" s="668"/>
      <c r="CG80" s="668"/>
      <c r="CH80" s="217"/>
      <c r="CI80" s="220"/>
      <c r="CJ80" s="220"/>
    </row>
    <row r="81" spans="1:88" s="171" customFormat="1" ht="15" customHeight="1">
      <c r="A81" s="139"/>
      <c r="B81" s="139"/>
      <c r="C81" s="139"/>
      <c r="E81" s="803"/>
      <c r="F81" s="803"/>
      <c r="G81" s="804"/>
      <c r="H81" s="804"/>
      <c r="I81" s="804"/>
      <c r="J81" s="804"/>
      <c r="K81" s="804"/>
      <c r="L81" s="804"/>
      <c r="M81" s="804"/>
      <c r="N81" s="804"/>
      <c r="O81" s="804"/>
      <c r="P81" s="804"/>
      <c r="Q81" s="804"/>
      <c r="R81" s="804"/>
      <c r="S81" s="804"/>
      <c r="T81" s="804"/>
      <c r="U81" s="804"/>
      <c r="V81" s="804"/>
      <c r="W81" s="804"/>
      <c r="X81" s="804"/>
      <c r="Y81" s="804"/>
      <c r="Z81" s="804"/>
      <c r="AA81" s="804"/>
      <c r="AB81" s="804"/>
      <c r="AC81" s="804"/>
      <c r="AD81" s="804"/>
      <c r="AE81" s="804"/>
      <c r="AF81" s="804"/>
      <c r="AG81" s="804"/>
      <c r="AH81" s="804"/>
      <c r="AI81" s="804"/>
      <c r="AJ81" s="804"/>
      <c r="AK81" s="923"/>
      <c r="AL81" s="923"/>
      <c r="AM81" s="923"/>
      <c r="AN81" s="465"/>
      <c r="AO81" s="474" t="str">
        <f>IF(LEN(VLOOKUP(AK79,vysledovka!$D$8:$F$68,2,FALSE))&lt;11,"",LEFT(RIGHT(VLOOKUP(AK79,vysledovka!$D$8:$F$68,2,FALSE),11),1))</f>
        <v/>
      </c>
      <c r="AP81" s="181"/>
      <c r="AQ81" s="474" t="str">
        <f>IF(LEN(VLOOKUP(AK79,vysledovka!$D$8:$F$68,2,FALSE))&lt;10,"",LEFT(RIGHT(VLOOKUP(AK79,vysledovka!$D$8:$F$68,2,FALSE),10),1))</f>
        <v/>
      </c>
      <c r="AR81" s="476"/>
      <c r="AS81" s="474" t="str">
        <f>IF(LEN(VLOOKUP(AK79,vysledovka!$D$8:$F$68,2,FALSE))&lt;9,"",LEFT(RIGHT(VLOOKUP(AK79,vysledovka!$D$8:$F$68,2,FALSE),9),1))</f>
        <v/>
      </c>
      <c r="AT81" s="181"/>
      <c r="AU81" s="474" t="str">
        <f>IF(LEN(VLOOKUP(AK79,vysledovka!$D$8:$F$68,2,FALSE))&lt;8,"",LEFT(RIGHT(VLOOKUP(AK79,vysledovka!$D$8:$F$68,2,FALSE),8),1))</f>
        <v/>
      </c>
      <c r="AV81" s="476"/>
      <c r="AW81" s="474" t="str">
        <f>IF(LEN(VLOOKUP(AK79,vysledovka!$D$8:$F$68,2,FALSE))&lt;7,"",LEFT(RIGHT(VLOOKUP(AK79,vysledovka!$D$8:$F$68,2,FALSE),7),1))</f>
        <v/>
      </c>
      <c r="AX81" s="468"/>
      <c r="AY81" s="474" t="str">
        <f>IF(LEN(VLOOKUP(AK79,vysledovka!$D$8:$F$68,2,FALSE))&lt;6,"",LEFT(RIGHT(VLOOKUP(AK79,vysledovka!$D$8:$F$68,2,FALSE),6),1))</f>
        <v>1</v>
      </c>
      <c r="AZ81" s="181"/>
      <c r="BA81" s="788" t="str">
        <f>IF(LEN(VLOOKUP(AK79,vysledovka!$D$8:$F$68,2,FALSE))&lt;5,"",LEFT(RIGHT(VLOOKUP(AK79,vysledovka!$D$8:$F$68,2,FALSE),5),1))</f>
        <v>9</v>
      </c>
      <c r="BB81" s="788"/>
      <c r="BC81" s="476"/>
      <c r="BD81" s="474" t="str">
        <f>IF(LEN(VLOOKUP(AK79,vysledovka!$D$8:$F$68,2,FALSE))&lt;4,"",LEFT(RIGHT(VLOOKUP(AK79,vysledovka!$D$8:$F$68,2,FALSE),4),1))</f>
        <v>0</v>
      </c>
      <c r="BE81" s="476"/>
      <c r="BF81" s="474" t="str">
        <f>IF(LEN(VLOOKUP(AK79,vysledovka!$D$8:$F$68,2,FALSE))&lt;3,"",LEFT(RIGHT(VLOOKUP(AK79,vysledovka!$D$8:$F$68,2,FALSE),3),1))</f>
        <v>6</v>
      </c>
      <c r="BG81" s="476"/>
      <c r="BH81" s="474" t="str">
        <f>IF(LEN(VLOOKUP(AK79,vysledovka!$D$8:$F$68,2,FALSE))&lt;2,"",LEFT(RIGHT(VLOOKUP(AK79,vysledovka!$D$8:$F$68,2,FALSE),2),1))</f>
        <v>2</v>
      </c>
      <c r="BI81" s="476"/>
      <c r="BJ81" s="474" t="str">
        <f>IF(VLOOKUP(AK79,vysledovka!$D$8:$F$68,2,FALSE)=0,"",IF(LEN(VLOOKUP(AK79,vysledovka!$D$8:$F$68,2,FALSE))&lt;1,"",LEFT(RIGHT(VLOOKUP(AK79,vysledovka!$D$8:$F$68,2,FALSE),1),1)))</f>
        <v>3</v>
      </c>
      <c r="BK81" s="738"/>
      <c r="BL81" s="671"/>
      <c r="BM81" s="474" t="str">
        <f>IF(LEN(VLOOKUP(AK79,vysledovka!$D$8:$F$68,3,FALSE))&lt;11,"",LEFT(RIGHT(VLOOKUP(AK79,vysledovka!$D$8:$F$68,3,FALSE),11),1))</f>
        <v/>
      </c>
      <c r="BN81" s="181"/>
      <c r="BO81" s="474" t="str">
        <f>IF(LEN(VLOOKUP(AK79,vysledovka!$D$8:$F$68,3,FALSE))&lt;10,"",LEFT(RIGHT(VLOOKUP(AK79,vysledovka!$D$8:$F$68,3,FALSE),10),1))</f>
        <v/>
      </c>
      <c r="BP81" s="476"/>
      <c r="BQ81" s="474" t="str">
        <f>IF(LEN(VLOOKUP(AK79,vysledovka!$D$8:$F$68,3,FALSE))&lt;9,"",LEFT(RIGHT(VLOOKUP(AK79,vysledovka!$D$8:$F$68,3,FALSE),9),1))</f>
        <v/>
      </c>
      <c r="BR81" s="181"/>
      <c r="BS81" s="474" t="str">
        <f>IF(LEN(VLOOKUP(AK79,vysledovka!$D$8:$F$68,3,FALSE))&lt;8,"",LEFT(RIGHT(VLOOKUP(AK79,vysledovka!$D$8:$F$68,3,FALSE),8),1))</f>
        <v/>
      </c>
      <c r="BT81" s="476"/>
      <c r="BU81" s="474" t="str">
        <f>IF(LEN(VLOOKUP(AK79,vysledovka!$D$8:$F$68,3,FALSE))&lt;7,"",LEFT(RIGHT(VLOOKUP(AK79,vysledovka!$D$8:$F$68,3,FALSE),7),1))</f>
        <v/>
      </c>
      <c r="BV81" s="674"/>
      <c r="BW81" s="474" t="str">
        <f>IF(LEN(VLOOKUP(AK79,vysledovka!$D$8:$F$68,3,FALSE))&lt;6,"",LEFT(RIGHT(VLOOKUP(AK79,vysledovka!$D$8:$F$68,3,FALSE),6),1))</f>
        <v>1</v>
      </c>
      <c r="BX81" s="476"/>
      <c r="BY81" s="474" t="str">
        <f>IF(LEN(VLOOKUP(AK79,vysledovka!$D$8:$F$68,3,FALSE))&lt;5,"",LEFT(RIGHT(VLOOKUP(AK79,vysledovka!$D$8:$F$68,3,FALSE),5),1))</f>
        <v>7</v>
      </c>
      <c r="BZ81" s="476"/>
      <c r="CA81" s="474" t="str">
        <f>IF(LEN(VLOOKUP(AK79,vysledovka!$D$8:$F$68,3,FALSE))&lt;4,"",LEFT(RIGHT(VLOOKUP(AK79,vysledovka!$D$8:$F$68,3,FALSE),4),1))</f>
        <v>6</v>
      </c>
      <c r="CB81" s="667"/>
      <c r="CC81" s="474" t="str">
        <f>IF(LEN(VLOOKUP(AK79,vysledovka!$D$8:$F$68,3,FALSE))&lt;3,"",LEFT(RIGHT(VLOOKUP(AK79,vysledovka!$D$8:$F$68,3,FALSE),3),1))</f>
        <v>2</v>
      </c>
      <c r="CD81" s="476"/>
      <c r="CE81" s="474" t="str">
        <f>IF(LEN(VLOOKUP(AK79,vysledovka!$D$8:$F$68,3,FALSE))&lt;2,"",LEFT(RIGHT(VLOOKUP(AK79,vysledovka!$D$8:$F$68,3,FALSE),2),1))</f>
        <v>4</v>
      </c>
      <c r="CF81" s="476"/>
      <c r="CG81" s="474" t="str">
        <f>IF(VLOOKUP(AK79,vysledovka!$D$8:$F$68,3,FALSE)=0,"",IF(LEN(VLOOKUP(AK79,vysledovka!$D$8:$F$68,3,FALSE))&lt;1,"",LEFT(RIGHT(VLOOKUP(AK79,vysledovka!$D$8:$F$68,3,FALSE),1),1)))</f>
        <v>4</v>
      </c>
      <c r="CH81" s="217"/>
      <c r="CI81" s="139"/>
      <c r="CJ81" s="139"/>
    </row>
    <row r="82" spans="1:88" s="171" customFormat="1" ht="3" customHeight="1">
      <c r="A82" s="139"/>
      <c r="B82" s="139"/>
      <c r="C82" s="139"/>
      <c r="E82" s="803"/>
      <c r="F82" s="803"/>
      <c r="G82" s="804"/>
      <c r="H82" s="804"/>
      <c r="I82" s="804"/>
      <c r="J82" s="804"/>
      <c r="K82" s="804"/>
      <c r="L82" s="804"/>
      <c r="M82" s="804"/>
      <c r="N82" s="804"/>
      <c r="O82" s="804"/>
      <c r="P82" s="804"/>
      <c r="Q82" s="804"/>
      <c r="R82" s="804"/>
      <c r="S82" s="804"/>
      <c r="T82" s="804"/>
      <c r="U82" s="804"/>
      <c r="V82" s="804"/>
      <c r="W82" s="804"/>
      <c r="X82" s="804"/>
      <c r="Y82" s="804"/>
      <c r="Z82" s="804"/>
      <c r="AA82" s="804"/>
      <c r="AB82" s="804"/>
      <c r="AC82" s="804"/>
      <c r="AD82" s="804"/>
      <c r="AE82" s="804"/>
      <c r="AF82" s="804"/>
      <c r="AG82" s="804"/>
      <c r="AH82" s="804"/>
      <c r="AI82" s="804"/>
      <c r="AJ82" s="804"/>
      <c r="AK82" s="923"/>
      <c r="AL82" s="923"/>
      <c r="AM82" s="923"/>
      <c r="AN82" s="464"/>
      <c r="AO82" s="236"/>
      <c r="AP82" s="236"/>
      <c r="AQ82" s="236"/>
      <c r="AR82" s="236"/>
      <c r="AS82" s="236"/>
      <c r="AT82" s="236"/>
      <c r="AU82" s="236"/>
      <c r="AV82" s="236"/>
      <c r="AW82" s="236"/>
      <c r="AX82" s="236"/>
      <c r="AY82" s="236"/>
      <c r="AZ82" s="236"/>
      <c r="BA82" s="236"/>
      <c r="BB82" s="236"/>
      <c r="BC82" s="236"/>
      <c r="BD82" s="236"/>
      <c r="BE82" s="182"/>
      <c r="BF82" s="182"/>
      <c r="BG82" s="182"/>
      <c r="BH82" s="182"/>
      <c r="BI82" s="182"/>
      <c r="BJ82" s="182"/>
      <c r="BK82" s="182"/>
      <c r="BL82" s="669"/>
      <c r="BM82" s="669"/>
      <c r="BN82" s="669"/>
      <c r="BO82" s="669"/>
      <c r="BP82" s="669"/>
      <c r="BQ82" s="669"/>
      <c r="BR82" s="669"/>
      <c r="BS82" s="669"/>
      <c r="BT82" s="669"/>
      <c r="BU82" s="669"/>
      <c r="BV82" s="669"/>
      <c r="BW82" s="669"/>
      <c r="BX82" s="669"/>
      <c r="BY82" s="669"/>
      <c r="BZ82" s="669"/>
      <c r="CA82" s="669"/>
      <c r="CB82" s="669"/>
      <c r="CC82" s="182"/>
      <c r="CD82" s="182"/>
      <c r="CE82" s="182"/>
      <c r="CF82" s="182"/>
      <c r="CG82" s="182"/>
      <c r="CH82" s="218"/>
      <c r="CI82" s="139"/>
      <c r="CJ82" s="139"/>
    </row>
    <row r="83" spans="1:88" s="174" customFormat="1" ht="3" customHeight="1">
      <c r="A83" s="250"/>
      <c r="B83" s="251"/>
      <c r="C83" s="144"/>
      <c r="D83" s="144"/>
      <c r="E83" s="948" t="s">
        <v>63</v>
      </c>
      <c r="F83" s="949"/>
      <c r="G83" s="804" t="str">
        <f>Index!C223</f>
        <v>Sociálne náklady (527, 528)</v>
      </c>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804"/>
      <c r="AG83" s="804"/>
      <c r="AH83" s="804"/>
      <c r="AI83" s="804"/>
      <c r="AJ83" s="804"/>
      <c r="AK83" s="922" t="s">
        <v>83</v>
      </c>
      <c r="AL83" s="923"/>
      <c r="AM83" s="923"/>
      <c r="AN83" s="469"/>
      <c r="AO83" s="472"/>
      <c r="AP83" s="472"/>
      <c r="AQ83" s="472"/>
      <c r="AR83" s="472"/>
      <c r="AS83" s="472"/>
      <c r="AT83" s="472"/>
      <c r="AU83" s="472"/>
      <c r="AV83" s="472"/>
      <c r="AW83" s="472"/>
      <c r="AX83" s="472"/>
      <c r="AY83" s="472"/>
      <c r="AZ83" s="472"/>
      <c r="BA83" s="472"/>
      <c r="BB83" s="472"/>
      <c r="BC83" s="472"/>
      <c r="BD83" s="472"/>
      <c r="BE83" s="175"/>
      <c r="BF83" s="175"/>
      <c r="BG83" s="175"/>
      <c r="BH83" s="175"/>
      <c r="BI83" s="175"/>
      <c r="BJ83" s="175"/>
      <c r="BK83" s="175"/>
      <c r="BL83" s="710"/>
      <c r="BM83" s="710"/>
      <c r="BN83" s="710"/>
      <c r="BO83" s="710"/>
      <c r="BP83" s="710"/>
      <c r="BQ83" s="710"/>
      <c r="BR83" s="710"/>
      <c r="BS83" s="710"/>
      <c r="BT83" s="710"/>
      <c r="BU83" s="710"/>
      <c r="BV83" s="710"/>
      <c r="BW83" s="710"/>
      <c r="BX83" s="710"/>
      <c r="BY83" s="710"/>
      <c r="BZ83" s="710"/>
      <c r="CA83" s="710"/>
      <c r="CB83" s="710"/>
      <c r="CC83" s="175"/>
      <c r="CD83" s="175"/>
      <c r="CE83" s="175"/>
      <c r="CF83" s="175"/>
      <c r="CG83" s="175"/>
      <c r="CH83" s="216"/>
      <c r="CI83" s="220"/>
      <c r="CJ83" s="220"/>
    </row>
    <row r="84" spans="1:88" s="174" customFormat="1" ht="3" customHeight="1">
      <c r="A84" s="250"/>
      <c r="B84" s="250"/>
      <c r="C84" s="250"/>
      <c r="D84" s="251"/>
      <c r="E84" s="948"/>
      <c r="F84" s="949"/>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4"/>
      <c r="AG84" s="804"/>
      <c r="AH84" s="804"/>
      <c r="AI84" s="804"/>
      <c r="AJ84" s="804"/>
      <c r="AK84" s="923"/>
      <c r="AL84" s="923"/>
      <c r="AM84" s="923"/>
      <c r="AN84" s="465"/>
      <c r="AO84" s="466"/>
      <c r="AP84" s="466"/>
      <c r="AQ84" s="466"/>
      <c r="AR84" s="471"/>
      <c r="AS84" s="481"/>
      <c r="AT84" s="481"/>
      <c r="AU84" s="481"/>
      <c r="AV84" s="481"/>
      <c r="AW84" s="481"/>
      <c r="AX84" s="482"/>
      <c r="AY84" s="830"/>
      <c r="AZ84" s="830"/>
      <c r="BA84" s="830"/>
      <c r="BB84" s="830"/>
      <c r="BC84" s="830"/>
      <c r="BD84" s="830"/>
      <c r="BE84" s="482"/>
      <c r="BF84" s="832"/>
      <c r="BG84" s="832"/>
      <c r="BH84" s="832"/>
      <c r="BI84" s="832"/>
      <c r="BJ84" s="832"/>
      <c r="BK84" s="738"/>
      <c r="BL84" s="671"/>
      <c r="BM84" s="672"/>
      <c r="BN84" s="672"/>
      <c r="BO84" s="672"/>
      <c r="BP84" s="471"/>
      <c r="BQ84" s="830"/>
      <c r="BR84" s="830"/>
      <c r="BS84" s="830"/>
      <c r="BT84" s="830"/>
      <c r="BU84" s="830"/>
      <c r="BV84" s="831"/>
      <c r="BW84" s="832"/>
      <c r="BX84" s="832"/>
      <c r="BY84" s="832"/>
      <c r="BZ84" s="832"/>
      <c r="CA84" s="832"/>
      <c r="CB84" s="833"/>
      <c r="CC84" s="832"/>
      <c r="CD84" s="832"/>
      <c r="CE84" s="832"/>
      <c r="CF84" s="832"/>
      <c r="CG84" s="832"/>
      <c r="CH84" s="217"/>
      <c r="CI84" s="220"/>
      <c r="CJ84" s="220"/>
    </row>
    <row r="85" spans="1:88" s="252" customFormat="1" ht="15" customHeight="1">
      <c r="A85" s="250"/>
      <c r="B85" s="250"/>
      <c r="C85" s="250"/>
      <c r="E85" s="948"/>
      <c r="F85" s="949"/>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804"/>
      <c r="AE85" s="804"/>
      <c r="AF85" s="804"/>
      <c r="AG85" s="804"/>
      <c r="AH85" s="804"/>
      <c r="AI85" s="804"/>
      <c r="AJ85" s="804"/>
      <c r="AK85" s="923"/>
      <c r="AL85" s="923"/>
      <c r="AM85" s="923"/>
      <c r="AN85" s="465"/>
      <c r="AO85" s="483" t="str">
        <f>IF(LEN(VLOOKUP(AK83,vysledovka!$D$8:$F$68,2,FALSE))&lt;11,"",LEFT(RIGHT(VLOOKUP(AK83,vysledovka!$D$8:$F$68,2,FALSE),11),1))</f>
        <v/>
      </c>
      <c r="AP85" s="253"/>
      <c r="AQ85" s="483" t="str">
        <f>IF(LEN(VLOOKUP(AK83,vysledovka!$D$8:$F$68,2,FALSE))&lt;10,"",LEFT(RIGHT(VLOOKUP(AK83,vysledovka!$D$8:$F$68,2,FALSE),10),1))</f>
        <v/>
      </c>
      <c r="AR85" s="482"/>
      <c r="AS85" s="483" t="str">
        <f>IF(LEN(VLOOKUP(AK83,vysledovka!$D$8:$F$68,2,FALSE))&lt;9,"",LEFT(RIGHT(VLOOKUP(AK83,vysledovka!$D$8:$F$68,2,FALSE),9),1))</f>
        <v/>
      </c>
      <c r="AT85" s="253"/>
      <c r="AU85" s="483" t="str">
        <f>IF(LEN(VLOOKUP(AK83,vysledovka!$D$8:$F$68,2,FALSE))&lt;8,"",LEFT(RIGHT(VLOOKUP(AK83,vysledovka!$D$8:$F$68,2,FALSE),8),1))</f>
        <v/>
      </c>
      <c r="AV85" s="482"/>
      <c r="AW85" s="483" t="str">
        <f>IF(LEN(VLOOKUP(AK83,vysledovka!$D$8:$F$68,2,FALSE))&lt;7,"",LEFT(RIGHT(VLOOKUP(AK83,vysledovka!$D$8:$F$68,2,FALSE),7),1))</f>
        <v/>
      </c>
      <c r="AX85" s="482"/>
      <c r="AY85" s="483" t="str">
        <f>IF(LEN(VLOOKUP(AK83,vysledovka!$D$8:$F$68,2,FALSE))&lt;6,"",LEFT(RIGHT(VLOOKUP(AK83,vysledovka!$D$8:$F$68,2,FALSE),6),1))</f>
        <v/>
      </c>
      <c r="AZ85" s="253"/>
      <c r="BA85" s="834" t="str">
        <f>IF(LEN(VLOOKUP(AK83,vysledovka!$D$8:$F$68,2,FALSE))&lt;5,"",LEFT(RIGHT(VLOOKUP(AK83,vysledovka!$D$8:$F$68,2,FALSE),5),1))</f>
        <v>1</v>
      </c>
      <c r="BB85" s="834"/>
      <c r="BC85" s="482"/>
      <c r="BD85" s="483" t="str">
        <f>IF(LEN(VLOOKUP(AK83,vysledovka!$D$8:$F$68,2,FALSE))&lt;4,"",LEFT(RIGHT(VLOOKUP(AK83,vysledovka!$D$8:$F$68,2,FALSE),4),1))</f>
        <v>9</v>
      </c>
      <c r="BE85" s="482"/>
      <c r="BF85" s="483" t="str">
        <f>IF(LEN(VLOOKUP(AK83,vysledovka!$D$8:$F$68,2,FALSE))&lt;3,"",LEFT(RIGHT(VLOOKUP(AK83,vysledovka!$D$8:$F$68,2,FALSE),3),1))</f>
        <v>3</v>
      </c>
      <c r="BG85" s="482"/>
      <c r="BH85" s="483" t="str">
        <f>IF(LEN(VLOOKUP(AK83,vysledovka!$D$8:$F$68,2,FALSE))&lt;2,"",LEFT(RIGHT(VLOOKUP(AK83,vysledovka!$D$8:$F$68,2,FALSE),2),1))</f>
        <v>4</v>
      </c>
      <c r="BI85" s="482"/>
      <c r="BJ85" s="483" t="str">
        <f>IF(VLOOKUP(AK83,vysledovka!$D$8:$F$68,2,FALSE)=0,"",IF(LEN(VLOOKUP(AK83,vysledovka!$D$8:$F$68,2,FALSE))&lt;1,"",LEFT(RIGHT(VLOOKUP(AK83,vysledovka!$D$8:$F$68,2,FALSE),1),1)))</f>
        <v>4</v>
      </c>
      <c r="BK85" s="738"/>
      <c r="BL85" s="671"/>
      <c r="BM85" s="483" t="str">
        <f>IF(LEN(VLOOKUP(AK83,vysledovka!$D$8:$F$68,3,FALSE))&lt;11,"",LEFT(RIGHT(VLOOKUP(AK83,vysledovka!$D$8:$F$68,3,FALSE),11),1))</f>
        <v/>
      </c>
      <c r="BN85" s="253"/>
      <c r="BO85" s="483" t="str">
        <f>IF(LEN(VLOOKUP(AK83,vysledovka!$D$8:$F$68,3,FALSE))&lt;10,"",LEFT(RIGHT(VLOOKUP(AK83,vysledovka!$D$8:$F$68,3,FALSE),10),1))</f>
        <v/>
      </c>
      <c r="BP85" s="482"/>
      <c r="BQ85" s="483" t="str">
        <f>IF(LEN(VLOOKUP(AK83,vysledovka!$D$8:$F$68,3,FALSE))&lt;9,"",LEFT(RIGHT(VLOOKUP(AK83,vysledovka!$D$8:$F$68,3,FALSE),9),1))</f>
        <v/>
      </c>
      <c r="BR85" s="253"/>
      <c r="BS85" s="483" t="str">
        <f>IF(LEN(VLOOKUP(AK83,vysledovka!$D$8:$F$68,3,FALSE))&lt;8,"",LEFT(RIGHT(VLOOKUP(AK83,vysledovka!$D$8:$F$68,3,FALSE),8),1))</f>
        <v/>
      </c>
      <c r="BT85" s="482"/>
      <c r="BU85" s="483" t="str">
        <f>IF(LEN(VLOOKUP(AK83,vysledovka!$D$8:$F$68,3,FALSE))&lt;7,"",LEFT(RIGHT(VLOOKUP(AK83,vysledovka!$D$8:$F$68,3,FALSE),7),1))</f>
        <v/>
      </c>
      <c r="BV85" s="831"/>
      <c r="BW85" s="483" t="str">
        <f>IF(LEN(VLOOKUP(AK83,vysledovka!$D$8:$F$68,3,FALSE))&lt;6,"",LEFT(RIGHT(VLOOKUP(AK83,vysledovka!$D$8:$F$68,3,FALSE),6),1))</f>
        <v/>
      </c>
      <c r="BX85" s="482"/>
      <c r="BY85" s="483" t="str">
        <f>IF(LEN(VLOOKUP(AK83,vysledovka!$D$8:$F$68,3,FALSE))&lt;5,"",LEFT(RIGHT(VLOOKUP(AK83,vysledovka!$D$8:$F$68,3,FALSE),5),1))</f>
        <v>1</v>
      </c>
      <c r="BZ85" s="482"/>
      <c r="CA85" s="483" t="str">
        <f>IF(LEN(VLOOKUP(AK83,vysledovka!$D$8:$F$68,3,FALSE))&lt;4,"",LEFT(RIGHT(VLOOKUP(AK83,vysledovka!$D$8:$F$68,3,FALSE),4),1))</f>
        <v>7</v>
      </c>
      <c r="CB85" s="833"/>
      <c r="CC85" s="483" t="str">
        <f>IF(LEN(VLOOKUP(AK83,vysledovka!$D$8:$F$68,3,FALSE))&lt;3,"",LEFT(RIGHT(VLOOKUP(AK83,vysledovka!$D$8:$F$68,3,FALSE),3),1))</f>
        <v>3</v>
      </c>
      <c r="CD85" s="482"/>
      <c r="CE85" s="483" t="str">
        <f>IF(LEN(VLOOKUP(AK83,vysledovka!$D$8:$F$68,3,FALSE))&lt;2,"",LEFT(RIGHT(VLOOKUP(AK83,vysledovka!$D$8:$F$68,3,FALSE),2),1))</f>
        <v>9</v>
      </c>
      <c r="CF85" s="482"/>
      <c r="CG85" s="483" t="str">
        <f>IF(VLOOKUP(AK83,vysledovka!$D$8:$F$68,3,FALSE)=0,"",IF(LEN(VLOOKUP(AK83,vysledovka!$D$8:$F$68,3,FALSE))&lt;1,"",LEFT(RIGHT(VLOOKUP(AK83,vysledovka!$D$8:$F$68,3,FALSE),1),1)))</f>
        <v>2</v>
      </c>
      <c r="CH85" s="217"/>
      <c r="CI85" s="250"/>
      <c r="CJ85" s="250"/>
    </row>
    <row r="86" spans="1:88" s="252" customFormat="1" ht="3" customHeight="1">
      <c r="A86" s="250"/>
      <c r="B86" s="250"/>
      <c r="C86" s="250"/>
      <c r="E86" s="948"/>
      <c r="F86" s="949"/>
      <c r="G86" s="804"/>
      <c r="H86" s="804"/>
      <c r="I86" s="804"/>
      <c r="J86" s="804"/>
      <c r="K86" s="804"/>
      <c r="L86" s="804"/>
      <c r="M86" s="804"/>
      <c r="N86" s="804"/>
      <c r="O86" s="804"/>
      <c r="P86" s="804"/>
      <c r="Q86" s="804"/>
      <c r="R86" s="804"/>
      <c r="S86" s="804"/>
      <c r="T86" s="804"/>
      <c r="U86" s="804"/>
      <c r="V86" s="804"/>
      <c r="W86" s="804"/>
      <c r="X86" s="804"/>
      <c r="Y86" s="804"/>
      <c r="Z86" s="804"/>
      <c r="AA86" s="804"/>
      <c r="AB86" s="804"/>
      <c r="AC86" s="804"/>
      <c r="AD86" s="804"/>
      <c r="AE86" s="804"/>
      <c r="AF86" s="804"/>
      <c r="AG86" s="804"/>
      <c r="AH86" s="804"/>
      <c r="AI86" s="804"/>
      <c r="AJ86" s="804"/>
      <c r="AK86" s="923"/>
      <c r="AL86" s="923"/>
      <c r="AM86" s="923"/>
      <c r="AN86" s="464"/>
      <c r="AO86" s="236"/>
      <c r="AP86" s="236"/>
      <c r="AQ86" s="236"/>
      <c r="AR86" s="236"/>
      <c r="AS86" s="236"/>
      <c r="AT86" s="236"/>
      <c r="AU86" s="236"/>
      <c r="AV86" s="236"/>
      <c r="AW86" s="236"/>
      <c r="AX86" s="236"/>
      <c r="AY86" s="236"/>
      <c r="AZ86" s="236"/>
      <c r="BA86" s="236"/>
      <c r="BB86" s="236"/>
      <c r="BC86" s="236"/>
      <c r="BD86" s="236"/>
      <c r="BE86" s="182"/>
      <c r="BF86" s="182"/>
      <c r="BG86" s="182"/>
      <c r="BH86" s="182"/>
      <c r="BI86" s="182"/>
      <c r="BJ86" s="182"/>
      <c r="BK86" s="182"/>
      <c r="BL86" s="669"/>
      <c r="BM86" s="669"/>
      <c r="BN86" s="669"/>
      <c r="BO86" s="669"/>
      <c r="BP86" s="669"/>
      <c r="BQ86" s="669"/>
      <c r="BR86" s="669"/>
      <c r="BS86" s="669"/>
      <c r="BT86" s="669"/>
      <c r="BU86" s="669"/>
      <c r="BV86" s="669"/>
      <c r="BW86" s="669"/>
      <c r="BX86" s="669"/>
      <c r="BY86" s="669"/>
      <c r="BZ86" s="669"/>
      <c r="CA86" s="669"/>
      <c r="CB86" s="669"/>
      <c r="CC86" s="182"/>
      <c r="CD86" s="182"/>
      <c r="CE86" s="182"/>
      <c r="CF86" s="182"/>
      <c r="CG86" s="182"/>
      <c r="CH86" s="218"/>
      <c r="CI86" s="250"/>
      <c r="CJ86" s="250"/>
    </row>
    <row r="87" spans="1:88" s="174" customFormat="1" ht="3" customHeight="1">
      <c r="A87" s="250"/>
      <c r="B87" s="251"/>
      <c r="C87" s="144"/>
      <c r="D87" s="144"/>
      <c r="E87" s="950" t="s">
        <v>268</v>
      </c>
      <c r="F87" s="951"/>
      <c r="G87" s="804" t="str">
        <f>Index!C224</f>
        <v>Dane a poplatky (účtová skupina 53)</v>
      </c>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4"/>
      <c r="AG87" s="804"/>
      <c r="AH87" s="804"/>
      <c r="AI87" s="804"/>
      <c r="AJ87" s="804"/>
      <c r="AK87" s="922" t="s">
        <v>85</v>
      </c>
      <c r="AL87" s="923"/>
      <c r="AM87" s="923"/>
      <c r="AN87" s="469"/>
      <c r="AO87" s="472"/>
      <c r="AP87" s="472"/>
      <c r="AQ87" s="472"/>
      <c r="AR87" s="472"/>
      <c r="AS87" s="472"/>
      <c r="AT87" s="472"/>
      <c r="AU87" s="472"/>
      <c r="AV87" s="472"/>
      <c r="AW87" s="472"/>
      <c r="AX87" s="472"/>
      <c r="AY87" s="472"/>
      <c r="AZ87" s="472"/>
      <c r="BA87" s="472"/>
      <c r="BB87" s="472"/>
      <c r="BC87" s="472"/>
      <c r="BD87" s="472"/>
      <c r="BE87" s="175"/>
      <c r="BF87" s="175"/>
      <c r="BG87" s="175"/>
      <c r="BH87" s="175"/>
      <c r="BI87" s="175"/>
      <c r="BJ87" s="175"/>
      <c r="BK87" s="175"/>
      <c r="BL87" s="710"/>
      <c r="BM87" s="710"/>
      <c r="BN87" s="710"/>
      <c r="BO87" s="710"/>
      <c r="BP87" s="710"/>
      <c r="BQ87" s="710"/>
      <c r="BR87" s="710"/>
      <c r="BS87" s="710"/>
      <c r="BT87" s="710"/>
      <c r="BU87" s="710"/>
      <c r="BV87" s="710"/>
      <c r="BW87" s="710"/>
      <c r="BX87" s="710"/>
      <c r="BY87" s="710"/>
      <c r="BZ87" s="710"/>
      <c r="CA87" s="710"/>
      <c r="CB87" s="710"/>
      <c r="CC87" s="175"/>
      <c r="CD87" s="175"/>
      <c r="CE87" s="175"/>
      <c r="CF87" s="175"/>
      <c r="CG87" s="175"/>
      <c r="CH87" s="216"/>
      <c r="CI87" s="220"/>
      <c r="CJ87" s="220"/>
    </row>
    <row r="88" spans="1:88" s="174" customFormat="1" ht="3" customHeight="1">
      <c r="A88" s="250"/>
      <c r="B88" s="250"/>
      <c r="C88" s="250"/>
      <c r="D88" s="251"/>
      <c r="E88" s="950"/>
      <c r="F88" s="951"/>
      <c r="G88" s="804"/>
      <c r="H88" s="804"/>
      <c r="I88" s="804"/>
      <c r="J88" s="804"/>
      <c r="K88" s="804"/>
      <c r="L88" s="804"/>
      <c r="M88" s="804"/>
      <c r="N88" s="804"/>
      <c r="O88" s="804"/>
      <c r="P88" s="804"/>
      <c r="Q88" s="804"/>
      <c r="R88" s="804"/>
      <c r="S88" s="804"/>
      <c r="T88" s="804"/>
      <c r="U88" s="804"/>
      <c r="V88" s="804"/>
      <c r="W88" s="804"/>
      <c r="X88" s="804"/>
      <c r="Y88" s="804"/>
      <c r="Z88" s="804"/>
      <c r="AA88" s="804"/>
      <c r="AB88" s="804"/>
      <c r="AC88" s="804"/>
      <c r="AD88" s="804"/>
      <c r="AE88" s="804"/>
      <c r="AF88" s="804"/>
      <c r="AG88" s="804"/>
      <c r="AH88" s="804"/>
      <c r="AI88" s="804"/>
      <c r="AJ88" s="804"/>
      <c r="AK88" s="923"/>
      <c r="AL88" s="923"/>
      <c r="AM88" s="923"/>
      <c r="AN88" s="465"/>
      <c r="AO88" s="466"/>
      <c r="AP88" s="466"/>
      <c r="AQ88" s="466"/>
      <c r="AR88" s="471"/>
      <c r="AS88" s="481"/>
      <c r="AT88" s="481"/>
      <c r="AU88" s="481"/>
      <c r="AV88" s="481"/>
      <c r="AW88" s="481"/>
      <c r="AX88" s="482"/>
      <c r="AY88" s="830"/>
      <c r="AZ88" s="830"/>
      <c r="BA88" s="830"/>
      <c r="BB88" s="830"/>
      <c r="BC88" s="830"/>
      <c r="BD88" s="830"/>
      <c r="BE88" s="482"/>
      <c r="BF88" s="832"/>
      <c r="BG88" s="832"/>
      <c r="BH88" s="832"/>
      <c r="BI88" s="832"/>
      <c r="BJ88" s="832"/>
      <c r="BK88" s="738"/>
      <c r="BL88" s="671"/>
      <c r="BM88" s="672"/>
      <c r="BN88" s="672"/>
      <c r="BO88" s="672"/>
      <c r="BP88" s="471"/>
      <c r="BQ88" s="830"/>
      <c r="BR88" s="830"/>
      <c r="BS88" s="830"/>
      <c r="BT88" s="830"/>
      <c r="BU88" s="830"/>
      <c r="BV88" s="831"/>
      <c r="BW88" s="832"/>
      <c r="BX88" s="832"/>
      <c r="BY88" s="832"/>
      <c r="BZ88" s="832"/>
      <c r="CA88" s="832"/>
      <c r="CB88" s="833"/>
      <c r="CC88" s="832"/>
      <c r="CD88" s="832"/>
      <c r="CE88" s="832"/>
      <c r="CF88" s="832"/>
      <c r="CG88" s="832"/>
      <c r="CH88" s="217"/>
      <c r="CI88" s="220"/>
      <c r="CJ88" s="220"/>
    </row>
    <row r="89" spans="1:88" s="252" customFormat="1" ht="15" customHeight="1">
      <c r="A89" s="250"/>
      <c r="B89" s="250"/>
      <c r="C89" s="250"/>
      <c r="E89" s="950"/>
      <c r="F89" s="951"/>
      <c r="G89" s="804"/>
      <c r="H89" s="804"/>
      <c r="I89" s="804"/>
      <c r="J89" s="804"/>
      <c r="K89" s="804"/>
      <c r="L89" s="804"/>
      <c r="M89" s="804"/>
      <c r="N89" s="804"/>
      <c r="O89" s="804"/>
      <c r="P89" s="804"/>
      <c r="Q89" s="804"/>
      <c r="R89" s="804"/>
      <c r="S89" s="804"/>
      <c r="T89" s="804"/>
      <c r="U89" s="804"/>
      <c r="V89" s="804"/>
      <c r="W89" s="804"/>
      <c r="X89" s="804"/>
      <c r="Y89" s="804"/>
      <c r="Z89" s="804"/>
      <c r="AA89" s="804"/>
      <c r="AB89" s="804"/>
      <c r="AC89" s="804"/>
      <c r="AD89" s="804"/>
      <c r="AE89" s="804"/>
      <c r="AF89" s="804"/>
      <c r="AG89" s="804"/>
      <c r="AH89" s="804"/>
      <c r="AI89" s="804"/>
      <c r="AJ89" s="804"/>
      <c r="AK89" s="923"/>
      <c r="AL89" s="923"/>
      <c r="AM89" s="923"/>
      <c r="AN89" s="465"/>
      <c r="AO89" s="483" t="str">
        <f>IF(LEN(VLOOKUP(AK87,vysledovka!$D$8:$F$68,2,FALSE))&lt;11,"",LEFT(RIGHT(VLOOKUP(AK87,vysledovka!$D$8:$F$68,2,FALSE),11),1))</f>
        <v/>
      </c>
      <c r="AP89" s="253"/>
      <c r="AQ89" s="483" t="str">
        <f>IF(LEN(VLOOKUP(AK87,vysledovka!$D$8:$F$68,2,FALSE))&lt;10,"",LEFT(RIGHT(VLOOKUP(AK87,vysledovka!$D$8:$F$68,2,FALSE),10),1))</f>
        <v/>
      </c>
      <c r="AR89" s="482"/>
      <c r="AS89" s="483" t="str">
        <f>IF(LEN(VLOOKUP(AK87,vysledovka!$D$8:$F$68,2,FALSE))&lt;9,"",LEFT(RIGHT(VLOOKUP(AK87,vysledovka!$D$8:$F$68,2,FALSE),9),1))</f>
        <v/>
      </c>
      <c r="AT89" s="253"/>
      <c r="AU89" s="483" t="str">
        <f>IF(LEN(VLOOKUP(AK87,vysledovka!$D$8:$F$68,2,FALSE))&lt;8,"",LEFT(RIGHT(VLOOKUP(AK87,vysledovka!$D$8:$F$68,2,FALSE),8),1))</f>
        <v/>
      </c>
      <c r="AV89" s="482"/>
      <c r="AW89" s="483" t="str">
        <f>IF(LEN(VLOOKUP(AK87,vysledovka!$D$8:$F$68,2,FALSE))&lt;7,"",LEFT(RIGHT(VLOOKUP(AK87,vysledovka!$D$8:$F$68,2,FALSE),7),1))</f>
        <v/>
      </c>
      <c r="AX89" s="482"/>
      <c r="AY89" s="483" t="str">
        <f>IF(LEN(VLOOKUP(AK87,vysledovka!$D$8:$F$68,2,FALSE))&lt;6,"",LEFT(RIGHT(VLOOKUP(AK87,vysledovka!$D$8:$F$68,2,FALSE),6),1))</f>
        <v/>
      </c>
      <c r="AZ89" s="253"/>
      <c r="BA89" s="834" t="str">
        <f>IF(LEN(VLOOKUP(AK87,vysledovka!$D$8:$F$68,2,FALSE))&lt;5,"",LEFT(RIGHT(VLOOKUP(AK87,vysledovka!$D$8:$F$68,2,FALSE),5),1))</f>
        <v/>
      </c>
      <c r="BB89" s="834"/>
      <c r="BC89" s="482"/>
      <c r="BD89" s="483" t="str">
        <f>IF(LEN(VLOOKUP(AK87,vysledovka!$D$8:$F$68,2,FALSE))&lt;4,"",LEFT(RIGHT(VLOOKUP(AK87,vysledovka!$D$8:$F$68,2,FALSE),4),1))</f>
        <v>8</v>
      </c>
      <c r="BE89" s="482"/>
      <c r="BF89" s="483" t="str">
        <f>IF(LEN(VLOOKUP(AK87,vysledovka!$D$8:$F$68,2,FALSE))&lt;3,"",LEFT(RIGHT(VLOOKUP(AK87,vysledovka!$D$8:$F$68,2,FALSE),3),1))</f>
        <v>1</v>
      </c>
      <c r="BG89" s="482"/>
      <c r="BH89" s="483" t="str">
        <f>IF(LEN(VLOOKUP(AK87,vysledovka!$D$8:$F$68,2,FALSE))&lt;2,"",LEFT(RIGHT(VLOOKUP(AK87,vysledovka!$D$8:$F$68,2,FALSE),2),1))</f>
        <v>5</v>
      </c>
      <c r="BI89" s="482"/>
      <c r="BJ89" s="483" t="str">
        <f>IF(VLOOKUP(AK87,vysledovka!$D$8:$F$68,2,FALSE)=0,"",IF(LEN(VLOOKUP(AK87,vysledovka!$D$8:$F$68,2,FALSE))&lt;1,"",LEFT(RIGHT(VLOOKUP(AK87,vysledovka!$D$8:$F$68,2,FALSE),1),1)))</f>
        <v>1</v>
      </c>
      <c r="BK89" s="738"/>
      <c r="BL89" s="671"/>
      <c r="BM89" s="483" t="str">
        <f>IF(LEN(VLOOKUP(AK87,vysledovka!$D$8:$F$68,3,FALSE))&lt;11,"",LEFT(RIGHT(VLOOKUP(AK87,vysledovka!$D$8:$F$68,3,FALSE),11),1))</f>
        <v/>
      </c>
      <c r="BN89" s="253"/>
      <c r="BO89" s="483" t="str">
        <f>IF(LEN(VLOOKUP(AK87,vysledovka!$D$8:$F$68,3,FALSE))&lt;10,"",LEFT(RIGHT(VLOOKUP(AK87,vysledovka!$D$8:$F$68,3,FALSE),10),1))</f>
        <v/>
      </c>
      <c r="BP89" s="482"/>
      <c r="BQ89" s="483" t="str">
        <f>IF(LEN(VLOOKUP(AK87,vysledovka!$D$8:$F$68,3,FALSE))&lt;9,"",LEFT(RIGHT(VLOOKUP(AK87,vysledovka!$D$8:$F$68,3,FALSE),9),1))</f>
        <v/>
      </c>
      <c r="BR89" s="253"/>
      <c r="BS89" s="483" t="str">
        <f>IF(LEN(VLOOKUP(AK87,vysledovka!$D$8:$F$68,3,FALSE))&lt;8,"",LEFT(RIGHT(VLOOKUP(AK87,vysledovka!$D$8:$F$68,3,FALSE),8),1))</f>
        <v/>
      </c>
      <c r="BT89" s="482"/>
      <c r="BU89" s="483" t="str">
        <f>IF(LEN(VLOOKUP(AK87,vysledovka!$D$8:$F$68,3,FALSE))&lt;7,"",LEFT(RIGHT(VLOOKUP(AK87,vysledovka!$D$8:$F$68,3,FALSE),7),1))</f>
        <v/>
      </c>
      <c r="BV89" s="831"/>
      <c r="BW89" s="483" t="str">
        <f>IF(LEN(VLOOKUP(AK87,vysledovka!$D$8:$F$68,3,FALSE))&lt;6,"",LEFT(RIGHT(VLOOKUP(AK87,vysledovka!$D$8:$F$68,3,FALSE),6),1))</f>
        <v/>
      </c>
      <c r="BX89" s="482"/>
      <c r="BY89" s="483" t="str">
        <f>IF(LEN(VLOOKUP(AK87,vysledovka!$D$8:$F$68,3,FALSE))&lt;5,"",LEFT(RIGHT(VLOOKUP(AK87,vysledovka!$D$8:$F$68,3,FALSE),5),1))</f>
        <v/>
      </c>
      <c r="BZ89" s="482"/>
      <c r="CA89" s="483" t="str">
        <f>IF(LEN(VLOOKUP(AK87,vysledovka!$D$8:$F$68,3,FALSE))&lt;4,"",LEFT(RIGHT(VLOOKUP(AK87,vysledovka!$D$8:$F$68,3,FALSE),4),1))</f>
        <v>9</v>
      </c>
      <c r="CB89" s="833"/>
      <c r="CC89" s="483" t="str">
        <f>IF(LEN(VLOOKUP(AK87,vysledovka!$D$8:$F$68,3,FALSE))&lt;3,"",LEFT(RIGHT(VLOOKUP(AK87,vysledovka!$D$8:$F$68,3,FALSE),3),1))</f>
        <v>8</v>
      </c>
      <c r="CD89" s="482"/>
      <c r="CE89" s="483" t="str">
        <f>IF(LEN(VLOOKUP(AK87,vysledovka!$D$8:$F$68,3,FALSE))&lt;2,"",LEFT(RIGHT(VLOOKUP(AK87,vysledovka!$D$8:$F$68,3,FALSE),2),1))</f>
        <v>6</v>
      </c>
      <c r="CF89" s="482"/>
      <c r="CG89" s="483" t="str">
        <f>IF(VLOOKUP(AK87,vysledovka!$D$8:$F$68,3,FALSE)=0,"",IF(LEN(VLOOKUP(AK87,vysledovka!$D$8:$F$68,3,FALSE))&lt;1,"",LEFT(RIGHT(VLOOKUP(AK87,vysledovka!$D$8:$F$68,3,FALSE),1),1)))</f>
        <v>7</v>
      </c>
      <c r="CH89" s="217"/>
      <c r="CI89" s="250"/>
      <c r="CJ89" s="250"/>
    </row>
    <row r="90" spans="1:88" s="252" customFormat="1" ht="3" customHeight="1">
      <c r="A90" s="250"/>
      <c r="B90" s="250"/>
      <c r="C90" s="250"/>
      <c r="E90" s="950"/>
      <c r="F90" s="951"/>
      <c r="G90" s="804"/>
      <c r="H90" s="804"/>
      <c r="I90" s="804"/>
      <c r="J90" s="804"/>
      <c r="K90" s="804"/>
      <c r="L90" s="804"/>
      <c r="M90" s="804"/>
      <c r="N90" s="804"/>
      <c r="O90" s="804"/>
      <c r="P90" s="804"/>
      <c r="Q90" s="804"/>
      <c r="R90" s="804"/>
      <c r="S90" s="804"/>
      <c r="T90" s="804"/>
      <c r="U90" s="804"/>
      <c r="V90" s="804"/>
      <c r="W90" s="804"/>
      <c r="X90" s="804"/>
      <c r="Y90" s="804"/>
      <c r="Z90" s="804"/>
      <c r="AA90" s="804"/>
      <c r="AB90" s="804"/>
      <c r="AC90" s="804"/>
      <c r="AD90" s="804"/>
      <c r="AE90" s="804"/>
      <c r="AF90" s="804"/>
      <c r="AG90" s="804"/>
      <c r="AH90" s="804"/>
      <c r="AI90" s="804"/>
      <c r="AJ90" s="804"/>
      <c r="AK90" s="923"/>
      <c r="AL90" s="923"/>
      <c r="AM90" s="923"/>
      <c r="AN90" s="464"/>
      <c r="AO90" s="236"/>
      <c r="AP90" s="236"/>
      <c r="AQ90" s="236"/>
      <c r="AR90" s="236"/>
      <c r="AS90" s="236"/>
      <c r="AT90" s="236"/>
      <c r="AU90" s="236"/>
      <c r="AV90" s="236"/>
      <c r="AW90" s="236"/>
      <c r="AX90" s="236"/>
      <c r="AY90" s="236"/>
      <c r="AZ90" s="236"/>
      <c r="BA90" s="236"/>
      <c r="BB90" s="236"/>
      <c r="BC90" s="236"/>
      <c r="BD90" s="236"/>
      <c r="BE90" s="182"/>
      <c r="BF90" s="182"/>
      <c r="BG90" s="182"/>
      <c r="BH90" s="182"/>
      <c r="BI90" s="182"/>
      <c r="BJ90" s="182"/>
      <c r="BK90" s="182"/>
      <c r="BL90" s="669"/>
      <c r="BM90" s="669"/>
      <c r="BN90" s="669"/>
      <c r="BO90" s="669"/>
      <c r="BP90" s="669"/>
      <c r="BQ90" s="669"/>
      <c r="BR90" s="669"/>
      <c r="BS90" s="669"/>
      <c r="BT90" s="669"/>
      <c r="BU90" s="669"/>
      <c r="BV90" s="669"/>
      <c r="BW90" s="669"/>
      <c r="BX90" s="669"/>
      <c r="BY90" s="669"/>
      <c r="BZ90" s="669"/>
      <c r="CA90" s="669"/>
      <c r="CB90" s="669"/>
      <c r="CC90" s="182"/>
      <c r="CD90" s="182"/>
      <c r="CE90" s="182"/>
      <c r="CF90" s="182"/>
      <c r="CG90" s="182"/>
      <c r="CH90" s="218"/>
      <c r="CI90" s="250"/>
      <c r="CJ90" s="250"/>
    </row>
    <row r="91" spans="1:88" s="174" customFormat="1" ht="3" customHeight="1">
      <c r="A91" s="250"/>
      <c r="B91" s="251"/>
      <c r="C91" s="144"/>
      <c r="D91" s="144"/>
      <c r="E91" s="941" t="s">
        <v>269</v>
      </c>
      <c r="F91" s="941"/>
      <c r="G91" s="865" t="str">
        <f>Index!C225</f>
        <v>Odpisy a opravné položky k dlhodobému nehmotnému majetku a dlhodobému hmotnému majetku (r. 22 + r. 23)</v>
      </c>
      <c r="H91" s="865"/>
      <c r="I91" s="865"/>
      <c r="J91" s="865"/>
      <c r="K91" s="865"/>
      <c r="L91" s="865"/>
      <c r="M91" s="865"/>
      <c r="N91" s="865"/>
      <c r="O91" s="865"/>
      <c r="P91" s="865"/>
      <c r="Q91" s="865"/>
      <c r="R91" s="865"/>
      <c r="S91" s="865"/>
      <c r="T91" s="865"/>
      <c r="U91" s="865"/>
      <c r="V91" s="865"/>
      <c r="W91" s="865"/>
      <c r="X91" s="865"/>
      <c r="Y91" s="865"/>
      <c r="Z91" s="865"/>
      <c r="AA91" s="865"/>
      <c r="AB91" s="865"/>
      <c r="AC91" s="865"/>
      <c r="AD91" s="865"/>
      <c r="AE91" s="865"/>
      <c r="AF91" s="865"/>
      <c r="AG91" s="865"/>
      <c r="AH91" s="865"/>
      <c r="AI91" s="865"/>
      <c r="AJ91" s="865"/>
      <c r="AK91" s="922" t="s">
        <v>87</v>
      </c>
      <c r="AL91" s="923"/>
      <c r="AM91" s="923"/>
      <c r="AN91" s="469"/>
      <c r="AO91" s="472"/>
      <c r="AP91" s="472"/>
      <c r="AQ91" s="472"/>
      <c r="AR91" s="472"/>
      <c r="AS91" s="472"/>
      <c r="AT91" s="472"/>
      <c r="AU91" s="472"/>
      <c r="AV91" s="472"/>
      <c r="AW91" s="472"/>
      <c r="AX91" s="472"/>
      <c r="AY91" s="472"/>
      <c r="AZ91" s="472"/>
      <c r="BA91" s="472"/>
      <c r="BB91" s="472"/>
      <c r="BC91" s="472"/>
      <c r="BD91" s="472"/>
      <c r="BE91" s="175"/>
      <c r="BF91" s="175"/>
      <c r="BG91" s="175"/>
      <c r="BH91" s="175"/>
      <c r="BI91" s="175"/>
      <c r="BJ91" s="175"/>
      <c r="BK91" s="175"/>
      <c r="BL91" s="710"/>
      <c r="BM91" s="710"/>
      <c r="BN91" s="710"/>
      <c r="BO91" s="710"/>
      <c r="BP91" s="710"/>
      <c r="BQ91" s="710"/>
      <c r="BR91" s="710"/>
      <c r="BS91" s="710"/>
      <c r="BT91" s="710"/>
      <c r="BU91" s="710"/>
      <c r="BV91" s="710"/>
      <c r="BW91" s="710"/>
      <c r="BX91" s="710"/>
      <c r="BY91" s="710"/>
      <c r="BZ91" s="710"/>
      <c r="CA91" s="710"/>
      <c r="CB91" s="710"/>
      <c r="CC91" s="175"/>
      <c r="CD91" s="175"/>
      <c r="CE91" s="175"/>
      <c r="CF91" s="175"/>
      <c r="CG91" s="175"/>
      <c r="CH91" s="216"/>
      <c r="CI91" s="220"/>
      <c r="CJ91" s="220"/>
    </row>
    <row r="92" spans="1:88" s="174" customFormat="1" ht="3" customHeight="1">
      <c r="A92" s="250"/>
      <c r="B92" s="250"/>
      <c r="C92" s="250"/>
      <c r="D92" s="251"/>
      <c r="E92" s="941"/>
      <c r="F92" s="941"/>
      <c r="G92" s="865"/>
      <c r="H92" s="865"/>
      <c r="I92" s="865"/>
      <c r="J92" s="865"/>
      <c r="K92" s="865"/>
      <c r="L92" s="865"/>
      <c r="M92" s="865"/>
      <c r="N92" s="865"/>
      <c r="O92" s="865"/>
      <c r="P92" s="865"/>
      <c r="Q92" s="865"/>
      <c r="R92" s="865"/>
      <c r="S92" s="865"/>
      <c r="T92" s="865"/>
      <c r="U92" s="865"/>
      <c r="V92" s="865"/>
      <c r="W92" s="865"/>
      <c r="X92" s="865"/>
      <c r="Y92" s="865"/>
      <c r="Z92" s="865"/>
      <c r="AA92" s="865"/>
      <c r="AB92" s="865"/>
      <c r="AC92" s="865"/>
      <c r="AD92" s="865"/>
      <c r="AE92" s="865"/>
      <c r="AF92" s="865"/>
      <c r="AG92" s="865"/>
      <c r="AH92" s="865"/>
      <c r="AI92" s="865"/>
      <c r="AJ92" s="865"/>
      <c r="AK92" s="923"/>
      <c r="AL92" s="923"/>
      <c r="AM92" s="923"/>
      <c r="AN92" s="465"/>
      <c r="AO92" s="466"/>
      <c r="AP92" s="466"/>
      <c r="AQ92" s="466"/>
      <c r="AR92" s="471"/>
      <c r="AS92" s="481"/>
      <c r="AT92" s="481"/>
      <c r="AU92" s="481"/>
      <c r="AV92" s="481"/>
      <c r="AW92" s="481"/>
      <c r="AX92" s="482"/>
      <c r="AY92" s="830"/>
      <c r="AZ92" s="830"/>
      <c r="BA92" s="830"/>
      <c r="BB92" s="830"/>
      <c r="BC92" s="830"/>
      <c r="BD92" s="830"/>
      <c r="BE92" s="482"/>
      <c r="BF92" s="832"/>
      <c r="BG92" s="832"/>
      <c r="BH92" s="832"/>
      <c r="BI92" s="832"/>
      <c r="BJ92" s="832"/>
      <c r="BK92" s="738"/>
      <c r="BL92" s="671"/>
      <c r="BM92" s="672"/>
      <c r="BN92" s="672"/>
      <c r="BO92" s="672"/>
      <c r="BP92" s="471"/>
      <c r="BQ92" s="830"/>
      <c r="BR92" s="830"/>
      <c r="BS92" s="830"/>
      <c r="BT92" s="830"/>
      <c r="BU92" s="830"/>
      <c r="BV92" s="831"/>
      <c r="BW92" s="832"/>
      <c r="BX92" s="832"/>
      <c r="BY92" s="832"/>
      <c r="BZ92" s="832"/>
      <c r="CA92" s="832"/>
      <c r="CB92" s="833"/>
      <c r="CC92" s="832"/>
      <c r="CD92" s="832"/>
      <c r="CE92" s="832"/>
      <c r="CF92" s="832"/>
      <c r="CG92" s="832"/>
      <c r="CH92" s="217"/>
      <c r="CI92" s="220"/>
      <c r="CJ92" s="220"/>
    </row>
    <row r="93" spans="1:88" s="252" customFormat="1" ht="15" customHeight="1">
      <c r="A93" s="250"/>
      <c r="B93" s="250"/>
      <c r="C93" s="250"/>
      <c r="E93" s="941"/>
      <c r="F93" s="941"/>
      <c r="G93" s="865"/>
      <c r="H93" s="865"/>
      <c r="I93" s="865"/>
      <c r="J93" s="865"/>
      <c r="K93" s="865"/>
      <c r="L93" s="865"/>
      <c r="M93" s="865"/>
      <c r="N93" s="865"/>
      <c r="O93" s="865"/>
      <c r="P93" s="865"/>
      <c r="Q93" s="865"/>
      <c r="R93" s="865"/>
      <c r="S93" s="865"/>
      <c r="T93" s="865"/>
      <c r="U93" s="865"/>
      <c r="V93" s="865"/>
      <c r="W93" s="865"/>
      <c r="X93" s="865"/>
      <c r="Y93" s="865"/>
      <c r="Z93" s="865"/>
      <c r="AA93" s="865"/>
      <c r="AB93" s="865"/>
      <c r="AC93" s="865"/>
      <c r="AD93" s="865"/>
      <c r="AE93" s="865"/>
      <c r="AF93" s="865"/>
      <c r="AG93" s="865"/>
      <c r="AH93" s="865"/>
      <c r="AI93" s="865"/>
      <c r="AJ93" s="865"/>
      <c r="AK93" s="923"/>
      <c r="AL93" s="923"/>
      <c r="AM93" s="923"/>
      <c r="AN93" s="465"/>
      <c r="AO93" s="483" t="str">
        <f>IF(LEN(VLOOKUP(AK91,vysledovka!$D$8:$F$68,2,FALSE))&lt;11,"",LEFT(RIGHT(VLOOKUP(AK91,vysledovka!$D$8:$F$68,2,FALSE),11),1))</f>
        <v/>
      </c>
      <c r="AP93" s="253"/>
      <c r="AQ93" s="483" t="str">
        <f>IF(LEN(VLOOKUP(AK91,vysledovka!$D$8:$F$68,2,FALSE))&lt;10,"",LEFT(RIGHT(VLOOKUP(AK91,vysledovka!$D$8:$F$68,2,FALSE),10),1))</f>
        <v/>
      </c>
      <c r="AR93" s="482"/>
      <c r="AS93" s="483" t="str">
        <f>IF(LEN(VLOOKUP(AK91,vysledovka!$D$8:$F$68,2,FALSE))&lt;9,"",LEFT(RIGHT(VLOOKUP(AK91,vysledovka!$D$8:$F$68,2,FALSE),9),1))</f>
        <v/>
      </c>
      <c r="AT93" s="253"/>
      <c r="AU93" s="483" t="str">
        <f>IF(LEN(VLOOKUP(AK91,vysledovka!$D$8:$F$68,2,FALSE))&lt;8,"",LEFT(RIGHT(VLOOKUP(AK91,vysledovka!$D$8:$F$68,2,FALSE),8),1))</f>
        <v/>
      </c>
      <c r="AV93" s="482"/>
      <c r="AW93" s="483" t="str">
        <f>IF(LEN(VLOOKUP(AK91,vysledovka!$D$8:$F$68,2,FALSE))&lt;7,"",LEFT(RIGHT(VLOOKUP(AK91,vysledovka!$D$8:$F$68,2,FALSE),7),1))</f>
        <v/>
      </c>
      <c r="AX93" s="482"/>
      <c r="AY93" s="483" t="str">
        <f>IF(LEN(VLOOKUP(AK91,vysledovka!$D$8:$F$68,2,FALSE))&lt;6,"",LEFT(RIGHT(VLOOKUP(AK91,vysledovka!$D$8:$F$68,2,FALSE),6),1))</f>
        <v/>
      </c>
      <c r="AZ93" s="253"/>
      <c r="BA93" s="834" t="str">
        <f>IF(LEN(VLOOKUP(AK91,vysledovka!$D$8:$F$68,2,FALSE))&lt;5,"",LEFT(RIGHT(VLOOKUP(AK91,vysledovka!$D$8:$F$68,2,FALSE),5),1))</f>
        <v>6</v>
      </c>
      <c r="BB93" s="834"/>
      <c r="BC93" s="482"/>
      <c r="BD93" s="483" t="str">
        <f>IF(LEN(VLOOKUP(AK91,vysledovka!$D$8:$F$68,2,FALSE))&lt;4,"",LEFT(RIGHT(VLOOKUP(AK91,vysledovka!$D$8:$F$68,2,FALSE),4),1))</f>
        <v>8</v>
      </c>
      <c r="BE93" s="482"/>
      <c r="BF93" s="483" t="str">
        <f>IF(LEN(VLOOKUP(AK91,vysledovka!$D$8:$F$68,2,FALSE))&lt;3,"",LEFT(RIGHT(VLOOKUP(AK91,vysledovka!$D$8:$F$68,2,FALSE),3),1))</f>
        <v>6</v>
      </c>
      <c r="BG93" s="482"/>
      <c r="BH93" s="483" t="str">
        <f>IF(LEN(VLOOKUP(AK91,vysledovka!$D$8:$F$68,2,FALSE))&lt;2,"",LEFT(RIGHT(VLOOKUP(AK91,vysledovka!$D$8:$F$68,2,FALSE),2),1))</f>
        <v>8</v>
      </c>
      <c r="BI93" s="482"/>
      <c r="BJ93" s="483" t="str">
        <f>IF(VLOOKUP(AK91,vysledovka!$D$8:$F$68,2,FALSE)=0,"",IF(LEN(VLOOKUP(AK91,vysledovka!$D$8:$F$68,2,FALSE))&lt;1,"",LEFT(RIGHT(VLOOKUP(AK91,vysledovka!$D$8:$F$68,2,FALSE),1),1)))</f>
        <v>0</v>
      </c>
      <c r="BK93" s="738"/>
      <c r="BL93" s="671"/>
      <c r="BM93" s="483" t="str">
        <f>IF(LEN(VLOOKUP(AK91,vysledovka!$D$8:$F$68,3,FALSE))&lt;11,"",LEFT(RIGHT(VLOOKUP(AK91,vysledovka!$D$8:$F$68,3,FALSE),11),1))</f>
        <v/>
      </c>
      <c r="BN93" s="253"/>
      <c r="BO93" s="483" t="str">
        <f>IF(LEN(VLOOKUP(AK91,vysledovka!$D$8:$F$68,3,FALSE))&lt;10,"",LEFT(RIGHT(VLOOKUP(AK91,vysledovka!$D$8:$F$68,3,FALSE),10),1))</f>
        <v/>
      </c>
      <c r="BP93" s="482"/>
      <c r="BQ93" s="483" t="str">
        <f>IF(LEN(VLOOKUP(AK91,vysledovka!$D$8:$F$68,3,FALSE))&lt;9,"",LEFT(RIGHT(VLOOKUP(AK91,vysledovka!$D$8:$F$68,3,FALSE),9),1))</f>
        <v/>
      </c>
      <c r="BR93" s="253"/>
      <c r="BS93" s="483" t="str">
        <f>IF(LEN(VLOOKUP(AK91,vysledovka!$D$8:$F$68,3,FALSE))&lt;8,"",LEFT(RIGHT(VLOOKUP(AK91,vysledovka!$D$8:$F$68,3,FALSE),8),1))</f>
        <v/>
      </c>
      <c r="BT93" s="482"/>
      <c r="BU93" s="483" t="str">
        <f>IF(LEN(VLOOKUP(AK91,vysledovka!$D$8:$F$68,3,FALSE))&lt;7,"",LEFT(RIGHT(VLOOKUP(AK91,vysledovka!$D$8:$F$68,3,FALSE),7),1))</f>
        <v/>
      </c>
      <c r="BV93" s="831"/>
      <c r="BW93" s="483" t="str">
        <f>IF(LEN(VLOOKUP(AK91,vysledovka!$D$8:$F$68,3,FALSE))&lt;6,"",LEFT(RIGHT(VLOOKUP(AK91,vysledovka!$D$8:$F$68,3,FALSE),6),1))</f>
        <v/>
      </c>
      <c r="BX93" s="482"/>
      <c r="BY93" s="483" t="str">
        <f>IF(LEN(VLOOKUP(AK91,vysledovka!$D$8:$F$68,3,FALSE))&lt;5,"",LEFT(RIGHT(VLOOKUP(AK91,vysledovka!$D$8:$F$68,3,FALSE),5),1))</f>
        <v>8</v>
      </c>
      <c r="BZ93" s="482"/>
      <c r="CA93" s="483" t="str">
        <f>IF(LEN(VLOOKUP(AK91,vysledovka!$D$8:$F$68,3,FALSE))&lt;4,"",LEFT(RIGHT(VLOOKUP(AK91,vysledovka!$D$8:$F$68,3,FALSE),4),1))</f>
        <v>3</v>
      </c>
      <c r="CB93" s="833"/>
      <c r="CC93" s="483" t="str">
        <f>IF(LEN(VLOOKUP(AK91,vysledovka!$D$8:$F$68,3,FALSE))&lt;3,"",LEFT(RIGHT(VLOOKUP(AK91,vysledovka!$D$8:$F$68,3,FALSE),3),1))</f>
        <v>7</v>
      </c>
      <c r="CD93" s="482"/>
      <c r="CE93" s="483" t="str">
        <f>IF(LEN(VLOOKUP(AK91,vysledovka!$D$8:$F$68,3,FALSE))&lt;2,"",LEFT(RIGHT(VLOOKUP(AK91,vysledovka!$D$8:$F$68,3,FALSE),2),1))</f>
        <v>7</v>
      </c>
      <c r="CF93" s="482"/>
      <c r="CG93" s="483" t="str">
        <f>IF(VLOOKUP(AK91,vysledovka!$D$8:$F$68,3,FALSE)=0,"",IF(LEN(VLOOKUP(AK91,vysledovka!$D$8:$F$68,3,FALSE))&lt;1,"",LEFT(RIGHT(VLOOKUP(AK91,vysledovka!$D$8:$F$68,3,FALSE),1),1)))</f>
        <v>9</v>
      </c>
      <c r="CH93" s="217"/>
      <c r="CI93" s="250"/>
      <c r="CJ93" s="250"/>
    </row>
    <row r="94" spans="1:88" s="252" customFormat="1" ht="3" customHeight="1">
      <c r="A94" s="250"/>
      <c r="B94" s="250"/>
      <c r="C94" s="250"/>
      <c r="E94" s="941"/>
      <c r="F94" s="941"/>
      <c r="G94" s="865"/>
      <c r="H94" s="865"/>
      <c r="I94" s="865"/>
      <c r="J94" s="865"/>
      <c r="K94" s="865"/>
      <c r="L94" s="865"/>
      <c r="M94" s="865"/>
      <c r="N94" s="865"/>
      <c r="O94" s="865"/>
      <c r="P94" s="865"/>
      <c r="Q94" s="865"/>
      <c r="R94" s="865"/>
      <c r="S94" s="865"/>
      <c r="T94" s="865"/>
      <c r="U94" s="865"/>
      <c r="V94" s="865"/>
      <c r="W94" s="865"/>
      <c r="X94" s="865"/>
      <c r="Y94" s="865"/>
      <c r="Z94" s="865"/>
      <c r="AA94" s="865"/>
      <c r="AB94" s="865"/>
      <c r="AC94" s="865"/>
      <c r="AD94" s="865"/>
      <c r="AE94" s="865"/>
      <c r="AF94" s="865"/>
      <c r="AG94" s="865"/>
      <c r="AH94" s="865"/>
      <c r="AI94" s="865"/>
      <c r="AJ94" s="865"/>
      <c r="AK94" s="923"/>
      <c r="AL94" s="923"/>
      <c r="AM94" s="923"/>
      <c r="AN94" s="464"/>
      <c r="AO94" s="236"/>
      <c r="AP94" s="236"/>
      <c r="AQ94" s="236"/>
      <c r="AR94" s="236"/>
      <c r="AS94" s="236"/>
      <c r="AT94" s="236"/>
      <c r="AU94" s="236"/>
      <c r="AV94" s="236"/>
      <c r="AW94" s="236"/>
      <c r="AX94" s="236"/>
      <c r="AY94" s="236"/>
      <c r="AZ94" s="236"/>
      <c r="BA94" s="236"/>
      <c r="BB94" s="236"/>
      <c r="BC94" s="236"/>
      <c r="BD94" s="236"/>
      <c r="BE94" s="182"/>
      <c r="BF94" s="182"/>
      <c r="BG94" s="182"/>
      <c r="BH94" s="182"/>
      <c r="BI94" s="182"/>
      <c r="BJ94" s="182"/>
      <c r="BK94" s="182"/>
      <c r="BL94" s="669"/>
      <c r="BM94" s="669"/>
      <c r="BN94" s="669"/>
      <c r="BO94" s="669"/>
      <c r="BP94" s="669"/>
      <c r="BQ94" s="669"/>
      <c r="BR94" s="669"/>
      <c r="BS94" s="669"/>
      <c r="BT94" s="669"/>
      <c r="BU94" s="669"/>
      <c r="BV94" s="669"/>
      <c r="BW94" s="669"/>
      <c r="BX94" s="669"/>
      <c r="BY94" s="669"/>
      <c r="BZ94" s="669"/>
      <c r="CA94" s="669"/>
      <c r="CB94" s="669"/>
      <c r="CC94" s="182"/>
      <c r="CD94" s="182"/>
      <c r="CE94" s="182"/>
      <c r="CF94" s="182"/>
      <c r="CG94" s="182"/>
      <c r="CH94" s="218"/>
      <c r="CI94" s="250"/>
      <c r="CJ94" s="250"/>
    </row>
    <row r="95" spans="1:88" s="174" customFormat="1" ht="3" customHeight="1">
      <c r="A95" s="250"/>
      <c r="B95" s="251"/>
      <c r="C95" s="144"/>
      <c r="D95" s="144"/>
      <c r="E95" s="950" t="s">
        <v>270</v>
      </c>
      <c r="F95" s="951"/>
      <c r="G95" s="804" t="str">
        <f>Index!C226</f>
        <v>Odpisy dlhodobého nehmotného majetku a dlhodobého hmotného majetku (551)</v>
      </c>
      <c r="H95" s="804"/>
      <c r="I95" s="804"/>
      <c r="J95" s="804"/>
      <c r="K95" s="804"/>
      <c r="L95" s="804"/>
      <c r="M95" s="804"/>
      <c r="N95" s="804"/>
      <c r="O95" s="804"/>
      <c r="P95" s="804"/>
      <c r="Q95" s="804"/>
      <c r="R95" s="804"/>
      <c r="S95" s="804"/>
      <c r="T95" s="804"/>
      <c r="U95" s="804"/>
      <c r="V95" s="804"/>
      <c r="W95" s="804"/>
      <c r="X95" s="804"/>
      <c r="Y95" s="804"/>
      <c r="Z95" s="804"/>
      <c r="AA95" s="804"/>
      <c r="AB95" s="804"/>
      <c r="AC95" s="804"/>
      <c r="AD95" s="804"/>
      <c r="AE95" s="804"/>
      <c r="AF95" s="804"/>
      <c r="AG95" s="804"/>
      <c r="AH95" s="804"/>
      <c r="AI95" s="804"/>
      <c r="AJ95" s="804"/>
      <c r="AK95" s="922" t="s">
        <v>89</v>
      </c>
      <c r="AL95" s="923"/>
      <c r="AM95" s="923"/>
      <c r="AN95" s="469"/>
      <c r="AO95" s="472"/>
      <c r="AP95" s="472"/>
      <c r="AQ95" s="472"/>
      <c r="AR95" s="472"/>
      <c r="AS95" s="472"/>
      <c r="AT95" s="472"/>
      <c r="AU95" s="472"/>
      <c r="AV95" s="472"/>
      <c r="AW95" s="472"/>
      <c r="AX95" s="472"/>
      <c r="AY95" s="472"/>
      <c r="AZ95" s="472"/>
      <c r="BA95" s="472"/>
      <c r="BB95" s="472"/>
      <c r="BC95" s="472"/>
      <c r="BD95" s="472"/>
      <c r="BE95" s="175"/>
      <c r="BF95" s="175"/>
      <c r="BG95" s="175"/>
      <c r="BH95" s="175"/>
      <c r="BI95" s="175"/>
      <c r="BJ95" s="175"/>
      <c r="BK95" s="175"/>
      <c r="BL95" s="710"/>
      <c r="BM95" s="710"/>
      <c r="BN95" s="710"/>
      <c r="BO95" s="710"/>
      <c r="BP95" s="710"/>
      <c r="BQ95" s="710"/>
      <c r="BR95" s="710"/>
      <c r="BS95" s="710"/>
      <c r="BT95" s="710"/>
      <c r="BU95" s="710"/>
      <c r="BV95" s="710"/>
      <c r="BW95" s="710"/>
      <c r="BX95" s="710"/>
      <c r="BY95" s="710"/>
      <c r="BZ95" s="710"/>
      <c r="CA95" s="710"/>
      <c r="CB95" s="710"/>
      <c r="CC95" s="175"/>
      <c r="CD95" s="175"/>
      <c r="CE95" s="175"/>
      <c r="CF95" s="175"/>
      <c r="CG95" s="175"/>
      <c r="CH95" s="216"/>
      <c r="CI95" s="220"/>
      <c r="CJ95" s="220"/>
    </row>
    <row r="96" spans="1:88" s="174" customFormat="1" ht="3" customHeight="1">
      <c r="A96" s="250"/>
      <c r="B96" s="250"/>
      <c r="C96" s="250"/>
      <c r="D96" s="251"/>
      <c r="E96" s="950"/>
      <c r="F96" s="951"/>
      <c r="G96" s="804"/>
      <c r="H96" s="804"/>
      <c r="I96" s="804"/>
      <c r="J96" s="804"/>
      <c r="K96" s="804"/>
      <c r="L96" s="804"/>
      <c r="M96" s="804"/>
      <c r="N96" s="804"/>
      <c r="O96" s="804"/>
      <c r="P96" s="804"/>
      <c r="Q96" s="804"/>
      <c r="R96" s="804"/>
      <c r="S96" s="804"/>
      <c r="T96" s="804"/>
      <c r="U96" s="804"/>
      <c r="V96" s="804"/>
      <c r="W96" s="804"/>
      <c r="X96" s="804"/>
      <c r="Y96" s="804"/>
      <c r="Z96" s="804"/>
      <c r="AA96" s="804"/>
      <c r="AB96" s="804"/>
      <c r="AC96" s="804"/>
      <c r="AD96" s="804"/>
      <c r="AE96" s="804"/>
      <c r="AF96" s="804"/>
      <c r="AG96" s="804"/>
      <c r="AH96" s="804"/>
      <c r="AI96" s="804"/>
      <c r="AJ96" s="804"/>
      <c r="AK96" s="923"/>
      <c r="AL96" s="923"/>
      <c r="AM96" s="923"/>
      <c r="AN96" s="465"/>
      <c r="AO96" s="466"/>
      <c r="AP96" s="466"/>
      <c r="AQ96" s="466"/>
      <c r="AR96" s="471"/>
      <c r="AS96" s="481"/>
      <c r="AT96" s="481"/>
      <c r="AU96" s="481"/>
      <c r="AV96" s="481"/>
      <c r="AW96" s="481"/>
      <c r="AX96" s="482"/>
      <c r="AY96" s="830"/>
      <c r="AZ96" s="830"/>
      <c r="BA96" s="830"/>
      <c r="BB96" s="830"/>
      <c r="BC96" s="830"/>
      <c r="BD96" s="830"/>
      <c r="BE96" s="482"/>
      <c r="BF96" s="832"/>
      <c r="BG96" s="832"/>
      <c r="BH96" s="832"/>
      <c r="BI96" s="832"/>
      <c r="BJ96" s="832"/>
      <c r="BK96" s="738"/>
      <c r="BL96" s="671"/>
      <c r="BM96" s="672"/>
      <c r="BN96" s="672"/>
      <c r="BO96" s="672"/>
      <c r="BP96" s="471"/>
      <c r="BQ96" s="830"/>
      <c r="BR96" s="830"/>
      <c r="BS96" s="830"/>
      <c r="BT96" s="830"/>
      <c r="BU96" s="830"/>
      <c r="BV96" s="831"/>
      <c r="BW96" s="832"/>
      <c r="BX96" s="832"/>
      <c r="BY96" s="832"/>
      <c r="BZ96" s="832"/>
      <c r="CA96" s="832"/>
      <c r="CB96" s="833"/>
      <c r="CC96" s="832"/>
      <c r="CD96" s="832"/>
      <c r="CE96" s="832"/>
      <c r="CF96" s="832"/>
      <c r="CG96" s="832"/>
      <c r="CH96" s="217"/>
      <c r="CI96" s="220"/>
      <c r="CJ96" s="220"/>
    </row>
    <row r="97" spans="1:88" s="252" customFormat="1" ht="15" customHeight="1">
      <c r="A97" s="250"/>
      <c r="B97" s="250"/>
      <c r="C97" s="250"/>
      <c r="E97" s="950"/>
      <c r="F97" s="951"/>
      <c r="G97" s="804"/>
      <c r="H97" s="804"/>
      <c r="I97" s="804"/>
      <c r="J97" s="804"/>
      <c r="K97" s="804"/>
      <c r="L97" s="804"/>
      <c r="M97" s="804"/>
      <c r="N97" s="804"/>
      <c r="O97" s="804"/>
      <c r="P97" s="804"/>
      <c r="Q97" s="804"/>
      <c r="R97" s="804"/>
      <c r="S97" s="804"/>
      <c r="T97" s="804"/>
      <c r="U97" s="804"/>
      <c r="V97" s="804"/>
      <c r="W97" s="804"/>
      <c r="X97" s="804"/>
      <c r="Y97" s="804"/>
      <c r="Z97" s="804"/>
      <c r="AA97" s="804"/>
      <c r="AB97" s="804"/>
      <c r="AC97" s="804"/>
      <c r="AD97" s="804"/>
      <c r="AE97" s="804"/>
      <c r="AF97" s="804"/>
      <c r="AG97" s="804"/>
      <c r="AH97" s="804"/>
      <c r="AI97" s="804"/>
      <c r="AJ97" s="804"/>
      <c r="AK97" s="923"/>
      <c r="AL97" s="923"/>
      <c r="AM97" s="923"/>
      <c r="AN97" s="465"/>
      <c r="AO97" s="483" t="str">
        <f>IF(LEN(VLOOKUP(AK95,vysledovka!$D$8:$F$68,2,FALSE))&lt;11,"",LEFT(RIGHT(VLOOKUP(AK95,vysledovka!$D$8:$F$68,2,FALSE),11),1))</f>
        <v/>
      </c>
      <c r="AP97" s="253"/>
      <c r="AQ97" s="483" t="str">
        <f>IF(LEN(VLOOKUP(AK95,vysledovka!$D$8:$F$68,2,FALSE))&lt;10,"",LEFT(RIGHT(VLOOKUP(AK95,vysledovka!$D$8:$F$68,2,FALSE),10),1))</f>
        <v/>
      </c>
      <c r="AR97" s="482"/>
      <c r="AS97" s="483" t="str">
        <f>IF(LEN(VLOOKUP(AK95,vysledovka!$D$8:$F$68,2,FALSE))&lt;9,"",LEFT(RIGHT(VLOOKUP(AK95,vysledovka!$D$8:$F$68,2,FALSE),9),1))</f>
        <v/>
      </c>
      <c r="AT97" s="253"/>
      <c r="AU97" s="483" t="str">
        <f>IF(LEN(VLOOKUP(AK95,vysledovka!$D$8:$F$68,2,FALSE))&lt;8,"",LEFT(RIGHT(VLOOKUP(AK95,vysledovka!$D$8:$F$68,2,FALSE),8),1))</f>
        <v/>
      </c>
      <c r="AV97" s="482"/>
      <c r="AW97" s="483" t="str">
        <f>IF(LEN(VLOOKUP(AK95,vysledovka!$D$8:$F$68,2,FALSE))&lt;7,"",LEFT(RIGHT(VLOOKUP(AK95,vysledovka!$D$8:$F$68,2,FALSE),7),1))</f>
        <v/>
      </c>
      <c r="AX97" s="482"/>
      <c r="AY97" s="483" t="str">
        <f>IF(LEN(VLOOKUP(AK95,vysledovka!$D$8:$F$68,2,FALSE))&lt;6,"",LEFT(RIGHT(VLOOKUP(AK95,vysledovka!$D$8:$F$68,2,FALSE),6),1))</f>
        <v/>
      </c>
      <c r="AZ97" s="253"/>
      <c r="BA97" s="834" t="str">
        <f>IF(LEN(VLOOKUP(AK95,vysledovka!$D$8:$F$68,2,FALSE))&lt;5,"",LEFT(RIGHT(VLOOKUP(AK95,vysledovka!$D$8:$F$68,2,FALSE),5),1))</f>
        <v>6</v>
      </c>
      <c r="BB97" s="834"/>
      <c r="BC97" s="482"/>
      <c r="BD97" s="483" t="str">
        <f>IF(LEN(VLOOKUP(AK95,vysledovka!$D$8:$F$68,2,FALSE))&lt;4,"",LEFT(RIGHT(VLOOKUP(AK95,vysledovka!$D$8:$F$68,2,FALSE),4),1))</f>
        <v>8</v>
      </c>
      <c r="BE97" s="482"/>
      <c r="BF97" s="483" t="str">
        <f>IF(LEN(VLOOKUP(AK95,vysledovka!$D$8:$F$68,2,FALSE))&lt;3,"",LEFT(RIGHT(VLOOKUP(AK95,vysledovka!$D$8:$F$68,2,FALSE),3),1))</f>
        <v>6</v>
      </c>
      <c r="BG97" s="482"/>
      <c r="BH97" s="483" t="str">
        <f>IF(LEN(VLOOKUP(AK95,vysledovka!$D$8:$F$68,2,FALSE))&lt;2,"",LEFT(RIGHT(VLOOKUP(AK95,vysledovka!$D$8:$F$68,2,FALSE),2),1))</f>
        <v>8</v>
      </c>
      <c r="BI97" s="482"/>
      <c r="BJ97" s="483" t="str">
        <f>IF(VLOOKUP(AK95,vysledovka!$D$8:$F$68,2,FALSE)=0,"",IF(LEN(VLOOKUP(AK95,vysledovka!$D$8:$F$68,2,FALSE))&lt;1,"",LEFT(RIGHT(VLOOKUP(AK95,vysledovka!$D$8:$F$68,2,FALSE),1),1)))</f>
        <v>0</v>
      </c>
      <c r="BK97" s="738"/>
      <c r="BL97" s="671"/>
      <c r="BM97" s="483" t="str">
        <f>IF(LEN(VLOOKUP(AK95,vysledovka!$D$8:$F$68,3,FALSE))&lt;11,"",LEFT(RIGHT(VLOOKUP(AK95,vysledovka!$D$8:$F$68,3,FALSE),11),1))</f>
        <v/>
      </c>
      <c r="BN97" s="253"/>
      <c r="BO97" s="483" t="str">
        <f>IF(LEN(VLOOKUP(AK95,vysledovka!$D$8:$F$68,3,FALSE))&lt;10,"",LEFT(RIGHT(VLOOKUP(AK95,vysledovka!$D$8:$F$68,3,FALSE),10),1))</f>
        <v/>
      </c>
      <c r="BP97" s="482"/>
      <c r="BQ97" s="483" t="str">
        <f>IF(LEN(VLOOKUP(AK95,vysledovka!$D$8:$F$68,3,FALSE))&lt;9,"",LEFT(RIGHT(VLOOKUP(AK95,vysledovka!$D$8:$F$68,3,FALSE),9),1))</f>
        <v/>
      </c>
      <c r="BR97" s="253"/>
      <c r="BS97" s="483" t="str">
        <f>IF(LEN(VLOOKUP(AK95,vysledovka!$D$8:$F$68,3,FALSE))&lt;8,"",LEFT(RIGHT(VLOOKUP(AK95,vysledovka!$D$8:$F$68,3,FALSE),8),1))</f>
        <v/>
      </c>
      <c r="BT97" s="482"/>
      <c r="BU97" s="483" t="str">
        <f>IF(LEN(VLOOKUP(AK95,vysledovka!$D$8:$F$68,3,FALSE))&lt;7,"",LEFT(RIGHT(VLOOKUP(AK95,vysledovka!$D$8:$F$68,3,FALSE),7),1))</f>
        <v/>
      </c>
      <c r="BV97" s="831"/>
      <c r="BW97" s="483" t="str">
        <f>IF(LEN(VLOOKUP(AK95,vysledovka!$D$8:$F$68,3,FALSE))&lt;6,"",LEFT(RIGHT(VLOOKUP(AK95,vysledovka!$D$8:$F$68,3,FALSE),6),1))</f>
        <v/>
      </c>
      <c r="BX97" s="482"/>
      <c r="BY97" s="483" t="str">
        <f>IF(LEN(VLOOKUP(AK95,vysledovka!$D$8:$F$68,3,FALSE))&lt;5,"",LEFT(RIGHT(VLOOKUP(AK95,vysledovka!$D$8:$F$68,3,FALSE),5),1))</f>
        <v>8</v>
      </c>
      <c r="BZ97" s="482"/>
      <c r="CA97" s="483" t="str">
        <f>IF(LEN(VLOOKUP(AK95,vysledovka!$D$8:$F$68,3,FALSE))&lt;4,"",LEFT(RIGHT(VLOOKUP(AK95,vysledovka!$D$8:$F$68,3,FALSE),4),1))</f>
        <v>3</v>
      </c>
      <c r="CB97" s="833"/>
      <c r="CC97" s="483" t="str">
        <f>IF(LEN(VLOOKUP(AK95,vysledovka!$D$8:$F$68,3,FALSE))&lt;3,"",LEFT(RIGHT(VLOOKUP(AK95,vysledovka!$D$8:$F$68,3,FALSE),3),1))</f>
        <v>7</v>
      </c>
      <c r="CD97" s="482"/>
      <c r="CE97" s="483" t="str">
        <f>IF(LEN(VLOOKUP(AK95,vysledovka!$D$8:$F$68,3,FALSE))&lt;2,"",LEFT(RIGHT(VLOOKUP(AK95,vysledovka!$D$8:$F$68,3,FALSE),2),1))</f>
        <v>7</v>
      </c>
      <c r="CF97" s="482"/>
      <c r="CG97" s="483" t="str">
        <f>IF(VLOOKUP(AK95,vysledovka!$D$8:$F$68,3,FALSE)=0,"",IF(LEN(VLOOKUP(AK95,vysledovka!$D$8:$F$68,3,FALSE))&lt;1,"",LEFT(RIGHT(VLOOKUP(AK95,vysledovka!$D$8:$F$68,3,FALSE),1),1)))</f>
        <v>9</v>
      </c>
      <c r="CH97" s="217"/>
      <c r="CI97" s="250"/>
      <c r="CJ97" s="250"/>
    </row>
    <row r="98" spans="1:88" s="252" customFormat="1" ht="3" customHeight="1">
      <c r="A98" s="250"/>
      <c r="B98" s="250"/>
      <c r="C98" s="250"/>
      <c r="E98" s="950"/>
      <c r="F98" s="951"/>
      <c r="G98" s="804"/>
      <c r="H98" s="804"/>
      <c r="I98" s="804"/>
      <c r="J98" s="804"/>
      <c r="K98" s="804"/>
      <c r="L98" s="804"/>
      <c r="M98" s="804"/>
      <c r="N98" s="804"/>
      <c r="O98" s="804"/>
      <c r="P98" s="804"/>
      <c r="Q98" s="804"/>
      <c r="R98" s="804"/>
      <c r="S98" s="804"/>
      <c r="T98" s="804"/>
      <c r="U98" s="804"/>
      <c r="V98" s="804"/>
      <c r="W98" s="804"/>
      <c r="X98" s="804"/>
      <c r="Y98" s="804"/>
      <c r="Z98" s="804"/>
      <c r="AA98" s="804"/>
      <c r="AB98" s="804"/>
      <c r="AC98" s="804"/>
      <c r="AD98" s="804"/>
      <c r="AE98" s="804"/>
      <c r="AF98" s="804"/>
      <c r="AG98" s="804"/>
      <c r="AH98" s="804"/>
      <c r="AI98" s="804"/>
      <c r="AJ98" s="804"/>
      <c r="AK98" s="923"/>
      <c r="AL98" s="923"/>
      <c r="AM98" s="923"/>
      <c r="AN98" s="464"/>
      <c r="AO98" s="236"/>
      <c r="AP98" s="236"/>
      <c r="AQ98" s="236"/>
      <c r="AR98" s="236"/>
      <c r="AS98" s="236"/>
      <c r="AT98" s="236"/>
      <c r="AU98" s="236"/>
      <c r="AV98" s="236"/>
      <c r="AW98" s="236"/>
      <c r="AX98" s="236"/>
      <c r="AY98" s="236"/>
      <c r="AZ98" s="236"/>
      <c r="BA98" s="236"/>
      <c r="BB98" s="236"/>
      <c r="BC98" s="236"/>
      <c r="BD98" s="236"/>
      <c r="BE98" s="182"/>
      <c r="BF98" s="182"/>
      <c r="BG98" s="182"/>
      <c r="BH98" s="182"/>
      <c r="BI98" s="182"/>
      <c r="BJ98" s="182"/>
      <c r="BK98" s="182"/>
      <c r="BL98" s="669"/>
      <c r="BM98" s="669"/>
      <c r="BN98" s="669"/>
      <c r="BO98" s="669"/>
      <c r="BP98" s="669"/>
      <c r="BQ98" s="669"/>
      <c r="BR98" s="669"/>
      <c r="BS98" s="669"/>
      <c r="BT98" s="669"/>
      <c r="BU98" s="669"/>
      <c r="BV98" s="669"/>
      <c r="BW98" s="669"/>
      <c r="BX98" s="669"/>
      <c r="BY98" s="669"/>
      <c r="BZ98" s="669"/>
      <c r="CA98" s="669"/>
      <c r="CB98" s="669"/>
      <c r="CC98" s="182"/>
      <c r="CD98" s="182"/>
      <c r="CE98" s="182"/>
      <c r="CF98" s="182"/>
      <c r="CG98" s="182"/>
      <c r="CH98" s="218"/>
      <c r="CI98" s="250"/>
      <c r="CJ98" s="250"/>
    </row>
    <row r="99" spans="1:88" s="174" customFormat="1" ht="3" customHeight="1">
      <c r="A99" s="250"/>
      <c r="B99" s="251"/>
      <c r="C99" s="144"/>
      <c r="D99" s="144"/>
      <c r="E99" s="948" t="s">
        <v>59</v>
      </c>
      <c r="F99" s="949"/>
      <c r="G99" s="939" t="str">
        <f>Index!C227</f>
        <v>Opravné položky k dlhodobému nehmotnému majetku a dlhodobému hmotnému majetku (+/-) (553)</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22" t="s">
        <v>91</v>
      </c>
      <c r="AL99" s="923"/>
      <c r="AM99" s="923"/>
      <c r="AN99" s="469"/>
      <c r="AO99" s="472"/>
      <c r="AP99" s="472"/>
      <c r="AQ99" s="472"/>
      <c r="AR99" s="472"/>
      <c r="AS99" s="472"/>
      <c r="AT99" s="472"/>
      <c r="AU99" s="472"/>
      <c r="AV99" s="472"/>
      <c r="AW99" s="472"/>
      <c r="AX99" s="472"/>
      <c r="AY99" s="472"/>
      <c r="AZ99" s="472"/>
      <c r="BA99" s="472"/>
      <c r="BB99" s="472"/>
      <c r="BC99" s="472"/>
      <c r="BD99" s="472"/>
      <c r="BE99" s="175"/>
      <c r="BF99" s="175"/>
      <c r="BG99" s="175"/>
      <c r="BH99" s="175"/>
      <c r="BI99" s="175"/>
      <c r="BJ99" s="175"/>
      <c r="BK99" s="175"/>
      <c r="BL99" s="710"/>
      <c r="BM99" s="710"/>
      <c r="BN99" s="710"/>
      <c r="BO99" s="710"/>
      <c r="BP99" s="710"/>
      <c r="BQ99" s="710"/>
      <c r="BR99" s="710"/>
      <c r="BS99" s="710"/>
      <c r="BT99" s="710"/>
      <c r="BU99" s="710"/>
      <c r="BV99" s="710"/>
      <c r="BW99" s="710"/>
      <c r="BX99" s="710"/>
      <c r="BY99" s="710"/>
      <c r="BZ99" s="710"/>
      <c r="CA99" s="710"/>
      <c r="CB99" s="710"/>
      <c r="CC99" s="175"/>
      <c r="CD99" s="175"/>
      <c r="CE99" s="175"/>
      <c r="CF99" s="175"/>
      <c r="CG99" s="175"/>
      <c r="CH99" s="216"/>
      <c r="CI99" s="220"/>
      <c r="CJ99" s="220"/>
    </row>
    <row r="100" spans="1:88" s="174" customFormat="1" ht="3" customHeight="1">
      <c r="A100" s="250"/>
      <c r="B100" s="250"/>
      <c r="C100" s="250"/>
      <c r="D100" s="251"/>
      <c r="E100" s="948"/>
      <c r="F100" s="949"/>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23"/>
      <c r="AL100" s="923"/>
      <c r="AM100" s="923"/>
      <c r="AN100" s="465"/>
      <c r="AO100" s="466"/>
      <c r="AP100" s="466"/>
      <c r="AQ100" s="466"/>
      <c r="AR100" s="471"/>
      <c r="AS100" s="481"/>
      <c r="AT100" s="481"/>
      <c r="AU100" s="481"/>
      <c r="AV100" s="481"/>
      <c r="AW100" s="481"/>
      <c r="AX100" s="482"/>
      <c r="AY100" s="830"/>
      <c r="AZ100" s="830"/>
      <c r="BA100" s="830"/>
      <c r="BB100" s="830"/>
      <c r="BC100" s="830"/>
      <c r="BD100" s="830"/>
      <c r="BE100" s="482"/>
      <c r="BF100" s="832"/>
      <c r="BG100" s="832"/>
      <c r="BH100" s="832"/>
      <c r="BI100" s="832"/>
      <c r="BJ100" s="832"/>
      <c r="BK100" s="738"/>
      <c r="BL100" s="671"/>
      <c r="BM100" s="672"/>
      <c r="BN100" s="672"/>
      <c r="BO100" s="672"/>
      <c r="BP100" s="471"/>
      <c r="BQ100" s="830"/>
      <c r="BR100" s="830"/>
      <c r="BS100" s="830"/>
      <c r="BT100" s="830"/>
      <c r="BU100" s="830"/>
      <c r="BV100" s="831"/>
      <c r="BW100" s="832"/>
      <c r="BX100" s="832"/>
      <c r="BY100" s="832"/>
      <c r="BZ100" s="832"/>
      <c r="CA100" s="832"/>
      <c r="CB100" s="833"/>
      <c r="CC100" s="832"/>
      <c r="CD100" s="832"/>
      <c r="CE100" s="832"/>
      <c r="CF100" s="832"/>
      <c r="CG100" s="832"/>
      <c r="CH100" s="217"/>
      <c r="CI100" s="220"/>
      <c r="CJ100" s="220"/>
    </row>
    <row r="101" spans="1:88" s="252" customFormat="1" ht="15" customHeight="1">
      <c r="A101" s="250"/>
      <c r="B101" s="250"/>
      <c r="C101" s="250"/>
      <c r="E101" s="948"/>
      <c r="F101" s="949"/>
      <c r="G101" s="939"/>
      <c r="H101" s="939"/>
      <c r="I101" s="939"/>
      <c r="J101" s="939"/>
      <c r="K101" s="939"/>
      <c r="L101" s="939"/>
      <c r="M101" s="939"/>
      <c r="N101" s="939"/>
      <c r="O101" s="939"/>
      <c r="P101" s="939"/>
      <c r="Q101" s="939"/>
      <c r="R101" s="939"/>
      <c r="S101" s="939"/>
      <c r="T101" s="939"/>
      <c r="U101" s="939"/>
      <c r="V101" s="939"/>
      <c r="W101" s="939"/>
      <c r="X101" s="939"/>
      <c r="Y101" s="939"/>
      <c r="Z101" s="939"/>
      <c r="AA101" s="939"/>
      <c r="AB101" s="939"/>
      <c r="AC101" s="939"/>
      <c r="AD101" s="939"/>
      <c r="AE101" s="939"/>
      <c r="AF101" s="939"/>
      <c r="AG101" s="939"/>
      <c r="AH101" s="939"/>
      <c r="AI101" s="939"/>
      <c r="AJ101" s="939"/>
      <c r="AK101" s="923"/>
      <c r="AL101" s="923"/>
      <c r="AM101" s="923"/>
      <c r="AN101" s="465"/>
      <c r="AO101" s="483" t="str">
        <f>IF(LEN(VLOOKUP(AK99,vysledovka!$D$8:$F$68,2,FALSE))&lt;11,"",LEFT(RIGHT(VLOOKUP(AK99,vysledovka!$D$8:$F$68,2,FALSE),11),1))</f>
        <v/>
      </c>
      <c r="AP101" s="253"/>
      <c r="AQ101" s="483" t="str">
        <f>IF(LEN(VLOOKUP(AK99,vysledovka!$D$8:$F$68,2,FALSE))&lt;10,"",LEFT(RIGHT(VLOOKUP(AK99,vysledovka!$D$8:$F$68,2,FALSE),10),1))</f>
        <v/>
      </c>
      <c r="AR101" s="482"/>
      <c r="AS101" s="483" t="str">
        <f>IF(LEN(VLOOKUP(AK99,vysledovka!$D$8:$F$68,2,FALSE))&lt;9,"",LEFT(RIGHT(VLOOKUP(AK99,vysledovka!$D$8:$F$68,2,FALSE),9),1))</f>
        <v/>
      </c>
      <c r="AT101" s="253"/>
      <c r="AU101" s="483" t="str">
        <f>IF(LEN(VLOOKUP(AK99,vysledovka!$D$8:$F$68,2,FALSE))&lt;8,"",LEFT(RIGHT(VLOOKUP(AK99,vysledovka!$D$8:$F$68,2,FALSE),8),1))</f>
        <v/>
      </c>
      <c r="AV101" s="482"/>
      <c r="AW101" s="483" t="str">
        <f>IF(LEN(VLOOKUP(AK99,vysledovka!$D$8:$F$68,2,FALSE))&lt;7,"",LEFT(RIGHT(VLOOKUP(AK99,vysledovka!$D$8:$F$68,2,FALSE),7),1))</f>
        <v/>
      </c>
      <c r="AX101" s="482"/>
      <c r="AY101" s="483" t="str">
        <f>IF(LEN(VLOOKUP(AK99,vysledovka!$D$8:$F$68,2,FALSE))&lt;6,"",LEFT(RIGHT(VLOOKUP(AK99,vysledovka!$D$8:$F$68,2,FALSE),6),1))</f>
        <v/>
      </c>
      <c r="AZ101" s="253"/>
      <c r="BA101" s="834" t="str">
        <f>IF(LEN(VLOOKUP(AK99,vysledovka!$D$8:$F$68,2,FALSE))&lt;5,"",LEFT(RIGHT(VLOOKUP(AK99,vysledovka!$D$8:$F$68,2,FALSE),5),1))</f>
        <v/>
      </c>
      <c r="BB101" s="834"/>
      <c r="BC101" s="482"/>
      <c r="BD101" s="483" t="str">
        <f>IF(LEN(VLOOKUP(AK99,vysledovka!$D$8:$F$68,2,FALSE))&lt;4,"",LEFT(RIGHT(VLOOKUP(AK99,vysledovka!$D$8:$F$68,2,FALSE),4),1))</f>
        <v/>
      </c>
      <c r="BE101" s="482"/>
      <c r="BF101" s="483" t="str">
        <f>IF(LEN(VLOOKUP(AK99,vysledovka!$D$8:$F$68,2,FALSE))&lt;3,"",LEFT(RIGHT(VLOOKUP(AK99,vysledovka!$D$8:$F$68,2,FALSE),3),1))</f>
        <v/>
      </c>
      <c r="BG101" s="482"/>
      <c r="BH101" s="483" t="str">
        <f>IF(LEN(VLOOKUP(AK99,vysledovka!$D$8:$F$68,2,FALSE))&lt;2,"",LEFT(RIGHT(VLOOKUP(AK99,vysledovka!$D$8:$F$68,2,FALSE),2),1))</f>
        <v/>
      </c>
      <c r="BI101" s="482"/>
      <c r="BJ101" s="483" t="str">
        <f>IF(VLOOKUP(AK99,vysledovka!$D$8:$F$68,2,FALSE)=0,"",IF(LEN(VLOOKUP(AK99,vysledovka!$D$8:$F$68,2,FALSE))&lt;1,"",LEFT(RIGHT(VLOOKUP(AK99,vysledovka!$D$8:$F$68,2,FALSE),1),1)))</f>
        <v/>
      </c>
      <c r="BK101" s="738"/>
      <c r="BL101" s="671"/>
      <c r="BM101" s="483" t="str">
        <f>IF(LEN(VLOOKUP(AK99,vysledovka!$D$8:$F$68,3,FALSE))&lt;11,"",LEFT(RIGHT(VLOOKUP(AK99,vysledovka!$D$8:$F$68,3,FALSE),11),1))</f>
        <v/>
      </c>
      <c r="BN101" s="253"/>
      <c r="BO101" s="483" t="str">
        <f>IF(LEN(VLOOKUP(AK99,vysledovka!$D$8:$F$68,3,FALSE))&lt;10,"",LEFT(RIGHT(VLOOKUP(AK99,vysledovka!$D$8:$F$68,3,FALSE),10),1))</f>
        <v/>
      </c>
      <c r="BP101" s="482"/>
      <c r="BQ101" s="483" t="str">
        <f>IF(LEN(VLOOKUP(AK99,vysledovka!$D$8:$F$68,3,FALSE))&lt;9,"",LEFT(RIGHT(VLOOKUP(AK99,vysledovka!$D$8:$F$68,3,FALSE),9),1))</f>
        <v/>
      </c>
      <c r="BR101" s="253"/>
      <c r="BS101" s="483" t="str">
        <f>IF(LEN(VLOOKUP(AK99,vysledovka!$D$8:$F$68,3,FALSE))&lt;8,"",LEFT(RIGHT(VLOOKUP(AK99,vysledovka!$D$8:$F$68,3,FALSE),8),1))</f>
        <v/>
      </c>
      <c r="BT101" s="482"/>
      <c r="BU101" s="483" t="str">
        <f>IF(LEN(VLOOKUP(AK99,vysledovka!$D$8:$F$68,3,FALSE))&lt;7,"",LEFT(RIGHT(VLOOKUP(AK99,vysledovka!$D$8:$F$68,3,FALSE),7),1))</f>
        <v/>
      </c>
      <c r="BV101" s="831"/>
      <c r="BW101" s="483" t="str">
        <f>IF(LEN(VLOOKUP(AK99,vysledovka!$D$8:$F$68,3,FALSE))&lt;6,"",LEFT(RIGHT(VLOOKUP(AK99,vysledovka!$D$8:$F$68,3,FALSE),6),1))</f>
        <v/>
      </c>
      <c r="BX101" s="482"/>
      <c r="BY101" s="483" t="str">
        <f>IF(LEN(VLOOKUP(AK99,vysledovka!$D$8:$F$68,3,FALSE))&lt;5,"",LEFT(RIGHT(VLOOKUP(AK99,vysledovka!$D$8:$F$68,3,FALSE),5),1))</f>
        <v/>
      </c>
      <c r="BZ101" s="482"/>
      <c r="CA101" s="483" t="str">
        <f>IF(LEN(VLOOKUP(AK99,vysledovka!$D$8:$F$68,3,FALSE))&lt;4,"",LEFT(RIGHT(VLOOKUP(AK99,vysledovka!$D$8:$F$68,3,FALSE),4),1))</f>
        <v/>
      </c>
      <c r="CB101" s="833"/>
      <c r="CC101" s="483" t="str">
        <f>IF(LEN(VLOOKUP(AK99,vysledovka!$D$8:$F$68,3,FALSE))&lt;3,"",LEFT(RIGHT(VLOOKUP(AK99,vysledovka!$D$8:$F$68,3,FALSE),3),1))</f>
        <v/>
      </c>
      <c r="CD101" s="482"/>
      <c r="CE101" s="483" t="str">
        <f>IF(LEN(VLOOKUP(AK99,vysledovka!$D$8:$F$68,3,FALSE))&lt;2,"",LEFT(RIGHT(VLOOKUP(AK99,vysledovka!$D$8:$F$68,3,FALSE),2),1))</f>
        <v/>
      </c>
      <c r="CF101" s="482"/>
      <c r="CG101" s="483" t="str">
        <f>IF(VLOOKUP(AK99,vysledovka!$D$8:$F$68,3,FALSE)=0,"",IF(LEN(VLOOKUP(AK99,vysledovka!$D$8:$F$68,3,FALSE))&lt;1,"",LEFT(RIGHT(VLOOKUP(AK99,vysledovka!$D$8:$F$68,3,FALSE),1),1)))</f>
        <v/>
      </c>
      <c r="CH101" s="217"/>
      <c r="CI101" s="250"/>
      <c r="CJ101" s="250"/>
    </row>
    <row r="102" spans="1:88" s="252" customFormat="1" ht="3" customHeight="1">
      <c r="A102" s="250"/>
      <c r="B102" s="250"/>
      <c r="C102" s="250"/>
      <c r="E102" s="948"/>
      <c r="F102" s="949"/>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23"/>
      <c r="AL102" s="923"/>
      <c r="AM102" s="923"/>
      <c r="AN102" s="464"/>
      <c r="AO102" s="236"/>
      <c r="AP102" s="236"/>
      <c r="AQ102" s="236"/>
      <c r="AR102" s="236"/>
      <c r="AS102" s="236"/>
      <c r="AT102" s="236"/>
      <c r="AU102" s="236"/>
      <c r="AV102" s="236"/>
      <c r="AW102" s="236"/>
      <c r="AX102" s="236"/>
      <c r="AY102" s="236"/>
      <c r="AZ102" s="236"/>
      <c r="BA102" s="236"/>
      <c r="BB102" s="236"/>
      <c r="BC102" s="236"/>
      <c r="BD102" s="236"/>
      <c r="BE102" s="182"/>
      <c r="BF102" s="182"/>
      <c r="BG102" s="182"/>
      <c r="BH102" s="182"/>
      <c r="BI102" s="182"/>
      <c r="BJ102" s="182"/>
      <c r="BK102" s="182"/>
      <c r="BL102" s="669"/>
      <c r="BM102" s="669"/>
      <c r="BN102" s="669"/>
      <c r="BO102" s="669"/>
      <c r="BP102" s="669"/>
      <c r="BQ102" s="669"/>
      <c r="BR102" s="669"/>
      <c r="BS102" s="669"/>
      <c r="BT102" s="669"/>
      <c r="BU102" s="669"/>
      <c r="BV102" s="669"/>
      <c r="BW102" s="669"/>
      <c r="BX102" s="669"/>
      <c r="BY102" s="669"/>
      <c r="BZ102" s="669"/>
      <c r="CA102" s="669"/>
      <c r="CB102" s="669"/>
      <c r="CC102" s="182"/>
      <c r="CD102" s="182"/>
      <c r="CE102" s="182"/>
      <c r="CF102" s="182"/>
      <c r="CG102" s="182"/>
      <c r="CH102" s="218"/>
      <c r="CI102" s="250"/>
      <c r="CJ102" s="250"/>
    </row>
    <row r="103" spans="1:88" s="174" customFormat="1" ht="3" customHeight="1">
      <c r="A103" s="250"/>
      <c r="B103" s="251"/>
      <c r="C103" s="144"/>
      <c r="D103" s="144"/>
      <c r="E103" s="950" t="s">
        <v>271</v>
      </c>
      <c r="F103" s="951"/>
      <c r="G103" s="804" t="str">
        <f>Index!C228</f>
        <v>Zostatková cena predaného dlhodobého majetku a predaného materiálu (541, 542)</v>
      </c>
      <c r="H103" s="804"/>
      <c r="I103" s="804"/>
      <c r="J103" s="804"/>
      <c r="K103" s="804"/>
      <c r="L103" s="804"/>
      <c r="M103" s="804"/>
      <c r="N103" s="804"/>
      <c r="O103" s="804"/>
      <c r="P103" s="804"/>
      <c r="Q103" s="804"/>
      <c r="R103" s="804"/>
      <c r="S103" s="804"/>
      <c r="T103" s="804"/>
      <c r="U103" s="804"/>
      <c r="V103" s="804"/>
      <c r="W103" s="804"/>
      <c r="X103" s="804"/>
      <c r="Y103" s="804"/>
      <c r="Z103" s="804"/>
      <c r="AA103" s="804"/>
      <c r="AB103" s="804"/>
      <c r="AC103" s="804"/>
      <c r="AD103" s="804"/>
      <c r="AE103" s="804"/>
      <c r="AF103" s="804"/>
      <c r="AG103" s="804"/>
      <c r="AH103" s="804"/>
      <c r="AI103" s="804"/>
      <c r="AJ103" s="804"/>
      <c r="AK103" s="922" t="s">
        <v>92</v>
      </c>
      <c r="AL103" s="923"/>
      <c r="AM103" s="923"/>
      <c r="AN103" s="469"/>
      <c r="AO103" s="472"/>
      <c r="AP103" s="472"/>
      <c r="AQ103" s="472"/>
      <c r="AR103" s="472"/>
      <c r="AS103" s="472"/>
      <c r="AT103" s="472"/>
      <c r="AU103" s="472"/>
      <c r="AV103" s="472"/>
      <c r="AW103" s="472"/>
      <c r="AX103" s="472"/>
      <c r="AY103" s="472"/>
      <c r="AZ103" s="472"/>
      <c r="BA103" s="472"/>
      <c r="BB103" s="472"/>
      <c r="BC103" s="472"/>
      <c r="BD103" s="472"/>
      <c r="BE103" s="175"/>
      <c r="BF103" s="175"/>
      <c r="BG103" s="175"/>
      <c r="BH103" s="175"/>
      <c r="BI103" s="175"/>
      <c r="BJ103" s="175"/>
      <c r="BK103" s="175"/>
      <c r="BL103" s="710"/>
      <c r="BM103" s="710"/>
      <c r="BN103" s="710"/>
      <c r="BO103" s="710"/>
      <c r="BP103" s="710"/>
      <c r="BQ103" s="710"/>
      <c r="BR103" s="710"/>
      <c r="BS103" s="710"/>
      <c r="BT103" s="710"/>
      <c r="BU103" s="710"/>
      <c r="BV103" s="710"/>
      <c r="BW103" s="710"/>
      <c r="BX103" s="710"/>
      <c r="BY103" s="710"/>
      <c r="BZ103" s="710"/>
      <c r="CA103" s="710"/>
      <c r="CB103" s="710"/>
      <c r="CC103" s="175"/>
      <c r="CD103" s="175"/>
      <c r="CE103" s="175"/>
      <c r="CF103" s="175"/>
      <c r="CG103" s="175"/>
      <c r="CH103" s="216"/>
      <c r="CI103" s="220"/>
      <c r="CJ103" s="220"/>
    </row>
    <row r="104" spans="1:88" s="174" customFormat="1" ht="3" customHeight="1">
      <c r="A104" s="250"/>
      <c r="B104" s="250"/>
      <c r="C104" s="250"/>
      <c r="D104" s="251"/>
      <c r="E104" s="950"/>
      <c r="F104" s="951"/>
      <c r="G104" s="804"/>
      <c r="H104" s="804"/>
      <c r="I104" s="804"/>
      <c r="J104" s="804"/>
      <c r="K104" s="804"/>
      <c r="L104" s="804"/>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923"/>
      <c r="AL104" s="923"/>
      <c r="AM104" s="923"/>
      <c r="AN104" s="465"/>
      <c r="AO104" s="466"/>
      <c r="AP104" s="466"/>
      <c r="AQ104" s="466"/>
      <c r="AR104" s="471"/>
      <c r="AS104" s="481"/>
      <c r="AT104" s="481"/>
      <c r="AU104" s="481"/>
      <c r="AV104" s="481"/>
      <c r="AW104" s="481"/>
      <c r="AX104" s="482"/>
      <c r="AY104" s="830"/>
      <c r="AZ104" s="830"/>
      <c r="BA104" s="830"/>
      <c r="BB104" s="830"/>
      <c r="BC104" s="830"/>
      <c r="BD104" s="830"/>
      <c r="BE104" s="482"/>
      <c r="BF104" s="832"/>
      <c r="BG104" s="832"/>
      <c r="BH104" s="832"/>
      <c r="BI104" s="832"/>
      <c r="BJ104" s="832"/>
      <c r="BK104" s="738"/>
      <c r="BL104" s="671"/>
      <c r="BM104" s="672"/>
      <c r="BN104" s="672"/>
      <c r="BO104" s="672"/>
      <c r="BP104" s="471"/>
      <c r="BQ104" s="830"/>
      <c r="BR104" s="830"/>
      <c r="BS104" s="830"/>
      <c r="BT104" s="830"/>
      <c r="BU104" s="830"/>
      <c r="BV104" s="831"/>
      <c r="BW104" s="832"/>
      <c r="BX104" s="832"/>
      <c r="BY104" s="832"/>
      <c r="BZ104" s="832"/>
      <c r="CA104" s="832"/>
      <c r="CB104" s="833"/>
      <c r="CC104" s="832"/>
      <c r="CD104" s="832"/>
      <c r="CE104" s="832"/>
      <c r="CF104" s="832"/>
      <c r="CG104" s="832"/>
      <c r="CH104" s="217"/>
      <c r="CI104" s="220"/>
      <c r="CJ104" s="220"/>
    </row>
    <row r="105" spans="1:88" s="252" customFormat="1" ht="15" customHeight="1">
      <c r="A105" s="250"/>
      <c r="B105" s="250"/>
      <c r="C105" s="250"/>
      <c r="E105" s="950"/>
      <c r="F105" s="951"/>
      <c r="G105" s="804"/>
      <c r="H105" s="804"/>
      <c r="I105" s="804"/>
      <c r="J105" s="804"/>
      <c r="K105" s="804"/>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923"/>
      <c r="AL105" s="923"/>
      <c r="AM105" s="923"/>
      <c r="AN105" s="465"/>
      <c r="AO105" s="483" t="str">
        <f>IF(LEN(VLOOKUP(AK103,vysledovka!$D$8:$F$68,2,FALSE))&lt;11,"",LEFT(RIGHT(VLOOKUP(AK103,vysledovka!$D$8:$F$68,2,FALSE),11),1))</f>
        <v/>
      </c>
      <c r="AP105" s="253"/>
      <c r="AQ105" s="483" t="str">
        <f>IF(LEN(VLOOKUP(AK103,vysledovka!$D$8:$F$68,2,FALSE))&lt;10,"",LEFT(RIGHT(VLOOKUP(AK103,vysledovka!$D$8:$F$68,2,FALSE),10),1))</f>
        <v/>
      </c>
      <c r="AR105" s="482"/>
      <c r="AS105" s="483" t="str">
        <f>IF(LEN(VLOOKUP(AK103,vysledovka!$D$8:$F$68,2,FALSE))&lt;9,"",LEFT(RIGHT(VLOOKUP(AK103,vysledovka!$D$8:$F$68,2,FALSE),9),1))</f>
        <v/>
      </c>
      <c r="AT105" s="253"/>
      <c r="AU105" s="483" t="str">
        <f>IF(LEN(VLOOKUP(AK103,vysledovka!$D$8:$F$68,2,FALSE))&lt;8,"",LEFT(RIGHT(VLOOKUP(AK103,vysledovka!$D$8:$F$68,2,FALSE),8),1))</f>
        <v/>
      </c>
      <c r="AV105" s="482"/>
      <c r="AW105" s="483" t="str">
        <f>IF(LEN(VLOOKUP(AK103,vysledovka!$D$8:$F$68,2,FALSE))&lt;7,"",LEFT(RIGHT(VLOOKUP(AK103,vysledovka!$D$8:$F$68,2,FALSE),7),1))</f>
        <v/>
      </c>
      <c r="AX105" s="482"/>
      <c r="AY105" s="483" t="str">
        <f>IF(LEN(VLOOKUP(AK103,vysledovka!$D$8:$F$68,2,FALSE))&lt;6,"",LEFT(RIGHT(VLOOKUP(AK103,vysledovka!$D$8:$F$68,2,FALSE),6),1))</f>
        <v/>
      </c>
      <c r="AZ105" s="253"/>
      <c r="BA105" s="834" t="str">
        <f>IF(LEN(VLOOKUP(AK103,vysledovka!$D$8:$F$68,2,FALSE))&lt;5,"",LEFT(RIGHT(VLOOKUP(AK103,vysledovka!$D$8:$F$68,2,FALSE),5),1))</f>
        <v/>
      </c>
      <c r="BB105" s="834"/>
      <c r="BC105" s="482"/>
      <c r="BD105" s="483" t="str">
        <f>IF(LEN(VLOOKUP(AK103,vysledovka!$D$8:$F$68,2,FALSE))&lt;4,"",LEFT(RIGHT(VLOOKUP(AK103,vysledovka!$D$8:$F$68,2,FALSE),4),1))</f>
        <v/>
      </c>
      <c r="BE105" s="482"/>
      <c r="BF105" s="483" t="str">
        <f>IF(LEN(VLOOKUP(AK103,vysledovka!$D$8:$F$68,2,FALSE))&lt;3,"",LEFT(RIGHT(VLOOKUP(AK103,vysledovka!$D$8:$F$68,2,FALSE),3),1))</f>
        <v/>
      </c>
      <c r="BG105" s="482"/>
      <c r="BH105" s="483" t="str">
        <f>IF(LEN(VLOOKUP(AK103,vysledovka!$D$8:$F$68,2,FALSE))&lt;2,"",LEFT(RIGHT(VLOOKUP(AK103,vysledovka!$D$8:$F$68,2,FALSE),2),1))</f>
        <v/>
      </c>
      <c r="BI105" s="482"/>
      <c r="BJ105" s="483" t="str">
        <f>IF(VLOOKUP(AK103,vysledovka!$D$8:$F$68,2,FALSE)=0,"",IF(LEN(VLOOKUP(AK103,vysledovka!$D$8:$F$68,2,FALSE))&lt;1,"",LEFT(RIGHT(VLOOKUP(AK103,vysledovka!$D$8:$F$68,2,FALSE),1),1)))</f>
        <v/>
      </c>
      <c r="BK105" s="738"/>
      <c r="BL105" s="671"/>
      <c r="BM105" s="483" t="str">
        <f>IF(LEN(VLOOKUP(AK103,vysledovka!$D$8:$F$68,3,FALSE))&lt;11,"",LEFT(RIGHT(VLOOKUP(AK103,vysledovka!$D$8:$F$68,3,FALSE),11),1))</f>
        <v/>
      </c>
      <c r="BN105" s="253"/>
      <c r="BO105" s="483" t="str">
        <f>IF(LEN(VLOOKUP(AK103,vysledovka!$D$8:$F$68,3,FALSE))&lt;10,"",LEFT(RIGHT(VLOOKUP(AK103,vysledovka!$D$8:$F$68,3,FALSE),10),1))</f>
        <v/>
      </c>
      <c r="BP105" s="482"/>
      <c r="BQ105" s="483" t="str">
        <f>IF(LEN(VLOOKUP(AK103,vysledovka!$D$8:$F$68,3,FALSE))&lt;9,"",LEFT(RIGHT(VLOOKUP(AK103,vysledovka!$D$8:$F$68,3,FALSE),9),1))</f>
        <v/>
      </c>
      <c r="BR105" s="253"/>
      <c r="BS105" s="483" t="str">
        <f>IF(LEN(VLOOKUP(AK103,vysledovka!$D$8:$F$68,3,FALSE))&lt;8,"",LEFT(RIGHT(VLOOKUP(AK103,vysledovka!$D$8:$F$68,3,FALSE),8),1))</f>
        <v/>
      </c>
      <c r="BT105" s="482"/>
      <c r="BU105" s="483" t="str">
        <f>IF(LEN(VLOOKUP(AK103,vysledovka!$D$8:$F$68,3,FALSE))&lt;7,"",LEFT(RIGHT(VLOOKUP(AK103,vysledovka!$D$8:$F$68,3,FALSE),7),1))</f>
        <v/>
      </c>
      <c r="BV105" s="831"/>
      <c r="BW105" s="483" t="str">
        <f>IF(LEN(VLOOKUP(AK103,vysledovka!$D$8:$F$68,3,FALSE))&lt;6,"",LEFT(RIGHT(VLOOKUP(AK103,vysledovka!$D$8:$F$68,3,FALSE),6),1))</f>
        <v/>
      </c>
      <c r="BX105" s="482"/>
      <c r="BY105" s="483" t="str">
        <f>IF(LEN(VLOOKUP(AK103,vysledovka!$D$8:$F$68,3,FALSE))&lt;5,"",LEFT(RIGHT(VLOOKUP(AK103,vysledovka!$D$8:$F$68,3,FALSE),5),1))</f>
        <v/>
      </c>
      <c r="BZ105" s="482"/>
      <c r="CA105" s="483" t="str">
        <f>IF(LEN(VLOOKUP(AK103,vysledovka!$D$8:$F$68,3,FALSE))&lt;4,"",LEFT(RIGHT(VLOOKUP(AK103,vysledovka!$D$8:$F$68,3,FALSE),4),1))</f>
        <v/>
      </c>
      <c r="CB105" s="833"/>
      <c r="CC105" s="483" t="str">
        <f>IF(LEN(VLOOKUP(AK103,vysledovka!$D$8:$F$68,3,FALSE))&lt;3,"",LEFT(RIGHT(VLOOKUP(AK103,vysledovka!$D$8:$F$68,3,FALSE),3),1))</f>
        <v/>
      </c>
      <c r="CD105" s="482"/>
      <c r="CE105" s="483" t="str">
        <f>IF(LEN(VLOOKUP(AK103,vysledovka!$D$8:$F$68,3,FALSE))&lt;2,"",LEFT(RIGHT(VLOOKUP(AK103,vysledovka!$D$8:$F$68,3,FALSE),2),1))</f>
        <v/>
      </c>
      <c r="CF105" s="482"/>
      <c r="CG105" s="483" t="str">
        <f>IF(VLOOKUP(AK103,vysledovka!$D$8:$F$68,3,FALSE)=0,"",IF(LEN(VLOOKUP(AK103,vysledovka!$D$8:$F$68,3,FALSE))&lt;1,"",LEFT(RIGHT(VLOOKUP(AK103,vysledovka!$D$8:$F$68,3,FALSE),1),1)))</f>
        <v/>
      </c>
      <c r="CH105" s="217"/>
      <c r="CI105" s="250"/>
      <c r="CJ105" s="250"/>
    </row>
    <row r="106" spans="1:88" s="252" customFormat="1" ht="3" customHeight="1">
      <c r="A106" s="250"/>
      <c r="B106" s="250"/>
      <c r="C106" s="250"/>
      <c r="E106" s="950"/>
      <c r="F106" s="951"/>
      <c r="G106" s="804"/>
      <c r="H106" s="804"/>
      <c r="I106" s="804"/>
      <c r="J106" s="804"/>
      <c r="K106" s="804"/>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923"/>
      <c r="AL106" s="923"/>
      <c r="AM106" s="923"/>
      <c r="AN106" s="464"/>
      <c r="AO106" s="236"/>
      <c r="AP106" s="236"/>
      <c r="AQ106" s="236"/>
      <c r="AR106" s="236"/>
      <c r="AS106" s="236"/>
      <c r="AT106" s="236"/>
      <c r="AU106" s="236"/>
      <c r="AV106" s="236"/>
      <c r="AW106" s="236"/>
      <c r="AX106" s="236"/>
      <c r="AY106" s="236"/>
      <c r="AZ106" s="236"/>
      <c r="BA106" s="236"/>
      <c r="BB106" s="236"/>
      <c r="BC106" s="236"/>
      <c r="BD106" s="236"/>
      <c r="BE106" s="182"/>
      <c r="BF106" s="182"/>
      <c r="BG106" s="182"/>
      <c r="BH106" s="182"/>
      <c r="BI106" s="182"/>
      <c r="BJ106" s="182"/>
      <c r="BK106" s="182"/>
      <c r="BL106" s="669"/>
      <c r="BM106" s="669"/>
      <c r="BN106" s="669"/>
      <c r="BO106" s="669"/>
      <c r="BP106" s="669"/>
      <c r="BQ106" s="669"/>
      <c r="BR106" s="669"/>
      <c r="BS106" s="669"/>
      <c r="BT106" s="669"/>
      <c r="BU106" s="669"/>
      <c r="BV106" s="669"/>
      <c r="BW106" s="669"/>
      <c r="BX106" s="669"/>
      <c r="BY106" s="669"/>
      <c r="BZ106" s="669"/>
      <c r="CA106" s="669"/>
      <c r="CB106" s="669"/>
      <c r="CC106" s="182"/>
      <c r="CD106" s="182"/>
      <c r="CE106" s="182"/>
      <c r="CF106" s="182"/>
      <c r="CG106" s="182"/>
      <c r="CH106" s="218"/>
      <c r="CI106" s="250"/>
      <c r="CJ106" s="250"/>
    </row>
    <row r="107" spans="1:88" s="174" customFormat="1" ht="3" customHeight="1">
      <c r="A107" s="250"/>
      <c r="B107" s="251"/>
      <c r="C107" s="144"/>
      <c r="D107" s="144"/>
      <c r="E107" s="950" t="s">
        <v>258</v>
      </c>
      <c r="F107" s="951"/>
      <c r="G107" s="804" t="str">
        <f>Index!C229</f>
        <v>Opravné položky k pohľadávkam (+/-) (547)</v>
      </c>
      <c r="H107" s="804"/>
      <c r="I107" s="804"/>
      <c r="J107" s="804"/>
      <c r="K107" s="804"/>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922" t="s">
        <v>93</v>
      </c>
      <c r="AL107" s="923"/>
      <c r="AM107" s="923"/>
      <c r="AN107" s="469"/>
      <c r="AO107" s="472"/>
      <c r="AP107" s="472"/>
      <c r="AQ107" s="472"/>
      <c r="AR107" s="472"/>
      <c r="AS107" s="472"/>
      <c r="AT107" s="472"/>
      <c r="AU107" s="472"/>
      <c r="AV107" s="472"/>
      <c r="AW107" s="472"/>
      <c r="AX107" s="472"/>
      <c r="AY107" s="472"/>
      <c r="AZ107" s="472"/>
      <c r="BA107" s="472"/>
      <c r="BB107" s="472"/>
      <c r="BC107" s="472"/>
      <c r="BD107" s="472"/>
      <c r="BE107" s="175"/>
      <c r="BF107" s="175"/>
      <c r="BG107" s="175"/>
      <c r="BH107" s="175"/>
      <c r="BI107" s="175"/>
      <c r="BJ107" s="175"/>
      <c r="BK107" s="175"/>
      <c r="BL107" s="710"/>
      <c r="BM107" s="710"/>
      <c r="BN107" s="710"/>
      <c r="BO107" s="710"/>
      <c r="BP107" s="710"/>
      <c r="BQ107" s="710"/>
      <c r="BR107" s="710"/>
      <c r="BS107" s="710"/>
      <c r="BT107" s="710"/>
      <c r="BU107" s="710"/>
      <c r="BV107" s="710"/>
      <c r="BW107" s="710"/>
      <c r="BX107" s="710"/>
      <c r="BY107" s="710"/>
      <c r="BZ107" s="710"/>
      <c r="CA107" s="710"/>
      <c r="CB107" s="710"/>
      <c r="CC107" s="175"/>
      <c r="CD107" s="175"/>
      <c r="CE107" s="175"/>
      <c r="CF107" s="175"/>
      <c r="CG107" s="175"/>
      <c r="CH107" s="216"/>
      <c r="CI107" s="220"/>
      <c r="CJ107" s="220"/>
    </row>
    <row r="108" spans="1:88" s="174" customFormat="1" ht="3" customHeight="1">
      <c r="A108" s="250"/>
      <c r="B108" s="250"/>
      <c r="C108" s="250"/>
      <c r="D108" s="251"/>
      <c r="E108" s="950"/>
      <c r="F108" s="951"/>
      <c r="G108" s="804"/>
      <c r="H108" s="804"/>
      <c r="I108" s="804"/>
      <c r="J108" s="804"/>
      <c r="K108" s="804"/>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923"/>
      <c r="AL108" s="923"/>
      <c r="AM108" s="923"/>
      <c r="AN108" s="465"/>
      <c r="AO108" s="466"/>
      <c r="AP108" s="466"/>
      <c r="AQ108" s="466"/>
      <c r="AR108" s="471"/>
      <c r="AS108" s="481"/>
      <c r="AT108" s="481"/>
      <c r="AU108" s="481"/>
      <c r="AV108" s="481"/>
      <c r="AW108" s="481"/>
      <c r="AX108" s="482"/>
      <c r="AY108" s="830"/>
      <c r="AZ108" s="830"/>
      <c r="BA108" s="830"/>
      <c r="BB108" s="830"/>
      <c r="BC108" s="830"/>
      <c r="BD108" s="830"/>
      <c r="BE108" s="482"/>
      <c r="BF108" s="832"/>
      <c r="BG108" s="832"/>
      <c r="BH108" s="832"/>
      <c r="BI108" s="832"/>
      <c r="BJ108" s="832"/>
      <c r="BK108" s="738"/>
      <c r="BL108" s="671"/>
      <c r="BM108" s="672"/>
      <c r="BN108" s="672"/>
      <c r="BO108" s="672"/>
      <c r="BP108" s="471"/>
      <c r="BQ108" s="830"/>
      <c r="BR108" s="830"/>
      <c r="BS108" s="830"/>
      <c r="BT108" s="830"/>
      <c r="BU108" s="830"/>
      <c r="BV108" s="831"/>
      <c r="BW108" s="832"/>
      <c r="BX108" s="832"/>
      <c r="BY108" s="832"/>
      <c r="BZ108" s="832"/>
      <c r="CA108" s="832"/>
      <c r="CB108" s="833"/>
      <c r="CC108" s="832"/>
      <c r="CD108" s="832"/>
      <c r="CE108" s="832"/>
      <c r="CF108" s="832"/>
      <c r="CG108" s="832"/>
      <c r="CH108" s="217"/>
      <c r="CI108" s="220"/>
      <c r="CJ108" s="220"/>
    </row>
    <row r="109" spans="1:88" s="252" customFormat="1" ht="15" customHeight="1">
      <c r="A109" s="250"/>
      <c r="B109" s="250"/>
      <c r="C109" s="250"/>
      <c r="E109" s="950"/>
      <c r="F109" s="951"/>
      <c r="G109" s="804"/>
      <c r="H109" s="804"/>
      <c r="I109" s="804"/>
      <c r="J109" s="804"/>
      <c r="K109" s="804"/>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923"/>
      <c r="AL109" s="923"/>
      <c r="AM109" s="923"/>
      <c r="AN109" s="465"/>
      <c r="AO109" s="483" t="str">
        <f>IF(LEN(VLOOKUP(AK107,vysledovka!$D$8:$F$68,2,FALSE))&lt;11,"",LEFT(RIGHT(VLOOKUP(AK107,vysledovka!$D$8:$F$68,2,FALSE),11),1))</f>
        <v/>
      </c>
      <c r="AP109" s="253"/>
      <c r="AQ109" s="483" t="str">
        <f>IF(LEN(VLOOKUP(AK107,vysledovka!$D$8:$F$68,2,FALSE))&lt;10,"",LEFT(RIGHT(VLOOKUP(AK107,vysledovka!$D$8:$F$68,2,FALSE),10),1))</f>
        <v/>
      </c>
      <c r="AR109" s="482"/>
      <c r="AS109" s="483" t="str">
        <f>IF(LEN(VLOOKUP(AK107,vysledovka!$D$8:$F$68,2,FALSE))&lt;9,"",LEFT(RIGHT(VLOOKUP(AK107,vysledovka!$D$8:$F$68,2,FALSE),9),1))</f>
        <v/>
      </c>
      <c r="AT109" s="253"/>
      <c r="AU109" s="483" t="str">
        <f>IF(LEN(VLOOKUP(AK107,vysledovka!$D$8:$F$68,2,FALSE))&lt;8,"",LEFT(RIGHT(VLOOKUP(AK107,vysledovka!$D$8:$F$68,2,FALSE),8),1))</f>
        <v/>
      </c>
      <c r="AV109" s="482"/>
      <c r="AW109" s="483" t="str">
        <f>IF(LEN(VLOOKUP(AK107,vysledovka!$D$8:$F$68,2,FALSE))&lt;7,"",LEFT(RIGHT(VLOOKUP(AK107,vysledovka!$D$8:$F$68,2,FALSE),7),1))</f>
        <v/>
      </c>
      <c r="AX109" s="482"/>
      <c r="AY109" s="483" t="str">
        <f>IF(LEN(VLOOKUP(AK107,vysledovka!$D$8:$F$68,2,FALSE))&lt;6,"",LEFT(RIGHT(VLOOKUP(AK107,vysledovka!$D$8:$F$68,2,FALSE),6),1))</f>
        <v/>
      </c>
      <c r="AZ109" s="253"/>
      <c r="BA109" s="834" t="str">
        <f>IF(LEN(VLOOKUP(AK107,vysledovka!$D$8:$F$68,2,FALSE))&lt;5,"",LEFT(RIGHT(VLOOKUP(AK107,vysledovka!$D$8:$F$68,2,FALSE),5),1))</f>
        <v/>
      </c>
      <c r="BB109" s="834"/>
      <c r="BC109" s="482"/>
      <c r="BD109" s="483" t="str">
        <f>IF(LEN(VLOOKUP(AK107,vysledovka!$D$8:$F$68,2,FALSE))&lt;4,"",LEFT(RIGHT(VLOOKUP(AK107,vysledovka!$D$8:$F$68,2,FALSE),4),1))</f>
        <v/>
      </c>
      <c r="BE109" s="482"/>
      <c r="BF109" s="483" t="str">
        <f>IF(LEN(VLOOKUP(AK107,vysledovka!$D$8:$F$68,2,FALSE))&lt;3,"",LEFT(RIGHT(VLOOKUP(AK107,vysledovka!$D$8:$F$68,2,FALSE),3),1))</f>
        <v/>
      </c>
      <c r="BG109" s="482"/>
      <c r="BH109" s="483" t="str">
        <f>IF(LEN(VLOOKUP(AK107,vysledovka!$D$8:$F$68,2,FALSE))&lt;2,"",LEFT(RIGHT(VLOOKUP(AK107,vysledovka!$D$8:$F$68,2,FALSE),2),1))</f>
        <v/>
      </c>
      <c r="BI109" s="482"/>
      <c r="BJ109" s="483" t="str">
        <f>IF(VLOOKUP(AK107,vysledovka!$D$8:$F$68,2,FALSE)=0,"",IF(LEN(VLOOKUP(AK107,vysledovka!$D$8:$F$68,2,FALSE))&lt;1,"",LEFT(RIGHT(VLOOKUP(AK107,vysledovka!$D$8:$F$68,2,FALSE),1),1)))</f>
        <v/>
      </c>
      <c r="BK109" s="738"/>
      <c r="BL109" s="671"/>
      <c r="BM109" s="483" t="str">
        <f>IF(LEN(VLOOKUP(AK107,vysledovka!$D$8:$F$68,3,FALSE))&lt;11,"",LEFT(RIGHT(VLOOKUP(AK107,vysledovka!$D$8:$F$68,3,FALSE),11),1))</f>
        <v/>
      </c>
      <c r="BN109" s="253"/>
      <c r="BO109" s="483" t="str">
        <f>IF(LEN(VLOOKUP(AK107,vysledovka!$D$8:$F$68,3,FALSE))&lt;10,"",LEFT(RIGHT(VLOOKUP(AK107,vysledovka!$D$8:$F$68,3,FALSE),10),1))</f>
        <v/>
      </c>
      <c r="BP109" s="482"/>
      <c r="BQ109" s="483" t="str">
        <f>IF(LEN(VLOOKUP(AK107,vysledovka!$D$8:$F$68,3,FALSE))&lt;9,"",LEFT(RIGHT(VLOOKUP(AK107,vysledovka!$D$8:$F$68,3,FALSE),9),1))</f>
        <v/>
      </c>
      <c r="BR109" s="253"/>
      <c r="BS109" s="483" t="str">
        <f>IF(LEN(VLOOKUP(AK107,vysledovka!$D$8:$F$68,3,FALSE))&lt;8,"",LEFT(RIGHT(VLOOKUP(AK107,vysledovka!$D$8:$F$68,3,FALSE),8),1))</f>
        <v/>
      </c>
      <c r="BT109" s="482"/>
      <c r="BU109" s="483" t="str">
        <f>IF(LEN(VLOOKUP(AK107,vysledovka!$D$8:$F$68,3,FALSE))&lt;7,"",LEFT(RIGHT(VLOOKUP(AK107,vysledovka!$D$8:$F$68,3,FALSE),7),1))</f>
        <v/>
      </c>
      <c r="BV109" s="831"/>
      <c r="BW109" s="483" t="str">
        <f>IF(LEN(VLOOKUP(AK107,vysledovka!$D$8:$F$68,3,FALSE))&lt;6,"",LEFT(RIGHT(VLOOKUP(AK107,vysledovka!$D$8:$F$68,3,FALSE),6),1))</f>
        <v/>
      </c>
      <c r="BX109" s="482"/>
      <c r="BY109" s="483" t="str">
        <f>IF(LEN(VLOOKUP(AK107,vysledovka!$D$8:$F$68,3,FALSE))&lt;5,"",LEFT(RIGHT(VLOOKUP(AK107,vysledovka!$D$8:$F$68,3,FALSE),5),1))</f>
        <v/>
      </c>
      <c r="BZ109" s="482"/>
      <c r="CA109" s="483" t="str">
        <f>IF(LEN(VLOOKUP(AK107,vysledovka!$D$8:$F$68,3,FALSE))&lt;4,"",LEFT(RIGHT(VLOOKUP(AK107,vysledovka!$D$8:$F$68,3,FALSE),4),1))</f>
        <v/>
      </c>
      <c r="CB109" s="833"/>
      <c r="CC109" s="483" t="str">
        <f>IF(LEN(VLOOKUP(AK107,vysledovka!$D$8:$F$68,3,FALSE))&lt;3,"",LEFT(RIGHT(VLOOKUP(AK107,vysledovka!$D$8:$F$68,3,FALSE),3),1))</f>
        <v/>
      </c>
      <c r="CD109" s="482"/>
      <c r="CE109" s="483" t="str">
        <f>IF(LEN(VLOOKUP(AK107,vysledovka!$D$8:$F$68,3,FALSE))&lt;2,"",LEFT(RIGHT(VLOOKUP(AK107,vysledovka!$D$8:$F$68,3,FALSE),2),1))</f>
        <v/>
      </c>
      <c r="CF109" s="482"/>
      <c r="CG109" s="483" t="str">
        <f>IF(VLOOKUP(AK107,vysledovka!$D$8:$F$68,3,FALSE)=0,"",IF(LEN(VLOOKUP(AK107,vysledovka!$D$8:$F$68,3,FALSE))&lt;1,"",LEFT(RIGHT(VLOOKUP(AK107,vysledovka!$D$8:$F$68,3,FALSE),1),1)))</f>
        <v/>
      </c>
      <c r="CH109" s="217"/>
      <c r="CI109" s="250"/>
      <c r="CJ109" s="250"/>
    </row>
    <row r="110" spans="1:88" s="252" customFormat="1" ht="3" customHeight="1">
      <c r="A110" s="250"/>
      <c r="B110" s="250"/>
      <c r="C110" s="250"/>
      <c r="E110" s="950"/>
      <c r="F110" s="951"/>
      <c r="G110" s="804"/>
      <c r="H110" s="804"/>
      <c r="I110" s="804"/>
      <c r="J110" s="804"/>
      <c r="K110" s="804"/>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923"/>
      <c r="AL110" s="923"/>
      <c r="AM110" s="923"/>
      <c r="AN110" s="464"/>
      <c r="AO110" s="236"/>
      <c r="AP110" s="236"/>
      <c r="AQ110" s="236"/>
      <c r="AR110" s="236"/>
      <c r="AS110" s="236"/>
      <c r="AT110" s="236"/>
      <c r="AU110" s="236"/>
      <c r="AV110" s="236"/>
      <c r="AW110" s="236"/>
      <c r="AX110" s="236"/>
      <c r="AY110" s="236"/>
      <c r="AZ110" s="236"/>
      <c r="BA110" s="236"/>
      <c r="BB110" s="236"/>
      <c r="BC110" s="236"/>
      <c r="BD110" s="236"/>
      <c r="BE110" s="182"/>
      <c r="BF110" s="182"/>
      <c r="BG110" s="182"/>
      <c r="BH110" s="182"/>
      <c r="BI110" s="182"/>
      <c r="BJ110" s="182"/>
      <c r="BK110" s="182"/>
      <c r="BL110" s="669"/>
      <c r="BM110" s="669"/>
      <c r="BN110" s="669"/>
      <c r="BO110" s="669"/>
      <c r="BP110" s="669"/>
      <c r="BQ110" s="669"/>
      <c r="BR110" s="669"/>
      <c r="BS110" s="669"/>
      <c r="BT110" s="669"/>
      <c r="BU110" s="669"/>
      <c r="BV110" s="669"/>
      <c r="BW110" s="669"/>
      <c r="BX110" s="669"/>
      <c r="BY110" s="669"/>
      <c r="BZ110" s="669"/>
      <c r="CA110" s="669"/>
      <c r="CB110" s="669"/>
      <c r="CC110" s="182"/>
      <c r="CD110" s="182"/>
      <c r="CE110" s="182"/>
      <c r="CF110" s="182"/>
      <c r="CG110" s="182"/>
      <c r="CH110" s="218"/>
      <c r="CI110" s="250"/>
      <c r="CJ110" s="250"/>
    </row>
    <row r="111" spans="1:88" s="174" customFormat="1" ht="3" customHeight="1">
      <c r="A111" s="250"/>
      <c r="B111" s="251"/>
      <c r="C111" s="144"/>
      <c r="D111" s="144"/>
      <c r="E111" s="941" t="s">
        <v>272</v>
      </c>
      <c r="F111" s="941"/>
      <c r="G111" s="804" t="str">
        <f>Index!C230</f>
        <v>Ostatné náklady na hospodársku činnosť (543, 544, 545, 546, 548, 549, 555, 557)</v>
      </c>
      <c r="H111" s="804"/>
      <c r="I111" s="804"/>
      <c r="J111" s="804"/>
      <c r="K111" s="804"/>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922" t="s">
        <v>94</v>
      </c>
      <c r="AL111" s="923"/>
      <c r="AM111" s="923"/>
      <c r="AN111" s="469"/>
      <c r="AO111" s="472"/>
      <c r="AP111" s="472"/>
      <c r="AQ111" s="472"/>
      <c r="AR111" s="472"/>
      <c r="AS111" s="472"/>
      <c r="AT111" s="472"/>
      <c r="AU111" s="472"/>
      <c r="AV111" s="472"/>
      <c r="AW111" s="472"/>
      <c r="AX111" s="472"/>
      <c r="AY111" s="472"/>
      <c r="AZ111" s="472"/>
      <c r="BA111" s="472"/>
      <c r="BB111" s="472"/>
      <c r="BC111" s="472"/>
      <c r="BD111" s="472"/>
      <c r="BE111" s="175"/>
      <c r="BF111" s="175"/>
      <c r="BG111" s="175"/>
      <c r="BH111" s="175"/>
      <c r="BI111" s="175"/>
      <c r="BJ111" s="175"/>
      <c r="BK111" s="175"/>
      <c r="BL111" s="710"/>
      <c r="BM111" s="710"/>
      <c r="BN111" s="710"/>
      <c r="BO111" s="710"/>
      <c r="BP111" s="710"/>
      <c r="BQ111" s="710"/>
      <c r="BR111" s="710"/>
      <c r="BS111" s="710"/>
      <c r="BT111" s="710"/>
      <c r="BU111" s="710"/>
      <c r="BV111" s="710"/>
      <c r="BW111" s="710"/>
      <c r="BX111" s="710"/>
      <c r="BY111" s="710"/>
      <c r="BZ111" s="710"/>
      <c r="CA111" s="710"/>
      <c r="CB111" s="710"/>
      <c r="CC111" s="175"/>
      <c r="CD111" s="175"/>
      <c r="CE111" s="175"/>
      <c r="CF111" s="175"/>
      <c r="CG111" s="175"/>
      <c r="CH111" s="216"/>
      <c r="CI111" s="220"/>
      <c r="CJ111" s="220"/>
    </row>
    <row r="112" spans="1:88" s="174" customFormat="1" ht="3" customHeight="1">
      <c r="A112" s="250"/>
      <c r="B112" s="250"/>
      <c r="C112" s="250"/>
      <c r="D112" s="251"/>
      <c r="E112" s="941"/>
      <c r="F112" s="941"/>
      <c r="G112" s="804"/>
      <c r="H112" s="804"/>
      <c r="I112" s="804"/>
      <c r="J112" s="804"/>
      <c r="K112" s="804"/>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923"/>
      <c r="AL112" s="923"/>
      <c r="AM112" s="923"/>
      <c r="AN112" s="465"/>
      <c r="AO112" s="466"/>
      <c r="AP112" s="466"/>
      <c r="AQ112" s="466"/>
      <c r="AR112" s="471"/>
      <c r="AS112" s="481"/>
      <c r="AT112" s="481"/>
      <c r="AU112" s="481"/>
      <c r="AV112" s="481"/>
      <c r="AW112" s="481"/>
      <c r="AX112" s="482"/>
      <c r="AY112" s="830"/>
      <c r="AZ112" s="830"/>
      <c r="BA112" s="830"/>
      <c r="BB112" s="830"/>
      <c r="BC112" s="830"/>
      <c r="BD112" s="830"/>
      <c r="BE112" s="482"/>
      <c r="BF112" s="832"/>
      <c r="BG112" s="832"/>
      <c r="BH112" s="832"/>
      <c r="BI112" s="832"/>
      <c r="BJ112" s="832"/>
      <c r="BK112" s="738"/>
      <c r="BL112" s="671"/>
      <c r="BM112" s="672"/>
      <c r="BN112" s="672"/>
      <c r="BO112" s="672"/>
      <c r="BP112" s="471"/>
      <c r="BQ112" s="830"/>
      <c r="BR112" s="830"/>
      <c r="BS112" s="830"/>
      <c r="BT112" s="830"/>
      <c r="BU112" s="830"/>
      <c r="BV112" s="831"/>
      <c r="BW112" s="832"/>
      <c r="BX112" s="832"/>
      <c r="BY112" s="832"/>
      <c r="BZ112" s="832"/>
      <c r="CA112" s="832"/>
      <c r="CB112" s="833"/>
      <c r="CC112" s="832"/>
      <c r="CD112" s="832"/>
      <c r="CE112" s="832"/>
      <c r="CF112" s="832"/>
      <c r="CG112" s="832"/>
      <c r="CH112" s="217"/>
      <c r="CI112" s="220"/>
      <c r="CJ112" s="220"/>
    </row>
    <row r="113" spans="1:88" s="252" customFormat="1" ht="15" customHeight="1">
      <c r="A113" s="250"/>
      <c r="B113" s="250"/>
      <c r="C113" s="250"/>
      <c r="E113" s="941"/>
      <c r="F113" s="941"/>
      <c r="G113" s="804"/>
      <c r="H113" s="804"/>
      <c r="I113" s="804"/>
      <c r="J113" s="804"/>
      <c r="K113" s="804"/>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923"/>
      <c r="AL113" s="923"/>
      <c r="AM113" s="923"/>
      <c r="AN113" s="465"/>
      <c r="AO113" s="483" t="str">
        <f>IF(LEN(VLOOKUP(AK111,vysledovka!$D$8:$F$68,2,FALSE))&lt;11,"",LEFT(RIGHT(VLOOKUP(AK111,vysledovka!$D$8:$F$68,2,FALSE),11),1))</f>
        <v/>
      </c>
      <c r="AP113" s="253"/>
      <c r="AQ113" s="483" t="str">
        <f>IF(LEN(VLOOKUP(AK111,vysledovka!$D$8:$F$68,2,FALSE))&lt;10,"",LEFT(RIGHT(VLOOKUP(AK111,vysledovka!$D$8:$F$68,2,FALSE),10),1))</f>
        <v/>
      </c>
      <c r="AR113" s="482"/>
      <c r="AS113" s="483" t="str">
        <f>IF(LEN(VLOOKUP(AK111,vysledovka!$D$8:$F$68,2,FALSE))&lt;9,"",LEFT(RIGHT(VLOOKUP(AK111,vysledovka!$D$8:$F$68,2,FALSE),9),1))</f>
        <v/>
      </c>
      <c r="AT113" s="253"/>
      <c r="AU113" s="483" t="str">
        <f>IF(LEN(VLOOKUP(AK111,vysledovka!$D$8:$F$68,2,FALSE))&lt;8,"",LEFT(RIGHT(VLOOKUP(AK111,vysledovka!$D$8:$F$68,2,FALSE),8),1))</f>
        <v/>
      </c>
      <c r="AV113" s="482"/>
      <c r="AW113" s="483" t="str">
        <f>IF(LEN(VLOOKUP(AK111,vysledovka!$D$8:$F$68,2,FALSE))&lt;7,"",LEFT(RIGHT(VLOOKUP(AK111,vysledovka!$D$8:$F$68,2,FALSE),7),1))</f>
        <v/>
      </c>
      <c r="AX113" s="482"/>
      <c r="AY113" s="483" t="str">
        <f>IF(LEN(VLOOKUP(AK111,vysledovka!$D$8:$F$68,2,FALSE))&lt;6,"",LEFT(RIGHT(VLOOKUP(AK111,vysledovka!$D$8:$F$68,2,FALSE),6),1))</f>
        <v>1</v>
      </c>
      <c r="AZ113" s="253"/>
      <c r="BA113" s="834" t="str">
        <f>IF(LEN(VLOOKUP(AK111,vysledovka!$D$8:$F$68,2,FALSE))&lt;5,"",LEFT(RIGHT(VLOOKUP(AK111,vysledovka!$D$8:$F$68,2,FALSE),5),1))</f>
        <v>8</v>
      </c>
      <c r="BB113" s="834"/>
      <c r="BC113" s="482"/>
      <c r="BD113" s="483" t="str">
        <f>IF(LEN(VLOOKUP(AK111,vysledovka!$D$8:$F$68,2,FALSE))&lt;4,"",LEFT(RIGHT(VLOOKUP(AK111,vysledovka!$D$8:$F$68,2,FALSE),4),1))</f>
        <v>9</v>
      </c>
      <c r="BE113" s="482"/>
      <c r="BF113" s="483" t="str">
        <f>IF(LEN(VLOOKUP(AK111,vysledovka!$D$8:$F$68,2,FALSE))&lt;3,"",LEFT(RIGHT(VLOOKUP(AK111,vysledovka!$D$8:$F$68,2,FALSE),3),1))</f>
        <v>0</v>
      </c>
      <c r="BG113" s="482"/>
      <c r="BH113" s="483" t="str">
        <f>IF(LEN(VLOOKUP(AK111,vysledovka!$D$8:$F$68,2,FALSE))&lt;2,"",LEFT(RIGHT(VLOOKUP(AK111,vysledovka!$D$8:$F$68,2,FALSE),2),1))</f>
        <v>7</v>
      </c>
      <c r="BI113" s="482"/>
      <c r="BJ113" s="483" t="str">
        <f>IF(VLOOKUP(AK111,vysledovka!$D$8:$F$68,2,FALSE)=0,"",IF(LEN(VLOOKUP(AK111,vysledovka!$D$8:$F$68,2,FALSE))&lt;1,"",LEFT(RIGHT(VLOOKUP(AK111,vysledovka!$D$8:$F$68,2,FALSE),1),1)))</f>
        <v>4</v>
      </c>
      <c r="BK113" s="738"/>
      <c r="BL113" s="671"/>
      <c r="BM113" s="483" t="str">
        <f>IF(LEN(VLOOKUP(AK111,vysledovka!$D$8:$F$68,3,FALSE))&lt;11,"",LEFT(RIGHT(VLOOKUP(AK111,vysledovka!$D$8:$F$68,3,FALSE),11),1))</f>
        <v/>
      </c>
      <c r="BN113" s="253"/>
      <c r="BO113" s="483" t="str">
        <f>IF(LEN(VLOOKUP(AK111,vysledovka!$D$8:$F$68,3,FALSE))&lt;10,"",LEFT(RIGHT(VLOOKUP(AK111,vysledovka!$D$8:$F$68,3,FALSE),10),1))</f>
        <v/>
      </c>
      <c r="BP113" s="482"/>
      <c r="BQ113" s="483" t="str">
        <f>IF(LEN(VLOOKUP(AK111,vysledovka!$D$8:$F$68,3,FALSE))&lt;9,"",LEFT(RIGHT(VLOOKUP(AK111,vysledovka!$D$8:$F$68,3,FALSE),9),1))</f>
        <v/>
      </c>
      <c r="BR113" s="253"/>
      <c r="BS113" s="483" t="str">
        <f>IF(LEN(VLOOKUP(AK111,vysledovka!$D$8:$F$68,3,FALSE))&lt;8,"",LEFT(RIGHT(VLOOKUP(AK111,vysledovka!$D$8:$F$68,3,FALSE),8),1))</f>
        <v/>
      </c>
      <c r="BT113" s="482"/>
      <c r="BU113" s="483" t="str">
        <f>IF(LEN(VLOOKUP(AK111,vysledovka!$D$8:$F$68,3,FALSE))&lt;7,"",LEFT(RIGHT(VLOOKUP(AK111,vysledovka!$D$8:$F$68,3,FALSE),7),1))</f>
        <v/>
      </c>
      <c r="BV113" s="831"/>
      <c r="BW113" s="483" t="str">
        <f>IF(LEN(VLOOKUP(AK111,vysledovka!$D$8:$F$68,3,FALSE))&lt;6,"",LEFT(RIGHT(VLOOKUP(AK111,vysledovka!$D$8:$F$68,3,FALSE),6),1))</f>
        <v>1</v>
      </c>
      <c r="BX113" s="482"/>
      <c r="BY113" s="483" t="str">
        <f>IF(LEN(VLOOKUP(AK111,vysledovka!$D$8:$F$68,3,FALSE))&lt;5,"",LEFT(RIGHT(VLOOKUP(AK111,vysledovka!$D$8:$F$68,3,FALSE),5),1))</f>
        <v>9</v>
      </c>
      <c r="BZ113" s="482"/>
      <c r="CA113" s="483" t="str">
        <f>IF(LEN(VLOOKUP(AK111,vysledovka!$D$8:$F$68,3,FALSE))&lt;4,"",LEFT(RIGHT(VLOOKUP(AK111,vysledovka!$D$8:$F$68,3,FALSE),4),1))</f>
        <v>2</v>
      </c>
      <c r="CB113" s="833"/>
      <c r="CC113" s="483" t="str">
        <f>IF(LEN(VLOOKUP(AK111,vysledovka!$D$8:$F$68,3,FALSE))&lt;3,"",LEFT(RIGHT(VLOOKUP(AK111,vysledovka!$D$8:$F$68,3,FALSE),3),1))</f>
        <v>7</v>
      </c>
      <c r="CD113" s="482"/>
      <c r="CE113" s="483" t="str">
        <f>IF(LEN(VLOOKUP(AK111,vysledovka!$D$8:$F$68,3,FALSE))&lt;2,"",LEFT(RIGHT(VLOOKUP(AK111,vysledovka!$D$8:$F$68,3,FALSE),2),1))</f>
        <v>5</v>
      </c>
      <c r="CF113" s="482"/>
      <c r="CG113" s="483" t="str">
        <f>IF(VLOOKUP(AK111,vysledovka!$D$8:$F$68,3,FALSE)=0,"",IF(LEN(VLOOKUP(AK111,vysledovka!$D$8:$F$68,3,FALSE))&lt;1,"",LEFT(RIGHT(VLOOKUP(AK111,vysledovka!$D$8:$F$68,3,FALSE),1),1)))</f>
        <v>2</v>
      </c>
      <c r="CH113" s="217"/>
      <c r="CI113" s="250"/>
      <c r="CJ113" s="250"/>
    </row>
    <row r="114" spans="1:88" s="252" customFormat="1" ht="3" customHeight="1">
      <c r="A114" s="250"/>
      <c r="B114" s="250"/>
      <c r="C114" s="250"/>
      <c r="E114" s="941"/>
      <c r="F114" s="941"/>
      <c r="G114" s="804"/>
      <c r="H114" s="804"/>
      <c r="I114" s="804"/>
      <c r="J114" s="804"/>
      <c r="K114" s="804"/>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923"/>
      <c r="AL114" s="923"/>
      <c r="AM114" s="923"/>
      <c r="AN114" s="464"/>
      <c r="AO114" s="236"/>
      <c r="AP114" s="236"/>
      <c r="AQ114" s="236"/>
      <c r="AR114" s="236"/>
      <c r="AS114" s="236"/>
      <c r="AT114" s="236"/>
      <c r="AU114" s="236"/>
      <c r="AV114" s="236"/>
      <c r="AW114" s="236"/>
      <c r="AX114" s="236"/>
      <c r="AY114" s="236"/>
      <c r="AZ114" s="236"/>
      <c r="BA114" s="236"/>
      <c r="BB114" s="236"/>
      <c r="BC114" s="236"/>
      <c r="BD114" s="236"/>
      <c r="BE114" s="182"/>
      <c r="BF114" s="182"/>
      <c r="BG114" s="182"/>
      <c r="BH114" s="182"/>
      <c r="BI114" s="182"/>
      <c r="BJ114" s="182"/>
      <c r="BK114" s="182"/>
      <c r="BL114" s="669"/>
      <c r="BM114" s="669"/>
      <c r="BN114" s="669"/>
      <c r="BO114" s="669"/>
      <c r="BP114" s="669"/>
      <c r="BQ114" s="669"/>
      <c r="BR114" s="669"/>
      <c r="BS114" s="669"/>
      <c r="BT114" s="669"/>
      <c r="BU114" s="669"/>
      <c r="BV114" s="669"/>
      <c r="BW114" s="669"/>
      <c r="BX114" s="669"/>
      <c r="BY114" s="669"/>
      <c r="BZ114" s="669"/>
      <c r="CA114" s="669"/>
      <c r="CB114" s="669"/>
      <c r="CC114" s="182"/>
      <c r="CD114" s="182"/>
      <c r="CE114" s="182"/>
      <c r="CF114" s="182"/>
      <c r="CG114" s="182"/>
      <c r="CH114" s="218"/>
      <c r="CI114" s="250"/>
      <c r="CJ114" s="250"/>
    </row>
    <row r="115" spans="1:88" s="244" customFormat="1" ht="3" customHeight="1" thickBot="1">
      <c r="A115" s="237"/>
      <c r="B115" s="238"/>
      <c r="C115" s="239"/>
      <c r="D115" s="239"/>
      <c r="E115" s="952" t="s">
        <v>273</v>
      </c>
      <c r="F115" s="952"/>
      <c r="G115" s="954" t="str">
        <f>Index!C231</f>
        <v>Výsledok hospodárenia z hospodárskej činnosti (+/-) (r. 02 - r. 10)</v>
      </c>
      <c r="H115" s="954"/>
      <c r="I115" s="954"/>
      <c r="J115" s="954"/>
      <c r="K115" s="954"/>
      <c r="L115" s="954"/>
      <c r="M115" s="954"/>
      <c r="N115" s="954"/>
      <c r="O115" s="954"/>
      <c r="P115" s="954"/>
      <c r="Q115" s="954"/>
      <c r="R115" s="954"/>
      <c r="S115" s="954"/>
      <c r="T115" s="954"/>
      <c r="U115" s="954"/>
      <c r="V115" s="954"/>
      <c r="W115" s="954"/>
      <c r="X115" s="954"/>
      <c r="Y115" s="954"/>
      <c r="Z115" s="954"/>
      <c r="AA115" s="954"/>
      <c r="AB115" s="954"/>
      <c r="AC115" s="954"/>
      <c r="AD115" s="954"/>
      <c r="AE115" s="954"/>
      <c r="AF115" s="954"/>
      <c r="AG115" s="954"/>
      <c r="AH115" s="954"/>
      <c r="AI115" s="954"/>
      <c r="AJ115" s="954"/>
      <c r="AK115" s="956" t="s">
        <v>95</v>
      </c>
      <c r="AL115" s="957"/>
      <c r="AM115" s="957"/>
      <c r="AN115" s="477"/>
      <c r="AO115" s="240"/>
      <c r="AP115" s="240"/>
      <c r="AQ115" s="240"/>
      <c r="AR115" s="240"/>
      <c r="AS115" s="240"/>
      <c r="AT115" s="240"/>
      <c r="AU115" s="240"/>
      <c r="AV115" s="240"/>
      <c r="AW115" s="240"/>
      <c r="AX115" s="240"/>
      <c r="AY115" s="240"/>
      <c r="AZ115" s="240"/>
      <c r="BA115" s="240"/>
      <c r="BB115" s="240"/>
      <c r="BC115" s="240"/>
      <c r="BD115" s="240"/>
      <c r="BE115" s="241"/>
      <c r="BF115" s="241"/>
      <c r="BG115" s="241"/>
      <c r="BH115" s="241"/>
      <c r="BI115" s="241"/>
      <c r="BJ115" s="241"/>
      <c r="BK115" s="241"/>
      <c r="BL115" s="826"/>
      <c r="BM115" s="826"/>
      <c r="BN115" s="826"/>
      <c r="BO115" s="826"/>
      <c r="BP115" s="826"/>
      <c r="BQ115" s="826"/>
      <c r="BR115" s="826"/>
      <c r="BS115" s="826"/>
      <c r="BT115" s="826"/>
      <c r="BU115" s="826"/>
      <c r="BV115" s="826"/>
      <c r="BW115" s="826"/>
      <c r="BX115" s="826"/>
      <c r="BY115" s="826"/>
      <c r="BZ115" s="826"/>
      <c r="CA115" s="826"/>
      <c r="CB115" s="826"/>
      <c r="CC115" s="241"/>
      <c r="CD115" s="241"/>
      <c r="CE115" s="241"/>
      <c r="CF115" s="241"/>
      <c r="CG115" s="241"/>
      <c r="CH115" s="242"/>
      <c r="CI115" s="243"/>
      <c r="CJ115" s="243"/>
    </row>
    <row r="116" spans="1:88" s="244" customFormat="1" ht="3" customHeight="1" thickBot="1">
      <c r="A116" s="237"/>
      <c r="B116" s="237"/>
      <c r="C116" s="237"/>
      <c r="D116" s="238"/>
      <c r="E116" s="953"/>
      <c r="F116" s="953"/>
      <c r="G116" s="955"/>
      <c r="H116" s="955"/>
      <c r="I116" s="955"/>
      <c r="J116" s="955"/>
      <c r="K116" s="955"/>
      <c r="L116" s="955"/>
      <c r="M116" s="955"/>
      <c r="N116" s="955"/>
      <c r="O116" s="955"/>
      <c r="P116" s="955"/>
      <c r="Q116" s="955"/>
      <c r="R116" s="955"/>
      <c r="S116" s="955"/>
      <c r="T116" s="955"/>
      <c r="U116" s="955"/>
      <c r="V116" s="955"/>
      <c r="W116" s="955"/>
      <c r="X116" s="955"/>
      <c r="Y116" s="955"/>
      <c r="Z116" s="955"/>
      <c r="AA116" s="955"/>
      <c r="AB116" s="955"/>
      <c r="AC116" s="955"/>
      <c r="AD116" s="955"/>
      <c r="AE116" s="955"/>
      <c r="AF116" s="955"/>
      <c r="AG116" s="955"/>
      <c r="AH116" s="955"/>
      <c r="AI116" s="955"/>
      <c r="AJ116" s="955"/>
      <c r="AK116" s="913"/>
      <c r="AL116" s="913"/>
      <c r="AM116" s="913"/>
      <c r="AN116" s="479"/>
      <c r="AO116" s="480"/>
      <c r="AP116" s="480"/>
      <c r="AQ116" s="480"/>
      <c r="AR116" s="478"/>
      <c r="AS116" s="475"/>
      <c r="AT116" s="475"/>
      <c r="AU116" s="475"/>
      <c r="AV116" s="475"/>
      <c r="AW116" s="475"/>
      <c r="AX116" s="476"/>
      <c r="AY116" s="822"/>
      <c r="AZ116" s="822"/>
      <c r="BA116" s="822"/>
      <c r="BB116" s="822"/>
      <c r="BC116" s="822"/>
      <c r="BD116" s="822"/>
      <c r="BE116" s="476"/>
      <c r="BF116" s="793"/>
      <c r="BG116" s="793"/>
      <c r="BH116" s="793"/>
      <c r="BI116" s="793"/>
      <c r="BJ116" s="793"/>
      <c r="BK116" s="827"/>
      <c r="BL116" s="828"/>
      <c r="BM116" s="829"/>
      <c r="BN116" s="829"/>
      <c r="BO116" s="829"/>
      <c r="BP116" s="478"/>
      <c r="BQ116" s="822"/>
      <c r="BR116" s="822"/>
      <c r="BS116" s="822"/>
      <c r="BT116" s="822"/>
      <c r="BU116" s="822"/>
      <c r="BV116" s="823"/>
      <c r="BW116" s="793"/>
      <c r="BX116" s="793"/>
      <c r="BY116" s="793"/>
      <c r="BZ116" s="793"/>
      <c r="CA116" s="793"/>
      <c r="CB116" s="824"/>
      <c r="CC116" s="793"/>
      <c r="CD116" s="793"/>
      <c r="CE116" s="793"/>
      <c r="CF116" s="793"/>
      <c r="CG116" s="793"/>
      <c r="CH116" s="245"/>
      <c r="CI116" s="243"/>
      <c r="CJ116" s="243"/>
    </row>
    <row r="117" spans="1:88" s="246" customFormat="1" ht="15" customHeight="1" thickBot="1">
      <c r="A117" s="237"/>
      <c r="B117" s="237"/>
      <c r="C117" s="237"/>
      <c r="E117" s="953"/>
      <c r="F117" s="953"/>
      <c r="G117" s="955"/>
      <c r="H117" s="955"/>
      <c r="I117" s="955"/>
      <c r="J117" s="955"/>
      <c r="K117" s="955"/>
      <c r="L117" s="955"/>
      <c r="M117" s="955"/>
      <c r="N117" s="955"/>
      <c r="O117" s="955"/>
      <c r="P117" s="955"/>
      <c r="Q117" s="955"/>
      <c r="R117" s="955"/>
      <c r="S117" s="955"/>
      <c r="T117" s="955"/>
      <c r="U117" s="955"/>
      <c r="V117" s="955"/>
      <c r="W117" s="955"/>
      <c r="X117" s="955"/>
      <c r="Y117" s="955"/>
      <c r="Z117" s="955"/>
      <c r="AA117" s="955"/>
      <c r="AB117" s="955"/>
      <c r="AC117" s="955"/>
      <c r="AD117" s="955"/>
      <c r="AE117" s="955"/>
      <c r="AF117" s="955"/>
      <c r="AG117" s="955"/>
      <c r="AH117" s="955"/>
      <c r="AI117" s="955"/>
      <c r="AJ117" s="955"/>
      <c r="AK117" s="913"/>
      <c r="AL117" s="913"/>
      <c r="AM117" s="913"/>
      <c r="AN117" s="479"/>
      <c r="AO117" s="474" t="str">
        <f>IF(LEN(VLOOKUP(AK115,vysledovka!$D$8:$F$68,2,FALSE))&lt;11,"",LEFT(RIGHT(VLOOKUP(AK115,vysledovka!$D$8:$F$68,2,FALSE),11),1))</f>
        <v/>
      </c>
      <c r="AP117" s="181"/>
      <c r="AQ117" s="474" t="str">
        <f>IF(LEN(VLOOKUP(AK115,vysledovka!$D$8:$F$68,2,FALSE))&lt;10,"",LEFT(RIGHT(VLOOKUP(AK115,vysledovka!$D$8:$F$68,2,FALSE),10),1))</f>
        <v/>
      </c>
      <c r="AR117" s="476"/>
      <c r="AS117" s="474" t="str">
        <f>IF(LEN(VLOOKUP(AK115,vysledovka!$D$8:$F$68,2,FALSE))&lt;9,"",LEFT(RIGHT(VLOOKUP(AK115,vysledovka!$D$8:$F$68,2,FALSE),9),1))</f>
        <v/>
      </c>
      <c r="AT117" s="181"/>
      <c r="AU117" s="474" t="str">
        <f>IF(LEN(VLOOKUP(AK115,vysledovka!$D$8:$F$68,2,FALSE))&lt;8,"",LEFT(RIGHT(VLOOKUP(AK115,vysledovka!$D$8:$F$68,2,FALSE),8),1))</f>
        <v/>
      </c>
      <c r="AV117" s="476"/>
      <c r="AW117" s="474" t="str">
        <f>IF(LEN(VLOOKUP(AK115,vysledovka!$D$8:$F$68,2,FALSE))&lt;7,"",LEFT(RIGHT(VLOOKUP(AK115,vysledovka!$D$8:$F$68,2,FALSE),7),1))</f>
        <v/>
      </c>
      <c r="AX117" s="476"/>
      <c r="AY117" s="474" t="str">
        <f>IF(LEN(VLOOKUP(AK115,vysledovka!$D$8:$F$68,2,FALSE))&lt;6,"",LEFT(RIGHT(VLOOKUP(AK115,vysledovka!$D$8:$F$68,2,FALSE),6),1))</f>
        <v>7</v>
      </c>
      <c r="AZ117" s="181"/>
      <c r="BA117" s="788" t="str">
        <f>IF(LEN(VLOOKUP(AK115,vysledovka!$D$8:$F$68,2,FALSE))&lt;5,"",LEFT(RIGHT(VLOOKUP(AK115,vysledovka!$D$8:$F$68,2,FALSE),5),1))</f>
        <v>5</v>
      </c>
      <c r="BB117" s="788"/>
      <c r="BC117" s="476"/>
      <c r="BD117" s="474" t="str">
        <f>IF(LEN(VLOOKUP(AK115,vysledovka!$D$8:$F$68,2,FALSE))&lt;4,"",LEFT(RIGHT(VLOOKUP(AK115,vysledovka!$D$8:$F$68,2,FALSE),4),1))</f>
        <v>1</v>
      </c>
      <c r="BE117" s="476"/>
      <c r="BF117" s="474" t="str">
        <f>IF(LEN(VLOOKUP(AK115,vysledovka!$D$8:$F$68,2,FALSE))&lt;3,"",LEFT(RIGHT(VLOOKUP(AK115,vysledovka!$D$8:$F$68,2,FALSE),3),1))</f>
        <v>0</v>
      </c>
      <c r="BG117" s="476"/>
      <c r="BH117" s="474" t="str">
        <f>IF(LEN(VLOOKUP(AK115,vysledovka!$D$8:$F$68,2,FALSE))&lt;2,"",LEFT(RIGHT(VLOOKUP(AK115,vysledovka!$D$8:$F$68,2,FALSE),2),1))</f>
        <v>9</v>
      </c>
      <c r="BI117" s="476"/>
      <c r="BJ117" s="474" t="str">
        <f>IF(VLOOKUP(AK115,vysledovka!$D$8:$F$68,2,FALSE)=0,"",IF(LEN(VLOOKUP(AK115,vysledovka!$D$8:$F$68,2,FALSE))&lt;1,"",LEFT(RIGHT(VLOOKUP(AK115,vysledovka!$D$8:$F$68,2,FALSE),1),1)))</f>
        <v>4</v>
      </c>
      <c r="BK117" s="827"/>
      <c r="BL117" s="828"/>
      <c r="BM117" s="474" t="str">
        <f>IF(LEN(VLOOKUP(AK115,vysledovka!$D$8:$F$68,3,FALSE))&lt;11,"",LEFT(RIGHT(VLOOKUP(AK115,vysledovka!$D$8:$F$68,3,FALSE),11),1))</f>
        <v/>
      </c>
      <c r="BN117" s="181"/>
      <c r="BO117" s="474" t="str">
        <f>IF(LEN(VLOOKUP(AK115,vysledovka!$D$8:$F$68,3,FALSE))&lt;10,"",LEFT(RIGHT(VLOOKUP(AK115,vysledovka!$D$8:$F$68,3,FALSE),10),1))</f>
        <v/>
      </c>
      <c r="BP117" s="476"/>
      <c r="BQ117" s="474" t="str">
        <f>IF(LEN(VLOOKUP(AK115,vysledovka!$D$8:$F$68,3,FALSE))&lt;9,"",LEFT(RIGHT(VLOOKUP(AK115,vysledovka!$D$8:$F$68,3,FALSE),9),1))</f>
        <v/>
      </c>
      <c r="BR117" s="181"/>
      <c r="BS117" s="474" t="str">
        <f>IF(LEN(VLOOKUP(AK115,vysledovka!$D$8:$F$68,3,FALSE))&lt;8,"",LEFT(RIGHT(VLOOKUP(AK115,vysledovka!$D$8:$F$68,3,FALSE),8),1))</f>
        <v/>
      </c>
      <c r="BT117" s="476"/>
      <c r="BU117" s="474" t="str">
        <f>IF(LEN(VLOOKUP(AK115,vysledovka!$D$8:$F$68,3,FALSE))&lt;7,"",LEFT(RIGHT(VLOOKUP(AK115,vysledovka!$D$8:$F$68,3,FALSE),7),1))</f>
        <v/>
      </c>
      <c r="BV117" s="823"/>
      <c r="BW117" s="474" t="str">
        <f>IF(LEN(VLOOKUP(AK115,vysledovka!$D$8:$F$68,3,FALSE))&lt;6,"",LEFT(RIGHT(VLOOKUP(AK115,vysledovka!$D$8:$F$68,3,FALSE),6),1))</f>
        <v>6</v>
      </c>
      <c r="BX117" s="476"/>
      <c r="BY117" s="474" t="str">
        <f>IF(LEN(VLOOKUP(AK115,vysledovka!$D$8:$F$68,3,FALSE))&lt;5,"",LEFT(RIGHT(VLOOKUP(AK115,vysledovka!$D$8:$F$68,3,FALSE),5),1))</f>
        <v>0</v>
      </c>
      <c r="BZ117" s="476"/>
      <c r="CA117" s="474" t="str">
        <f>IF(LEN(VLOOKUP(AK115,vysledovka!$D$8:$F$68,3,FALSE))&lt;4,"",LEFT(RIGHT(VLOOKUP(AK115,vysledovka!$D$8:$F$68,3,FALSE),4),1))</f>
        <v>1</v>
      </c>
      <c r="CB117" s="824"/>
      <c r="CC117" s="474" t="str">
        <f>IF(LEN(VLOOKUP(AK115,vysledovka!$D$8:$F$68,3,FALSE))&lt;3,"",LEFT(RIGHT(VLOOKUP(AK115,vysledovka!$D$8:$F$68,3,FALSE),3),1))</f>
        <v>9</v>
      </c>
      <c r="CD117" s="476"/>
      <c r="CE117" s="474" t="str">
        <f>IF(LEN(VLOOKUP(AK115,vysledovka!$D$8:$F$68,3,FALSE))&lt;2,"",LEFT(RIGHT(VLOOKUP(AK115,vysledovka!$D$8:$F$68,3,FALSE),2),1))</f>
        <v>4</v>
      </c>
      <c r="CF117" s="476"/>
      <c r="CG117" s="474" t="str">
        <f>IF(VLOOKUP(AK115,vysledovka!$D$8:$F$68,3,FALSE)=0,"",IF(LEN(VLOOKUP(AK115,vysledovka!$D$8:$F$68,3,FALSE))&lt;1,"",LEFT(RIGHT(VLOOKUP(AK115,vysledovka!$D$8:$F$68,3,FALSE),1),1)))</f>
        <v>6</v>
      </c>
      <c r="CH117" s="245"/>
      <c r="CI117" s="237"/>
      <c r="CJ117" s="237"/>
    </row>
    <row r="118" spans="1:88" s="246" customFormat="1" ht="3" customHeight="1" thickBot="1">
      <c r="A118" s="237"/>
      <c r="B118" s="237"/>
      <c r="C118" s="237"/>
      <c r="E118" s="953"/>
      <c r="F118" s="953"/>
      <c r="G118" s="955"/>
      <c r="H118" s="955"/>
      <c r="I118" s="955"/>
      <c r="J118" s="955"/>
      <c r="K118" s="955"/>
      <c r="L118" s="955"/>
      <c r="M118" s="955"/>
      <c r="N118" s="955"/>
      <c r="O118" s="955"/>
      <c r="P118" s="955"/>
      <c r="Q118" s="955"/>
      <c r="R118" s="955"/>
      <c r="S118" s="955"/>
      <c r="T118" s="955"/>
      <c r="U118" s="955"/>
      <c r="V118" s="955"/>
      <c r="W118" s="955"/>
      <c r="X118" s="955"/>
      <c r="Y118" s="955"/>
      <c r="Z118" s="955"/>
      <c r="AA118" s="955"/>
      <c r="AB118" s="955"/>
      <c r="AC118" s="955"/>
      <c r="AD118" s="955"/>
      <c r="AE118" s="955"/>
      <c r="AF118" s="955"/>
      <c r="AG118" s="955"/>
      <c r="AH118" s="955"/>
      <c r="AI118" s="955"/>
      <c r="AJ118" s="955"/>
      <c r="AK118" s="913"/>
      <c r="AL118" s="913"/>
      <c r="AM118" s="913"/>
      <c r="AN118" s="484"/>
      <c r="AO118" s="247"/>
      <c r="AP118" s="247"/>
      <c r="AQ118" s="247"/>
      <c r="AR118" s="247"/>
      <c r="AS118" s="247"/>
      <c r="AT118" s="247"/>
      <c r="AU118" s="247"/>
      <c r="AV118" s="247"/>
      <c r="AW118" s="247"/>
      <c r="AX118" s="247"/>
      <c r="AY118" s="247"/>
      <c r="AZ118" s="247"/>
      <c r="BA118" s="247"/>
      <c r="BB118" s="247"/>
      <c r="BC118" s="247"/>
      <c r="BD118" s="247"/>
      <c r="BE118" s="248"/>
      <c r="BF118" s="248"/>
      <c r="BG118" s="248"/>
      <c r="BH118" s="248"/>
      <c r="BI118" s="248"/>
      <c r="BJ118" s="248"/>
      <c r="BK118" s="248"/>
      <c r="BL118" s="835"/>
      <c r="BM118" s="835"/>
      <c r="BN118" s="835"/>
      <c r="BO118" s="835"/>
      <c r="BP118" s="835"/>
      <c r="BQ118" s="835"/>
      <c r="BR118" s="835"/>
      <c r="BS118" s="835"/>
      <c r="BT118" s="835"/>
      <c r="BU118" s="835"/>
      <c r="BV118" s="835"/>
      <c r="BW118" s="835"/>
      <c r="BX118" s="835"/>
      <c r="BY118" s="835"/>
      <c r="BZ118" s="835"/>
      <c r="CA118" s="835"/>
      <c r="CB118" s="835"/>
      <c r="CC118" s="248"/>
      <c r="CD118" s="248"/>
      <c r="CE118" s="248"/>
      <c r="CF118" s="248"/>
      <c r="CG118" s="248"/>
      <c r="CH118" s="249"/>
      <c r="CI118" s="237"/>
      <c r="CJ118" s="237"/>
    </row>
    <row r="119" spans="1:88" s="246" customFormat="1" ht="3" customHeight="1">
      <c r="A119" s="237"/>
      <c r="B119" s="237"/>
      <c r="C119" s="237"/>
      <c r="E119" s="381"/>
      <c r="F119" s="381"/>
      <c r="G119" s="382"/>
      <c r="H119" s="382"/>
      <c r="I119" s="382"/>
      <c r="J119" s="382"/>
      <c r="K119" s="382"/>
      <c r="L119" s="382"/>
      <c r="M119" s="382"/>
      <c r="N119" s="382"/>
      <c r="O119" s="382"/>
      <c r="P119" s="382"/>
      <c r="Q119" s="382"/>
      <c r="R119" s="382"/>
      <c r="S119" s="382"/>
      <c r="T119" s="382"/>
      <c r="U119" s="382"/>
      <c r="V119" s="382"/>
      <c r="W119" s="382"/>
      <c r="X119" s="382"/>
      <c r="Y119" s="382"/>
      <c r="Z119" s="382"/>
      <c r="AA119" s="382"/>
      <c r="AB119" s="382"/>
      <c r="AC119" s="382"/>
      <c r="AD119" s="382"/>
      <c r="AE119" s="382"/>
      <c r="AF119" s="382"/>
      <c r="AG119" s="382"/>
      <c r="AH119" s="382"/>
      <c r="AI119" s="382"/>
      <c r="AJ119" s="382"/>
      <c r="AK119" s="383"/>
      <c r="AL119" s="383"/>
      <c r="AM119" s="383"/>
      <c r="AN119" s="478"/>
      <c r="AO119" s="478"/>
      <c r="AP119" s="478"/>
      <c r="AQ119" s="478"/>
      <c r="AR119" s="478"/>
      <c r="AS119" s="478"/>
      <c r="AT119" s="478"/>
      <c r="AU119" s="478"/>
      <c r="AV119" s="478"/>
      <c r="AW119" s="478"/>
      <c r="AX119" s="478"/>
      <c r="AY119" s="478"/>
      <c r="AZ119" s="478"/>
      <c r="BA119" s="478"/>
      <c r="BB119" s="478"/>
      <c r="BC119" s="478"/>
      <c r="BD119" s="478"/>
      <c r="BE119" s="384"/>
      <c r="BF119" s="384"/>
      <c r="BG119" s="384"/>
      <c r="BH119" s="384"/>
      <c r="BI119" s="384"/>
      <c r="BJ119" s="384"/>
      <c r="BK119" s="384"/>
      <c r="BL119" s="478"/>
      <c r="BM119" s="478"/>
      <c r="BN119" s="478"/>
      <c r="BO119" s="478"/>
      <c r="BP119" s="478"/>
      <c r="BQ119" s="478"/>
      <c r="BR119" s="478"/>
      <c r="BS119" s="478"/>
      <c r="BT119" s="478"/>
      <c r="BU119" s="478"/>
      <c r="BV119" s="478"/>
      <c r="BW119" s="478"/>
      <c r="BX119" s="478"/>
      <c r="BY119" s="478"/>
      <c r="BZ119" s="478"/>
      <c r="CA119" s="478"/>
      <c r="CB119" s="478"/>
      <c r="CC119" s="384"/>
      <c r="CD119" s="384"/>
      <c r="CE119" s="384"/>
      <c r="CF119" s="384"/>
      <c r="CG119" s="384"/>
      <c r="CH119" s="384"/>
      <c r="CI119" s="237"/>
      <c r="CJ119" s="237"/>
    </row>
    <row r="120" spans="1:88" s="246" customFormat="1" ht="3" customHeight="1">
      <c r="A120" s="237"/>
      <c r="B120" s="237"/>
      <c r="C120" s="237"/>
      <c r="E120" s="381"/>
      <c r="F120" s="381"/>
      <c r="G120" s="382"/>
      <c r="H120" s="382"/>
      <c r="I120" s="382"/>
      <c r="J120" s="382"/>
      <c r="K120" s="382"/>
      <c r="L120" s="382"/>
      <c r="M120" s="382"/>
      <c r="N120" s="382"/>
      <c r="O120" s="382"/>
      <c r="P120" s="382"/>
      <c r="Q120" s="382"/>
      <c r="R120" s="382"/>
      <c r="S120" s="382"/>
      <c r="T120" s="382"/>
      <c r="U120" s="382"/>
      <c r="V120" s="382"/>
      <c r="W120" s="382"/>
      <c r="X120" s="382"/>
      <c r="Y120" s="382"/>
      <c r="Z120" s="382"/>
      <c r="AA120" s="382"/>
      <c r="AB120" s="382"/>
      <c r="AC120" s="382"/>
      <c r="AD120" s="382"/>
      <c r="AE120" s="382"/>
      <c r="AF120" s="382"/>
      <c r="AG120" s="382"/>
      <c r="AH120" s="382"/>
      <c r="AI120" s="382"/>
      <c r="AJ120" s="382"/>
      <c r="AK120" s="383"/>
      <c r="AL120" s="383"/>
      <c r="AM120" s="383"/>
      <c r="AN120" s="478"/>
      <c r="AO120" s="478"/>
      <c r="AP120" s="478"/>
      <c r="AQ120" s="478"/>
      <c r="AR120" s="478"/>
      <c r="AS120" s="478"/>
      <c r="AT120" s="478"/>
      <c r="AU120" s="478"/>
      <c r="AV120" s="478"/>
      <c r="AW120" s="478"/>
      <c r="AX120" s="478"/>
      <c r="AY120" s="478"/>
      <c r="AZ120" s="478"/>
      <c r="BA120" s="478"/>
      <c r="BB120" s="478"/>
      <c r="BC120" s="478"/>
      <c r="BD120" s="478"/>
      <c r="BE120" s="384"/>
      <c r="BF120" s="384"/>
      <c r="BG120" s="384"/>
      <c r="BH120" s="384"/>
      <c r="BI120" s="384"/>
      <c r="BJ120" s="384"/>
      <c r="BK120" s="384"/>
      <c r="BL120" s="478"/>
      <c r="BM120" s="478"/>
      <c r="BN120" s="478"/>
      <c r="BO120" s="478"/>
      <c r="BP120" s="478"/>
      <c r="BQ120" s="478"/>
      <c r="BR120" s="478"/>
      <c r="BS120" s="478"/>
      <c r="BT120" s="478"/>
      <c r="BU120" s="478"/>
      <c r="BV120" s="478"/>
      <c r="BW120" s="478"/>
      <c r="BX120" s="478"/>
      <c r="BY120" s="478"/>
      <c r="BZ120" s="478"/>
      <c r="CA120" s="478"/>
      <c r="CB120" s="478"/>
      <c r="CC120" s="384"/>
      <c r="CD120" s="384"/>
      <c r="CE120" s="384"/>
      <c r="CF120" s="384"/>
      <c r="CG120" s="384"/>
      <c r="CH120" s="384"/>
      <c r="CI120" s="237"/>
      <c r="CJ120" s="237"/>
    </row>
    <row r="121" spans="1:88" s="246" customFormat="1" ht="3" customHeight="1">
      <c r="A121" s="237"/>
      <c r="B121" s="237"/>
      <c r="C121" s="237"/>
      <c r="E121" s="381"/>
      <c r="F121" s="381"/>
      <c r="G121" s="382"/>
      <c r="H121" s="382"/>
      <c r="I121" s="382"/>
      <c r="J121" s="382"/>
      <c r="K121" s="382"/>
      <c r="L121" s="382"/>
      <c r="M121" s="382"/>
      <c r="N121" s="382"/>
      <c r="O121" s="382"/>
      <c r="P121" s="382"/>
      <c r="Q121" s="382"/>
      <c r="R121" s="382"/>
      <c r="S121" s="382"/>
      <c r="T121" s="382"/>
      <c r="U121" s="382"/>
      <c r="V121" s="382"/>
      <c r="W121" s="382"/>
      <c r="X121" s="382"/>
      <c r="Y121" s="382"/>
      <c r="Z121" s="382"/>
      <c r="AA121" s="382"/>
      <c r="AB121" s="382"/>
      <c r="AC121" s="382"/>
      <c r="AD121" s="382"/>
      <c r="AE121" s="382"/>
      <c r="AF121" s="382"/>
      <c r="AG121" s="382"/>
      <c r="AH121" s="382"/>
      <c r="AI121" s="382"/>
      <c r="AJ121" s="382"/>
      <c r="AK121" s="383"/>
      <c r="AL121" s="383"/>
      <c r="AM121" s="383"/>
      <c r="AN121" s="478"/>
      <c r="AO121" s="478"/>
      <c r="AP121" s="478"/>
      <c r="AQ121" s="478"/>
      <c r="AR121" s="478"/>
      <c r="AS121" s="478"/>
      <c r="AT121" s="478"/>
      <c r="AU121" s="478"/>
      <c r="AV121" s="478"/>
      <c r="AW121" s="478"/>
      <c r="AX121" s="478"/>
      <c r="AY121" s="478"/>
      <c r="AZ121" s="478"/>
      <c r="BA121" s="478"/>
      <c r="BB121" s="478"/>
      <c r="BC121" s="478"/>
      <c r="BD121" s="478"/>
      <c r="BE121" s="384"/>
      <c r="BF121" s="384"/>
      <c r="BG121" s="384"/>
      <c r="BH121" s="384"/>
      <c r="BI121" s="384"/>
      <c r="BJ121" s="384"/>
      <c r="BK121" s="384"/>
      <c r="BL121" s="478"/>
      <c r="BM121" s="478"/>
      <c r="BN121" s="478"/>
      <c r="BO121" s="478"/>
      <c r="BP121" s="478"/>
      <c r="BQ121" s="478"/>
      <c r="BR121" s="478"/>
      <c r="BS121" s="478"/>
      <c r="BT121" s="478"/>
      <c r="BU121" s="478"/>
      <c r="BV121" s="478"/>
      <c r="BW121" s="478"/>
      <c r="BX121" s="478"/>
      <c r="BY121" s="478"/>
      <c r="BZ121" s="478"/>
      <c r="CA121" s="478"/>
      <c r="CB121" s="478"/>
      <c r="CC121" s="384"/>
      <c r="CD121" s="384"/>
      <c r="CE121" s="384"/>
      <c r="CF121" s="384"/>
      <c r="CG121" s="384"/>
      <c r="CH121" s="384"/>
      <c r="CI121" s="237"/>
      <c r="CJ121" s="237"/>
    </row>
    <row r="122" spans="1:88" ht="6" customHeight="1">
      <c r="D122" s="154"/>
      <c r="E122" s="198"/>
      <c r="F122" s="198"/>
      <c r="G122" s="198"/>
      <c r="H122" s="161"/>
      <c r="I122" s="161"/>
      <c r="J122" s="161"/>
      <c r="K122" s="467"/>
      <c r="L122" s="467"/>
      <c r="M122" s="467"/>
      <c r="N122" s="467"/>
      <c r="O122" s="467"/>
      <c r="P122" s="467"/>
      <c r="Q122" s="467"/>
      <c r="R122" s="467"/>
      <c r="S122" s="467"/>
      <c r="T122" s="467"/>
      <c r="U122" s="467"/>
      <c r="V122" s="467"/>
      <c r="W122" s="467"/>
      <c r="X122" s="467"/>
      <c r="Y122" s="467"/>
      <c r="Z122" s="467"/>
      <c r="AA122" s="467"/>
      <c r="AB122" s="467"/>
      <c r="AC122" s="467"/>
      <c r="AD122" s="467"/>
      <c r="AE122" s="467"/>
      <c r="AF122" s="467"/>
      <c r="AG122" s="467"/>
      <c r="AH122" s="467"/>
      <c r="AI122" s="467"/>
      <c r="AJ122" s="467"/>
      <c r="AK122" s="467"/>
      <c r="AL122" s="467"/>
      <c r="AM122" s="467"/>
      <c r="AN122" s="467"/>
      <c r="AO122" s="467"/>
      <c r="AP122" s="467"/>
      <c r="AQ122" s="467"/>
      <c r="AR122" s="467"/>
      <c r="AS122" s="467"/>
      <c r="AT122" s="467"/>
      <c r="AU122" s="467"/>
      <c r="AV122" s="467"/>
      <c r="AW122" s="467"/>
      <c r="AX122" s="467"/>
      <c r="AY122" s="467"/>
      <c r="AZ122" s="467"/>
      <c r="BA122" s="467"/>
      <c r="BB122" s="467"/>
      <c r="BC122" s="467"/>
      <c r="BD122" s="467"/>
      <c r="BE122" s="467"/>
      <c r="BF122" s="467"/>
      <c r="BG122" s="4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154"/>
      <c r="CJ122" s="154"/>
    </row>
    <row r="123" spans="1:88" ht="37.5" customHeight="1">
      <c r="D123" s="154"/>
      <c r="E123" s="198"/>
      <c r="F123" s="198"/>
      <c r="G123" s="198"/>
      <c r="H123" s="161"/>
      <c r="I123" s="161"/>
      <c r="J123" s="161"/>
      <c r="K123" s="467"/>
      <c r="L123" s="467"/>
      <c r="M123" s="467"/>
      <c r="N123" s="467"/>
      <c r="O123" s="467"/>
      <c r="P123" s="467"/>
      <c r="Q123" s="467"/>
      <c r="R123" s="467"/>
      <c r="S123" s="467"/>
      <c r="T123" s="467"/>
      <c r="U123" s="467"/>
      <c r="V123" s="467"/>
      <c r="W123" s="467"/>
      <c r="X123" s="467"/>
      <c r="Y123" s="467"/>
      <c r="Z123" s="467"/>
      <c r="AA123" s="467"/>
      <c r="AB123" s="467"/>
      <c r="AC123" s="467"/>
      <c r="AD123" s="467"/>
      <c r="AE123" s="467"/>
      <c r="AF123" s="467"/>
      <c r="AG123" s="467"/>
      <c r="AH123" s="467"/>
      <c r="AI123" s="467"/>
      <c r="AJ123" s="467"/>
      <c r="AK123" s="467"/>
      <c r="AL123" s="467"/>
      <c r="AM123" s="467"/>
      <c r="AN123" s="467"/>
      <c r="AO123" s="467"/>
      <c r="AP123" s="467"/>
      <c r="AQ123" s="467"/>
      <c r="AR123" s="467"/>
      <c r="AS123" s="467"/>
      <c r="AT123" s="467"/>
      <c r="AU123" s="467"/>
      <c r="AV123" s="467"/>
      <c r="AW123" s="467"/>
      <c r="AX123" s="467"/>
      <c r="AY123" s="467"/>
      <c r="AZ123" s="467"/>
      <c r="BA123" s="467"/>
      <c r="BB123" s="467"/>
      <c r="BC123" s="467"/>
      <c r="BD123" s="467"/>
      <c r="BE123" s="467"/>
      <c r="BF123" s="467"/>
      <c r="BG123" s="467"/>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154"/>
      <c r="CJ123" s="154"/>
    </row>
    <row r="124" spans="1:88" ht="15.75" thickBot="1">
      <c r="D124" s="154"/>
      <c r="E124" s="221"/>
      <c r="F124" s="198"/>
      <c r="G124" s="198"/>
      <c r="H124" s="2"/>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777"/>
      <c r="CH124" s="777"/>
      <c r="CI124" s="154"/>
      <c r="CJ124" s="154"/>
    </row>
    <row r="125" spans="1:88" ht="10.5" customHeight="1" thickTop="1">
      <c r="D125" s="154"/>
      <c r="E125" s="198"/>
      <c r="F125" s="198"/>
      <c r="G125" s="198"/>
      <c r="H125" s="2" t="s">
        <v>38</v>
      </c>
      <c r="I125" s="161"/>
      <c r="J125" s="161"/>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222"/>
      <c r="BZ125" s="467"/>
      <c r="CA125" s="223" t="str">
        <f>Index!C329</f>
        <v>Strana 10</v>
      </c>
      <c r="CB125" s="467"/>
      <c r="CC125" s="467"/>
      <c r="CD125" s="467"/>
      <c r="CE125" s="467"/>
      <c r="CF125" s="467"/>
      <c r="CG125" s="467"/>
      <c r="CH125" s="467"/>
    </row>
    <row r="126" spans="1:88" s="209" customFormat="1" ht="12.75">
      <c r="A126" s="203"/>
      <c r="B126" s="202"/>
      <c r="C126" s="203"/>
      <c r="D126" s="203"/>
      <c r="E126" s="205"/>
      <c r="F126" s="205"/>
      <c r="G126" s="205"/>
      <c r="H126" s="206"/>
      <c r="I126" s="206"/>
      <c r="J126" s="206"/>
      <c r="K126" s="207"/>
      <c r="L126" s="207"/>
      <c r="M126" s="207"/>
      <c r="N126" s="207"/>
      <c r="O126" s="207"/>
      <c r="P126" s="207"/>
      <c r="Q126" s="207"/>
      <c r="R126" s="207"/>
      <c r="S126" s="207"/>
      <c r="T126" s="207"/>
      <c r="U126" s="207"/>
      <c r="V126" s="207"/>
      <c r="W126" s="207"/>
      <c r="X126" s="207"/>
      <c r="Y126" s="207"/>
      <c r="Z126" s="207"/>
      <c r="AA126" s="207"/>
      <c r="AB126" s="207"/>
      <c r="AC126" s="207"/>
      <c r="AD126" s="207"/>
      <c r="AE126" s="207"/>
      <c r="AF126" s="207"/>
      <c r="AG126" s="207"/>
      <c r="AH126" s="207"/>
      <c r="AI126" s="207"/>
      <c r="AJ126" s="207"/>
      <c r="AK126" s="207"/>
      <c r="AL126" s="207"/>
      <c r="AM126" s="207"/>
      <c r="AN126" s="207"/>
      <c r="AO126" s="207"/>
      <c r="AP126" s="207"/>
      <c r="AQ126" s="207"/>
      <c r="AR126" s="207"/>
      <c r="AS126" s="207"/>
      <c r="AT126" s="207"/>
      <c r="AU126" s="207"/>
      <c r="AV126" s="207"/>
      <c r="AW126" s="207"/>
      <c r="AX126" s="207"/>
      <c r="AY126" s="207"/>
      <c r="AZ126" s="207"/>
      <c r="BA126" s="207"/>
      <c r="BB126" s="207"/>
      <c r="BC126" s="207"/>
      <c r="BD126" s="207"/>
      <c r="BE126" s="207"/>
      <c r="BF126" s="207"/>
      <c r="BG126" s="207"/>
      <c r="BH126" s="207"/>
      <c r="BI126" s="207"/>
      <c r="BJ126" s="207"/>
      <c r="BK126" s="207"/>
      <c r="BL126" s="207"/>
      <c r="BM126" s="207"/>
      <c r="BN126" s="207"/>
      <c r="BO126" s="207"/>
      <c r="BP126" s="207"/>
      <c r="BQ126" s="207"/>
      <c r="BR126" s="207"/>
      <c r="BS126" s="207"/>
      <c r="BT126" s="207"/>
      <c r="BU126" s="207"/>
      <c r="BV126" s="207"/>
      <c r="BW126" s="207"/>
      <c r="BX126" s="207"/>
      <c r="BY126" s="207"/>
      <c r="BZ126" s="207"/>
      <c r="CA126" s="207"/>
      <c r="CB126" s="207"/>
      <c r="CC126" s="207"/>
      <c r="CD126" s="207"/>
      <c r="CE126" s="207"/>
      <c r="CF126" s="207"/>
      <c r="CG126" s="207"/>
      <c r="CH126" s="207"/>
    </row>
    <row r="127" spans="1:88" s="209" customFormat="1" ht="12.75">
      <c r="A127" s="203"/>
      <c r="B127" s="202"/>
      <c r="C127" s="203"/>
      <c r="D127" s="203"/>
      <c r="E127" s="205"/>
      <c r="F127" s="205"/>
      <c r="G127" s="205"/>
      <c r="H127" s="206"/>
      <c r="I127" s="206"/>
      <c r="J127" s="206"/>
      <c r="K127" s="207"/>
      <c r="L127" s="207"/>
      <c r="M127" s="207"/>
      <c r="N127" s="207"/>
      <c r="O127" s="207"/>
      <c r="P127" s="207"/>
      <c r="Q127" s="207"/>
      <c r="R127" s="207"/>
      <c r="S127" s="207"/>
      <c r="T127" s="207"/>
      <c r="U127" s="207"/>
      <c r="V127" s="207"/>
      <c r="W127" s="207"/>
      <c r="X127" s="207"/>
      <c r="Y127" s="207"/>
      <c r="Z127" s="207"/>
      <c r="AA127" s="207"/>
      <c r="AB127" s="207"/>
      <c r="AC127" s="207"/>
      <c r="AD127" s="207"/>
      <c r="AE127" s="208">
        <v>10</v>
      </c>
      <c r="AF127" s="207"/>
      <c r="AG127" s="208">
        <v>9</v>
      </c>
      <c r="AH127" s="207"/>
      <c r="AI127" s="208">
        <v>8</v>
      </c>
      <c r="AJ127" s="207"/>
      <c r="AK127" s="208">
        <v>7</v>
      </c>
      <c r="AL127" s="207"/>
      <c r="AM127" s="208">
        <v>6</v>
      </c>
      <c r="AN127" s="207"/>
      <c r="AO127" s="208">
        <v>5</v>
      </c>
      <c r="AP127" s="207"/>
      <c r="AQ127" s="208">
        <v>4</v>
      </c>
      <c r="AR127" s="207"/>
      <c r="AS127" s="208">
        <v>3</v>
      </c>
      <c r="AT127" s="207"/>
      <c r="AU127" s="208">
        <v>2</v>
      </c>
      <c r="AV127" s="207"/>
      <c r="AW127" s="208">
        <v>1</v>
      </c>
      <c r="AX127" s="207"/>
      <c r="AY127" s="208">
        <v>0</v>
      </c>
      <c r="AZ127" s="207"/>
      <c r="BA127" s="207"/>
      <c r="BB127" s="208">
        <v>10</v>
      </c>
      <c r="BC127" s="207"/>
      <c r="BD127" s="208">
        <v>9</v>
      </c>
      <c r="BE127" s="207"/>
      <c r="BF127" s="208">
        <v>8</v>
      </c>
      <c r="BG127" s="207"/>
      <c r="BH127" s="208">
        <v>7</v>
      </c>
      <c r="BI127" s="207"/>
      <c r="BJ127" s="208">
        <v>6</v>
      </c>
      <c r="BK127" s="208">
        <v>5</v>
      </c>
      <c r="BL127" s="208">
        <v>5</v>
      </c>
      <c r="BM127" s="208">
        <v>5</v>
      </c>
      <c r="BN127" s="208"/>
      <c r="BO127" s="208">
        <v>4</v>
      </c>
      <c r="BP127" s="208"/>
      <c r="BQ127" s="208">
        <v>3</v>
      </c>
      <c r="BR127" s="208">
        <v>2</v>
      </c>
      <c r="BS127" s="208">
        <v>2</v>
      </c>
      <c r="BT127" s="208">
        <v>1</v>
      </c>
      <c r="BU127" s="208">
        <v>1</v>
      </c>
      <c r="BV127" s="208"/>
      <c r="BW127" s="208">
        <v>0</v>
      </c>
      <c r="BX127" s="207"/>
      <c r="BY127" s="207"/>
      <c r="BZ127" s="207"/>
      <c r="CA127" s="207"/>
      <c r="CB127" s="207"/>
      <c r="CC127" s="207"/>
      <c r="CD127" s="207"/>
      <c r="CE127" s="207"/>
      <c r="CF127" s="207"/>
      <c r="CG127" s="207"/>
      <c r="CH127" s="203"/>
      <c r="CI127" s="203"/>
      <c r="CJ127" s="203"/>
    </row>
    <row r="128" spans="1:88" s="209" customFormat="1" ht="12.75">
      <c r="B128" s="202"/>
      <c r="C128" s="203"/>
      <c r="D128" s="203"/>
      <c r="E128" s="205"/>
      <c r="F128" s="205"/>
      <c r="G128" s="205"/>
      <c r="H128" s="206"/>
      <c r="I128" s="206"/>
      <c r="J128" s="206"/>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8">
        <v>10</v>
      </c>
      <c r="AP128" s="208"/>
      <c r="AQ128" s="208">
        <v>9</v>
      </c>
      <c r="AR128" s="208"/>
      <c r="AS128" s="208">
        <v>8</v>
      </c>
      <c r="AT128" s="208"/>
      <c r="AU128" s="208">
        <v>7</v>
      </c>
      <c r="AV128" s="208"/>
      <c r="AW128" s="208">
        <v>6</v>
      </c>
      <c r="AX128" s="208"/>
      <c r="AY128" s="208">
        <v>5</v>
      </c>
      <c r="AZ128" s="208"/>
      <c r="BA128" s="208"/>
      <c r="BB128" s="208">
        <v>4</v>
      </c>
      <c r="BC128" s="208"/>
      <c r="BD128" s="208">
        <v>3</v>
      </c>
      <c r="BE128" s="208"/>
      <c r="BF128" s="208">
        <v>2</v>
      </c>
      <c r="BG128" s="208"/>
      <c r="BH128" s="208">
        <v>1</v>
      </c>
      <c r="BI128" s="208"/>
      <c r="BJ128" s="208">
        <v>0</v>
      </c>
      <c r="BK128" s="208">
        <v>10</v>
      </c>
      <c r="BL128" s="208">
        <v>10</v>
      </c>
      <c r="BM128" s="208">
        <v>10</v>
      </c>
      <c r="BN128" s="208"/>
      <c r="BO128" s="208">
        <v>9</v>
      </c>
      <c r="BP128" s="208"/>
      <c r="BQ128" s="208">
        <v>8</v>
      </c>
      <c r="BR128" s="208"/>
      <c r="BS128" s="208">
        <v>7</v>
      </c>
      <c r="BT128" s="208"/>
      <c r="BU128" s="208">
        <v>6</v>
      </c>
      <c r="BV128" s="208"/>
      <c r="BW128" s="208">
        <v>5</v>
      </c>
      <c r="BX128" s="208"/>
      <c r="BY128" s="208">
        <v>4</v>
      </c>
      <c r="BZ128" s="208"/>
      <c r="CA128" s="208">
        <v>3</v>
      </c>
      <c r="CB128" s="208"/>
      <c r="CC128" s="208">
        <v>2</v>
      </c>
      <c r="CD128" s="208"/>
      <c r="CE128" s="208">
        <v>1</v>
      </c>
      <c r="CF128" s="208"/>
      <c r="CG128" s="208">
        <v>0</v>
      </c>
      <c r="CH128" s="203"/>
      <c r="CJ128" s="203"/>
    </row>
    <row r="129" spans="1:86" s="226" customFormat="1" ht="12.75">
      <c r="A129" s="224"/>
      <c r="B129" s="225"/>
      <c r="C129" s="224"/>
      <c r="E129" s="227"/>
      <c r="F129" s="227"/>
      <c r="G129" s="227"/>
      <c r="H129" s="228"/>
      <c r="I129" s="228"/>
      <c r="J129" s="228"/>
      <c r="K129" s="229"/>
      <c r="L129" s="229"/>
      <c r="M129" s="229"/>
      <c r="N129" s="229"/>
      <c r="O129" s="229"/>
      <c r="P129" s="229"/>
      <c r="Q129" s="229"/>
      <c r="R129" s="229"/>
      <c r="S129" s="229"/>
      <c r="T129" s="229"/>
      <c r="U129" s="229"/>
      <c r="V129" s="229"/>
      <c r="W129" s="229"/>
      <c r="X129" s="229"/>
      <c r="Y129" s="229"/>
      <c r="Z129" s="229"/>
      <c r="AA129" s="229"/>
      <c r="AB129" s="229"/>
      <c r="AC129" s="229"/>
      <c r="AD129" s="229"/>
      <c r="AE129" s="229"/>
      <c r="AF129" s="229"/>
      <c r="AG129" s="229"/>
      <c r="AH129" s="229"/>
      <c r="AI129" s="229"/>
      <c r="AJ129" s="229"/>
      <c r="AK129" s="229"/>
      <c r="AL129" s="229"/>
      <c r="AM129" s="229"/>
      <c r="AN129" s="229"/>
      <c r="AO129" s="229"/>
      <c r="AP129" s="229"/>
      <c r="AQ129" s="229"/>
      <c r="AR129" s="229"/>
      <c r="AS129" s="229"/>
      <c r="AT129" s="229"/>
      <c r="AU129" s="229"/>
      <c r="AV129" s="229"/>
      <c r="AW129" s="229"/>
      <c r="AX129" s="229"/>
      <c r="AY129" s="229"/>
      <c r="AZ129" s="229"/>
      <c r="BA129" s="229"/>
      <c r="BB129" s="229"/>
      <c r="BC129" s="229"/>
      <c r="BD129" s="229"/>
      <c r="BE129" s="229"/>
      <c r="BF129" s="229"/>
      <c r="BG129" s="229"/>
      <c r="BH129" s="229"/>
      <c r="BI129" s="229"/>
      <c r="BJ129" s="229"/>
      <c r="BK129" s="229"/>
      <c r="BL129" s="229"/>
      <c r="BM129" s="229"/>
      <c r="BN129" s="229"/>
      <c r="BO129" s="229"/>
      <c r="BP129" s="229"/>
      <c r="BQ129" s="229"/>
      <c r="BR129" s="229"/>
      <c r="BS129" s="229"/>
      <c r="BT129" s="229"/>
      <c r="BU129" s="229"/>
      <c r="BV129" s="229"/>
      <c r="BW129" s="229"/>
      <c r="BX129" s="229"/>
      <c r="BY129" s="229"/>
      <c r="BZ129" s="229"/>
      <c r="CA129" s="229"/>
      <c r="CB129" s="229"/>
      <c r="CC129" s="229"/>
      <c r="CD129" s="229"/>
      <c r="CE129" s="229"/>
      <c r="CF129" s="229"/>
      <c r="CG129" s="229"/>
      <c r="CH129" s="229"/>
    </row>
    <row r="130" spans="1:86">
      <c r="E130" s="198"/>
      <c r="F130" s="198"/>
      <c r="G130" s="198"/>
      <c r="H130" s="161"/>
      <c r="I130" s="161"/>
      <c r="J130" s="161"/>
      <c r="K130" s="467"/>
      <c r="L130" s="467"/>
      <c r="M130" s="467"/>
      <c r="N130" s="467"/>
      <c r="O130" s="467"/>
      <c r="P130" s="467"/>
      <c r="Q130" s="467"/>
      <c r="R130" s="467"/>
      <c r="S130" s="467"/>
      <c r="T130" s="467"/>
      <c r="U130" s="467"/>
      <c r="V130" s="467"/>
      <c r="W130" s="467"/>
      <c r="X130" s="467"/>
      <c r="Y130" s="467"/>
      <c r="Z130" s="467"/>
      <c r="AA130" s="467"/>
      <c r="AB130" s="467"/>
      <c r="AC130" s="467"/>
      <c r="AD130" s="467"/>
      <c r="AE130" s="467"/>
      <c r="AF130" s="467"/>
      <c r="AG130" s="467"/>
      <c r="AH130" s="467"/>
      <c r="AI130" s="467"/>
      <c r="AJ130" s="467"/>
      <c r="AK130" s="467"/>
      <c r="AL130" s="467"/>
      <c r="AM130" s="467"/>
      <c r="AN130" s="467"/>
      <c r="AO130" s="467"/>
      <c r="AP130" s="467"/>
      <c r="AQ130" s="467"/>
      <c r="AR130" s="467"/>
      <c r="AS130" s="467"/>
      <c r="AT130" s="467"/>
      <c r="AU130" s="467"/>
      <c r="AV130" s="467"/>
      <c r="AW130" s="467"/>
      <c r="AX130" s="467"/>
      <c r="AY130" s="467"/>
      <c r="AZ130" s="467"/>
      <c r="BA130" s="467"/>
      <c r="BB130" s="467"/>
      <c r="BC130" s="467"/>
      <c r="BD130" s="467"/>
      <c r="BE130" s="467"/>
      <c r="BF130" s="467"/>
      <c r="BG130" s="467"/>
      <c r="BH130" s="467"/>
      <c r="BI130" s="467"/>
      <c r="BJ130" s="467"/>
      <c r="BK130" s="467"/>
      <c r="BL130" s="467"/>
      <c r="BM130" s="467"/>
      <c r="BN130" s="467"/>
      <c r="BO130" s="467"/>
      <c r="BP130" s="467"/>
      <c r="BQ130" s="467"/>
      <c r="BR130" s="467"/>
      <c r="BS130" s="467"/>
      <c r="BT130" s="467"/>
      <c r="BU130" s="467"/>
      <c r="BV130" s="467"/>
      <c r="BW130" s="467"/>
      <c r="BX130" s="467"/>
      <c r="BY130" s="467"/>
      <c r="BZ130" s="467"/>
      <c r="CA130" s="467"/>
      <c r="CB130" s="467"/>
      <c r="CC130" s="467"/>
      <c r="CD130" s="467"/>
      <c r="CE130" s="467"/>
      <c r="CF130" s="467"/>
      <c r="CG130" s="467"/>
      <c r="CH130" s="467"/>
    </row>
    <row r="131" spans="1:86">
      <c r="E131" s="198"/>
      <c r="F131" s="198"/>
      <c r="G131" s="198"/>
      <c r="H131" s="161"/>
      <c r="I131" s="161"/>
      <c r="J131" s="161"/>
      <c r="K131" s="467"/>
      <c r="L131" s="467"/>
      <c r="M131" s="467"/>
      <c r="N131" s="467"/>
      <c r="O131" s="467"/>
      <c r="P131" s="467"/>
      <c r="Q131" s="467"/>
      <c r="R131" s="467"/>
      <c r="S131" s="467"/>
      <c r="T131" s="467"/>
      <c r="U131" s="467"/>
      <c r="V131" s="467"/>
      <c r="W131" s="467"/>
      <c r="X131" s="467"/>
      <c r="Y131" s="467"/>
      <c r="Z131" s="467"/>
      <c r="AA131" s="467"/>
      <c r="AB131" s="467"/>
      <c r="AC131" s="467"/>
      <c r="AD131" s="467"/>
      <c r="AE131" s="467"/>
      <c r="AF131" s="467"/>
      <c r="AG131" s="467"/>
      <c r="AH131" s="467"/>
      <c r="AI131" s="467"/>
      <c r="AJ131" s="467"/>
      <c r="AK131" s="467"/>
      <c r="AL131" s="467"/>
      <c r="AM131" s="467"/>
      <c r="AN131" s="467"/>
      <c r="AO131" s="467"/>
      <c r="AP131" s="467"/>
      <c r="AQ131" s="467"/>
      <c r="AR131" s="467"/>
      <c r="AS131" s="467"/>
      <c r="AT131" s="467"/>
      <c r="AU131" s="467"/>
      <c r="AV131" s="467"/>
      <c r="AW131" s="467"/>
      <c r="AX131" s="467"/>
      <c r="AY131" s="467"/>
      <c r="AZ131" s="467"/>
      <c r="BA131" s="467"/>
      <c r="BB131" s="467"/>
      <c r="BC131" s="467"/>
      <c r="BD131" s="467"/>
      <c r="BE131" s="467"/>
      <c r="BF131" s="467"/>
      <c r="BG131" s="467"/>
      <c r="BH131" s="467"/>
      <c r="BI131" s="467"/>
      <c r="BJ131" s="467"/>
      <c r="BK131" s="467"/>
      <c r="BL131" s="467"/>
      <c r="BM131" s="467"/>
      <c r="BN131" s="467"/>
      <c r="BO131" s="467"/>
      <c r="BP131" s="467"/>
      <c r="BQ131" s="467"/>
      <c r="BR131" s="467"/>
      <c r="BS131" s="467"/>
      <c r="BT131" s="467"/>
      <c r="BU131" s="467"/>
      <c r="BV131" s="467"/>
      <c r="BW131" s="467"/>
      <c r="BX131" s="467"/>
      <c r="BY131" s="467"/>
      <c r="BZ131" s="467"/>
      <c r="CA131" s="467"/>
      <c r="CB131" s="467"/>
      <c r="CC131" s="467"/>
      <c r="CD131" s="467"/>
      <c r="CE131" s="467"/>
      <c r="CF131" s="467"/>
      <c r="CG131" s="467"/>
      <c r="CH131" s="467"/>
    </row>
  </sheetData>
  <sheetProtection sheet="1" objects="1" scenarios="1"/>
  <mergeCells count="463">
    <mergeCell ref="CG124:CH124"/>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BM65544:BM65545 LI65544:LI65545 VE65544:VE65545 AFA65544:AFA65545 AOW65544:AOW65545 AYS65544:AYS65545 BIO65544:BIO65545 BSK65544:BSK65545 CCG65544:CCG65545 CMC65544:CMC65545 CVY65544:CVY65545 DFU65544:DFU65545 DPQ65544:DPQ65545 DZM65544:DZM65545 EJI65544:EJI65545 ETE65544:ETE65545 FDA65544:FDA65545 FMW65544:FMW65545 FWS65544:FWS65545 GGO65544:GGO65545 GQK65544:GQK65545 HAG65544:HAG65545 HKC65544:HKC65545 HTY65544:HTY65545 IDU65544:IDU65545 INQ65544:INQ65545 IXM65544:IXM65545 JHI65544:JHI65545 JRE65544:JRE65545 KBA65544:KBA65545 KKW65544:KKW65545 KUS65544:KUS65545 LEO65544:LEO65545 LOK65544:LOK65545 LYG65544:LYG65545 MIC65544:MIC65545 MRY65544:MRY65545 NBU65544:NBU65545 NLQ65544:NLQ65545 NVM65544:NVM65545 OFI65544:OFI65545 OPE65544:OPE65545 OZA65544:OZA65545 PIW65544:PIW65545 PSS65544:PSS65545 QCO65544:QCO65545 QMK65544:QMK65545 QWG65544:QWG65545 RGC65544:RGC65545 RPY65544:RPY65545 RZU65544:RZU65545 SJQ65544:SJQ65545 STM65544:STM65545 TDI65544:TDI65545 TNE65544:TNE65545 TXA65544:TXA65545 UGW65544:UGW65545 UQS65544:UQS65545 VAO65544:VAO65545 VKK65544:VKK65545 VUG65544:VUG65545 WEC65544:WEC65545 WNY65544:WNY65545 WXU65544:WXU65545 BM131080:BM131081 LI131080:LI131081 VE131080:VE131081 AFA131080:AFA131081 AOW131080:AOW131081 AYS131080:AYS131081 BIO131080:BIO131081 BSK131080:BSK131081 CCG131080:CCG131081 CMC131080:CMC131081 CVY131080:CVY131081 DFU131080:DFU131081 DPQ131080:DPQ131081 DZM131080:DZM131081 EJI131080:EJI131081 ETE131080:ETE131081 FDA131080:FDA131081 FMW131080:FMW131081 FWS131080:FWS131081 GGO131080:GGO131081 GQK131080:GQK131081 HAG131080:HAG131081 HKC131080:HKC131081 HTY131080:HTY131081 IDU131080:IDU131081 INQ131080:INQ131081 IXM131080:IXM131081 JHI131080:JHI131081 JRE131080:JRE131081 KBA131080:KBA131081 KKW131080:KKW131081 KUS131080:KUS131081 LEO131080:LEO131081 LOK131080:LOK131081 LYG131080:LYG131081 MIC131080:MIC131081 MRY131080:MRY131081 NBU131080:NBU131081 NLQ131080:NLQ131081 NVM131080:NVM131081 OFI131080:OFI131081 OPE131080:OPE131081 OZA131080:OZA131081 PIW131080:PIW131081 PSS131080:PSS131081 QCO131080:QCO131081 QMK131080:QMK131081 QWG131080:QWG131081 RGC131080:RGC131081 RPY131080:RPY131081 RZU131080:RZU131081 SJQ131080:SJQ131081 STM131080:STM131081 TDI131080:TDI131081 TNE131080:TNE131081 TXA131080:TXA131081 UGW131080:UGW131081 UQS131080:UQS131081 VAO131080:VAO131081 VKK131080:VKK131081 VUG131080:VUG131081 WEC131080:WEC131081 WNY131080:WNY131081 WXU131080:WXU131081 BM196616:BM196617 LI196616:LI196617 VE196616:VE196617 AFA196616:AFA196617 AOW196616:AOW196617 AYS196616:AYS196617 BIO196616:BIO196617 BSK196616:BSK196617 CCG196616:CCG196617 CMC196616:CMC196617 CVY196616:CVY196617 DFU196616:DFU196617 DPQ196616:DPQ196617 DZM196616:DZM196617 EJI196616:EJI196617 ETE196616:ETE196617 FDA196616:FDA196617 FMW196616:FMW196617 FWS196616:FWS196617 GGO196616:GGO196617 GQK196616:GQK196617 HAG196616:HAG196617 HKC196616:HKC196617 HTY196616:HTY196617 IDU196616:IDU196617 INQ196616:INQ196617 IXM196616:IXM196617 JHI196616:JHI196617 JRE196616:JRE196617 KBA196616:KBA196617 KKW196616:KKW196617 KUS196616:KUS196617 LEO196616:LEO196617 LOK196616:LOK196617 LYG196616:LYG196617 MIC196616:MIC196617 MRY196616:MRY196617 NBU196616:NBU196617 NLQ196616:NLQ196617 NVM196616:NVM196617 OFI196616:OFI196617 OPE196616:OPE196617 OZA196616:OZA196617 PIW196616:PIW196617 PSS196616:PSS196617 QCO196616:QCO196617 QMK196616:QMK196617 QWG196616:QWG196617 RGC196616:RGC196617 RPY196616:RPY196617 RZU196616:RZU196617 SJQ196616:SJQ196617 STM196616:STM196617 TDI196616:TDI196617 TNE196616:TNE196617 TXA196616:TXA196617 UGW196616:UGW196617 UQS196616:UQS196617 VAO196616:VAO196617 VKK196616:VKK196617 VUG196616:VUG196617 WEC196616:WEC196617 WNY196616:WNY196617 WXU196616:WXU196617 BM262152:BM262153 LI262152:LI262153 VE262152:VE262153 AFA262152:AFA262153 AOW262152:AOW262153 AYS262152:AYS262153 BIO262152:BIO262153 BSK262152:BSK262153 CCG262152:CCG262153 CMC262152:CMC262153 CVY262152:CVY262153 DFU262152:DFU262153 DPQ262152:DPQ262153 DZM262152:DZM262153 EJI262152:EJI262153 ETE262152:ETE262153 FDA262152:FDA262153 FMW262152:FMW262153 FWS262152:FWS262153 GGO262152:GGO262153 GQK262152:GQK262153 HAG262152:HAG262153 HKC262152:HKC262153 HTY262152:HTY262153 IDU262152:IDU262153 INQ262152:INQ262153 IXM262152:IXM262153 JHI262152:JHI262153 JRE262152:JRE262153 KBA262152:KBA262153 KKW262152:KKW262153 KUS262152:KUS262153 LEO262152:LEO262153 LOK262152:LOK262153 LYG262152:LYG262153 MIC262152:MIC262153 MRY262152:MRY262153 NBU262152:NBU262153 NLQ262152:NLQ262153 NVM262152:NVM262153 OFI262152:OFI262153 OPE262152:OPE262153 OZA262152:OZA262153 PIW262152:PIW262153 PSS262152:PSS262153 QCO262152:QCO262153 QMK262152:QMK262153 QWG262152:QWG262153 RGC262152:RGC262153 RPY262152:RPY262153 RZU262152:RZU262153 SJQ262152:SJQ262153 STM262152:STM262153 TDI262152:TDI262153 TNE262152:TNE262153 TXA262152:TXA262153 UGW262152:UGW262153 UQS262152:UQS262153 VAO262152:VAO262153 VKK262152:VKK262153 VUG262152:VUG262153 WEC262152:WEC262153 WNY262152:WNY262153 WXU262152:WXU262153 BM327688:BM327689 LI327688:LI327689 VE327688:VE327689 AFA327688:AFA327689 AOW327688:AOW327689 AYS327688:AYS327689 BIO327688:BIO327689 BSK327688:BSK327689 CCG327688:CCG327689 CMC327688:CMC327689 CVY327688:CVY327689 DFU327688:DFU327689 DPQ327688:DPQ327689 DZM327688:DZM327689 EJI327688:EJI327689 ETE327688:ETE327689 FDA327688:FDA327689 FMW327688:FMW327689 FWS327688:FWS327689 GGO327688:GGO327689 GQK327688:GQK327689 HAG327688:HAG327689 HKC327688:HKC327689 HTY327688:HTY327689 IDU327688:IDU327689 INQ327688:INQ327689 IXM327688:IXM327689 JHI327688:JHI327689 JRE327688:JRE327689 KBA327688:KBA327689 KKW327688:KKW327689 KUS327688:KUS327689 LEO327688:LEO327689 LOK327688:LOK327689 LYG327688:LYG327689 MIC327688:MIC327689 MRY327688:MRY327689 NBU327688:NBU327689 NLQ327688:NLQ327689 NVM327688:NVM327689 OFI327688:OFI327689 OPE327688:OPE327689 OZA327688:OZA327689 PIW327688:PIW327689 PSS327688:PSS327689 QCO327688:QCO327689 QMK327688:QMK327689 QWG327688:QWG327689 RGC327688:RGC327689 RPY327688:RPY327689 RZU327688:RZU327689 SJQ327688:SJQ327689 STM327688:STM327689 TDI327688:TDI327689 TNE327688:TNE327689 TXA327688:TXA327689 UGW327688:UGW327689 UQS327688:UQS327689 VAO327688:VAO327689 VKK327688:VKK327689 VUG327688:VUG327689 WEC327688:WEC327689 WNY327688:WNY327689 WXU327688:WXU327689 BM393224:BM393225 LI393224:LI393225 VE393224:VE393225 AFA393224:AFA393225 AOW393224:AOW393225 AYS393224:AYS393225 BIO393224:BIO393225 BSK393224:BSK393225 CCG393224:CCG393225 CMC393224:CMC393225 CVY393224:CVY393225 DFU393224:DFU393225 DPQ393224:DPQ393225 DZM393224:DZM393225 EJI393224:EJI393225 ETE393224:ETE393225 FDA393224:FDA393225 FMW393224:FMW393225 FWS393224:FWS393225 GGO393224:GGO393225 GQK393224:GQK393225 HAG393224:HAG393225 HKC393224:HKC393225 HTY393224:HTY393225 IDU393224:IDU393225 INQ393224:INQ393225 IXM393224:IXM393225 JHI393224:JHI393225 JRE393224:JRE393225 KBA393224:KBA393225 KKW393224:KKW393225 KUS393224:KUS393225 LEO393224:LEO393225 LOK393224:LOK393225 LYG393224:LYG393225 MIC393224:MIC393225 MRY393224:MRY393225 NBU393224:NBU393225 NLQ393224:NLQ393225 NVM393224:NVM393225 OFI393224:OFI393225 OPE393224:OPE393225 OZA393224:OZA393225 PIW393224:PIW393225 PSS393224:PSS393225 QCO393224:QCO393225 QMK393224:QMK393225 QWG393224:QWG393225 RGC393224:RGC393225 RPY393224:RPY393225 RZU393224:RZU393225 SJQ393224:SJQ393225 STM393224:STM393225 TDI393224:TDI393225 TNE393224:TNE393225 TXA393224:TXA393225 UGW393224:UGW393225 UQS393224:UQS393225 VAO393224:VAO393225 VKK393224:VKK393225 VUG393224:VUG393225 WEC393224:WEC393225 WNY393224:WNY393225 WXU393224:WXU393225 BM458760:BM458761 LI458760:LI458761 VE458760:VE458761 AFA458760:AFA458761 AOW458760:AOW458761 AYS458760:AYS458761 BIO458760:BIO458761 BSK458760:BSK458761 CCG458760:CCG458761 CMC458760:CMC458761 CVY458760:CVY458761 DFU458760:DFU458761 DPQ458760:DPQ458761 DZM458760:DZM458761 EJI458760:EJI458761 ETE458760:ETE458761 FDA458760:FDA458761 FMW458760:FMW458761 FWS458760:FWS458761 GGO458760:GGO458761 GQK458760:GQK458761 HAG458760:HAG458761 HKC458760:HKC458761 HTY458760:HTY458761 IDU458760:IDU458761 INQ458760:INQ458761 IXM458760:IXM458761 JHI458760:JHI458761 JRE458760:JRE458761 KBA458760:KBA458761 KKW458760:KKW458761 KUS458760:KUS458761 LEO458760:LEO458761 LOK458760:LOK458761 LYG458760:LYG458761 MIC458760:MIC458761 MRY458760:MRY458761 NBU458760:NBU458761 NLQ458760:NLQ458761 NVM458760:NVM458761 OFI458760:OFI458761 OPE458760:OPE458761 OZA458760:OZA458761 PIW458760:PIW458761 PSS458760:PSS458761 QCO458760:QCO458761 QMK458760:QMK458761 QWG458760:QWG458761 RGC458760:RGC458761 RPY458760:RPY458761 RZU458760:RZU458761 SJQ458760:SJQ458761 STM458760:STM458761 TDI458760:TDI458761 TNE458760:TNE458761 TXA458760:TXA458761 UGW458760:UGW458761 UQS458760:UQS458761 VAO458760:VAO458761 VKK458760:VKK458761 VUG458760:VUG458761 WEC458760:WEC458761 WNY458760:WNY458761 WXU458760:WXU458761 BM524296:BM524297 LI524296:LI524297 VE524296:VE524297 AFA524296:AFA524297 AOW524296:AOW524297 AYS524296:AYS524297 BIO524296:BIO524297 BSK524296:BSK524297 CCG524296:CCG524297 CMC524296:CMC524297 CVY524296:CVY524297 DFU524296:DFU524297 DPQ524296:DPQ524297 DZM524296:DZM524297 EJI524296:EJI524297 ETE524296:ETE524297 FDA524296:FDA524297 FMW524296:FMW524297 FWS524296:FWS524297 GGO524296:GGO524297 GQK524296:GQK524297 HAG524296:HAG524297 HKC524296:HKC524297 HTY524296:HTY524297 IDU524296:IDU524297 INQ524296:INQ524297 IXM524296:IXM524297 JHI524296:JHI524297 JRE524296:JRE524297 KBA524296:KBA524297 KKW524296:KKW524297 KUS524296:KUS524297 LEO524296:LEO524297 LOK524296:LOK524297 LYG524296:LYG524297 MIC524296:MIC524297 MRY524296:MRY524297 NBU524296:NBU524297 NLQ524296:NLQ524297 NVM524296:NVM524297 OFI524296:OFI524297 OPE524296:OPE524297 OZA524296:OZA524297 PIW524296:PIW524297 PSS524296:PSS524297 QCO524296:QCO524297 QMK524296:QMK524297 QWG524296:QWG524297 RGC524296:RGC524297 RPY524296:RPY524297 RZU524296:RZU524297 SJQ524296:SJQ524297 STM524296:STM524297 TDI524296:TDI524297 TNE524296:TNE524297 TXA524296:TXA524297 UGW524296:UGW524297 UQS524296:UQS524297 VAO524296:VAO524297 VKK524296:VKK524297 VUG524296:VUG524297 WEC524296:WEC524297 WNY524296:WNY524297 WXU524296:WXU524297 BM589832:BM589833 LI589832:LI589833 VE589832:VE589833 AFA589832:AFA589833 AOW589832:AOW589833 AYS589832:AYS589833 BIO589832:BIO589833 BSK589832:BSK589833 CCG589832:CCG589833 CMC589832:CMC589833 CVY589832:CVY589833 DFU589832:DFU589833 DPQ589832:DPQ589833 DZM589832:DZM589833 EJI589832:EJI589833 ETE589832:ETE589833 FDA589832:FDA589833 FMW589832:FMW589833 FWS589832:FWS589833 GGO589832:GGO589833 GQK589832:GQK589833 HAG589832:HAG589833 HKC589832:HKC589833 HTY589832:HTY589833 IDU589832:IDU589833 INQ589832:INQ589833 IXM589832:IXM589833 JHI589832:JHI589833 JRE589832:JRE589833 KBA589832:KBA589833 KKW589832:KKW589833 KUS589832:KUS589833 LEO589832:LEO589833 LOK589832:LOK589833 LYG589832:LYG589833 MIC589832:MIC589833 MRY589832:MRY589833 NBU589832:NBU589833 NLQ589832:NLQ589833 NVM589832:NVM589833 OFI589832:OFI589833 OPE589832:OPE589833 OZA589832:OZA589833 PIW589832:PIW589833 PSS589832:PSS589833 QCO589832:QCO589833 QMK589832:QMK589833 QWG589832:QWG589833 RGC589832:RGC589833 RPY589832:RPY589833 RZU589832:RZU589833 SJQ589832:SJQ589833 STM589832:STM589833 TDI589832:TDI589833 TNE589832:TNE589833 TXA589832:TXA589833 UGW589832:UGW589833 UQS589832:UQS589833 VAO589832:VAO589833 VKK589832:VKK589833 VUG589832:VUG589833 WEC589832:WEC589833 WNY589832:WNY589833 WXU589832:WXU589833 BM655368:BM655369 LI655368:LI655369 VE655368:VE655369 AFA655368:AFA655369 AOW655368:AOW655369 AYS655368:AYS655369 BIO655368:BIO655369 BSK655368:BSK655369 CCG655368:CCG655369 CMC655368:CMC655369 CVY655368:CVY655369 DFU655368:DFU655369 DPQ655368:DPQ655369 DZM655368:DZM655369 EJI655368:EJI655369 ETE655368:ETE655369 FDA655368:FDA655369 FMW655368:FMW655369 FWS655368:FWS655369 GGO655368:GGO655369 GQK655368:GQK655369 HAG655368:HAG655369 HKC655368:HKC655369 HTY655368:HTY655369 IDU655368:IDU655369 INQ655368:INQ655369 IXM655368:IXM655369 JHI655368:JHI655369 JRE655368:JRE655369 KBA655368:KBA655369 KKW655368:KKW655369 KUS655368:KUS655369 LEO655368:LEO655369 LOK655368:LOK655369 LYG655368:LYG655369 MIC655368:MIC655369 MRY655368:MRY655369 NBU655368:NBU655369 NLQ655368:NLQ655369 NVM655368:NVM655369 OFI655368:OFI655369 OPE655368:OPE655369 OZA655368:OZA655369 PIW655368:PIW655369 PSS655368:PSS655369 QCO655368:QCO655369 QMK655368:QMK655369 QWG655368:QWG655369 RGC655368:RGC655369 RPY655368:RPY655369 RZU655368:RZU655369 SJQ655368:SJQ655369 STM655368:STM655369 TDI655368:TDI655369 TNE655368:TNE655369 TXA655368:TXA655369 UGW655368:UGW655369 UQS655368:UQS655369 VAO655368:VAO655369 VKK655368:VKK655369 VUG655368:VUG655369 WEC655368:WEC655369 WNY655368:WNY655369 WXU655368:WXU655369 BM720904:BM720905 LI720904:LI720905 VE720904:VE720905 AFA720904:AFA720905 AOW720904:AOW720905 AYS720904:AYS720905 BIO720904:BIO720905 BSK720904:BSK720905 CCG720904:CCG720905 CMC720904:CMC720905 CVY720904:CVY720905 DFU720904:DFU720905 DPQ720904:DPQ720905 DZM720904:DZM720905 EJI720904:EJI720905 ETE720904:ETE720905 FDA720904:FDA720905 FMW720904:FMW720905 FWS720904:FWS720905 GGO720904:GGO720905 GQK720904:GQK720905 HAG720904:HAG720905 HKC720904:HKC720905 HTY720904:HTY720905 IDU720904:IDU720905 INQ720904:INQ720905 IXM720904:IXM720905 JHI720904:JHI720905 JRE720904:JRE720905 KBA720904:KBA720905 KKW720904:KKW720905 KUS720904:KUS720905 LEO720904:LEO720905 LOK720904:LOK720905 LYG720904:LYG720905 MIC720904:MIC720905 MRY720904:MRY720905 NBU720904:NBU720905 NLQ720904:NLQ720905 NVM720904:NVM720905 OFI720904:OFI720905 OPE720904:OPE720905 OZA720904:OZA720905 PIW720904:PIW720905 PSS720904:PSS720905 QCO720904:QCO720905 QMK720904:QMK720905 QWG720904:QWG720905 RGC720904:RGC720905 RPY720904:RPY720905 RZU720904:RZU720905 SJQ720904:SJQ720905 STM720904:STM720905 TDI720904:TDI720905 TNE720904:TNE720905 TXA720904:TXA720905 UGW720904:UGW720905 UQS720904:UQS720905 VAO720904:VAO720905 VKK720904:VKK720905 VUG720904:VUG720905 WEC720904:WEC720905 WNY720904:WNY720905 WXU720904:WXU720905 BM786440:BM786441 LI786440:LI786441 VE786440:VE786441 AFA786440:AFA786441 AOW786440:AOW786441 AYS786440:AYS786441 BIO786440:BIO786441 BSK786440:BSK786441 CCG786440:CCG786441 CMC786440:CMC786441 CVY786440:CVY786441 DFU786440:DFU786441 DPQ786440:DPQ786441 DZM786440:DZM786441 EJI786440:EJI786441 ETE786440:ETE786441 FDA786440:FDA786441 FMW786440:FMW786441 FWS786440:FWS786441 GGO786440:GGO786441 GQK786440:GQK786441 HAG786440:HAG786441 HKC786440:HKC786441 HTY786440:HTY786441 IDU786440:IDU786441 INQ786440:INQ786441 IXM786440:IXM786441 JHI786440:JHI786441 JRE786440:JRE786441 KBA786440:KBA786441 KKW786440:KKW786441 KUS786440:KUS786441 LEO786440:LEO786441 LOK786440:LOK786441 LYG786440:LYG786441 MIC786440:MIC786441 MRY786440:MRY786441 NBU786440:NBU786441 NLQ786440:NLQ786441 NVM786440:NVM786441 OFI786440:OFI786441 OPE786440:OPE786441 OZA786440:OZA786441 PIW786440:PIW786441 PSS786440:PSS786441 QCO786440:QCO786441 QMK786440:QMK786441 QWG786440:QWG786441 RGC786440:RGC786441 RPY786440:RPY786441 RZU786440:RZU786441 SJQ786440:SJQ786441 STM786440:STM786441 TDI786440:TDI786441 TNE786440:TNE786441 TXA786440:TXA786441 UGW786440:UGW786441 UQS786440:UQS786441 VAO786440:VAO786441 VKK786440:VKK786441 VUG786440:VUG786441 WEC786440:WEC786441 WNY786440:WNY786441 WXU786440:WXU786441 BM851976:BM851977 LI851976:LI851977 VE851976:VE851977 AFA851976:AFA851977 AOW851976:AOW851977 AYS851976:AYS851977 BIO851976:BIO851977 BSK851976:BSK851977 CCG851976:CCG851977 CMC851976:CMC851977 CVY851976:CVY851977 DFU851976:DFU851977 DPQ851976:DPQ851977 DZM851976:DZM851977 EJI851976:EJI851977 ETE851976:ETE851977 FDA851976:FDA851977 FMW851976:FMW851977 FWS851976:FWS851977 GGO851976:GGO851977 GQK851976:GQK851977 HAG851976:HAG851977 HKC851976:HKC851977 HTY851976:HTY851977 IDU851976:IDU851977 INQ851976:INQ851977 IXM851976:IXM851977 JHI851976:JHI851977 JRE851976:JRE851977 KBA851976:KBA851977 KKW851976:KKW851977 KUS851976:KUS851977 LEO851976:LEO851977 LOK851976:LOK851977 LYG851976:LYG851977 MIC851976:MIC851977 MRY851976:MRY851977 NBU851976:NBU851977 NLQ851976:NLQ851977 NVM851976:NVM851977 OFI851976:OFI851977 OPE851976:OPE851977 OZA851976:OZA851977 PIW851976:PIW851977 PSS851976:PSS851977 QCO851976:QCO851977 QMK851976:QMK851977 QWG851976:QWG851977 RGC851976:RGC851977 RPY851976:RPY851977 RZU851976:RZU851977 SJQ851976:SJQ851977 STM851976:STM851977 TDI851976:TDI851977 TNE851976:TNE851977 TXA851976:TXA851977 UGW851976:UGW851977 UQS851976:UQS851977 VAO851976:VAO851977 VKK851976:VKK851977 VUG851976:VUG851977 WEC851976:WEC851977 WNY851976:WNY851977 WXU851976:WXU851977 BM917512:BM917513 LI917512:LI917513 VE917512:VE917513 AFA917512:AFA917513 AOW917512:AOW917513 AYS917512:AYS917513 BIO917512:BIO917513 BSK917512:BSK917513 CCG917512:CCG917513 CMC917512:CMC917513 CVY917512:CVY917513 DFU917512:DFU917513 DPQ917512:DPQ917513 DZM917512:DZM917513 EJI917512:EJI917513 ETE917512:ETE917513 FDA917512:FDA917513 FMW917512:FMW917513 FWS917512:FWS917513 GGO917512:GGO917513 GQK917512:GQK917513 HAG917512:HAG917513 HKC917512:HKC917513 HTY917512:HTY917513 IDU917512:IDU917513 INQ917512:INQ917513 IXM917512:IXM917513 JHI917512:JHI917513 JRE917512:JRE917513 KBA917512:KBA917513 KKW917512:KKW917513 KUS917512:KUS917513 LEO917512:LEO917513 LOK917512:LOK917513 LYG917512:LYG917513 MIC917512:MIC917513 MRY917512:MRY917513 NBU917512:NBU917513 NLQ917512:NLQ917513 NVM917512:NVM917513 OFI917512:OFI917513 OPE917512:OPE917513 OZA917512:OZA917513 PIW917512:PIW917513 PSS917512:PSS917513 QCO917512:QCO917513 QMK917512:QMK917513 QWG917512:QWG917513 RGC917512:RGC917513 RPY917512:RPY917513 RZU917512:RZU917513 SJQ917512:SJQ917513 STM917512:STM917513 TDI917512:TDI917513 TNE917512:TNE917513 TXA917512:TXA917513 UGW917512:UGW917513 UQS917512:UQS917513 VAO917512:VAO917513 VKK917512:VKK917513 VUG917512:VUG917513 WEC917512:WEC917513 WNY917512:WNY917513 WXU917512:WXU917513 BM983048:BM983049 LI983048:LI983049 VE983048:VE983049 AFA983048:AFA983049 AOW983048:AOW983049 AYS983048:AYS983049 BIO983048:BIO983049 BSK983048:BSK983049 CCG983048:CCG983049 CMC983048:CMC983049 CVY983048:CVY983049 DFU983048:DFU983049 DPQ983048:DPQ983049 DZM983048:DZM983049 EJI983048:EJI983049 ETE983048:ETE983049 FDA983048:FDA983049 FMW983048:FMW983049 FWS983048:FWS983049 GGO983048:GGO983049 GQK983048:GQK983049 HAG983048:HAG983049 HKC983048:HKC983049 HTY983048:HTY983049 IDU983048:IDU983049 INQ983048:INQ983049 IXM983048:IXM983049 JHI983048:JHI983049 JRE983048:JRE983049 KBA983048:KBA983049 KKW983048:KKW983049 KUS983048:KUS983049 LEO983048:LEO983049 LOK983048:LOK983049 LYG983048:LYG983049 MIC983048:MIC983049 MRY983048:MRY983049 NBU983048:NBU983049 NLQ983048:NLQ983049 NVM983048:NVM983049 OFI983048:OFI983049 OPE983048:OPE983049 OZA983048:OZA983049 PIW983048:PIW983049 PSS983048:PSS983049 QCO983048:QCO983049 QMK983048:QMK983049 QWG983048:QWG983049 RGC983048:RGC983049 RPY983048:RPY983049 RZU983048:RZU983049 SJQ983048:SJQ983049 STM983048:STM983049 TDI983048:TDI983049 TNE983048:TNE983049 TXA983048:TXA983049 UGW983048:UGW983049 UQS983048:UQS983049 VAO983048:VAO983049 VKK983048:VKK983049 VUG983048:VUG983049 WEC983048:WEC983049 WNY983048:WNY983049 WXU983048:WXU983049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BD65544:BD65545 KZ65544:KZ65545 UV65544:UV65545 AER65544:AER65545 AON65544:AON65545 AYJ65544:AYJ65545 BIF65544:BIF65545 BSB65544:BSB65545 CBX65544:CBX65545 CLT65544:CLT65545 CVP65544:CVP65545 DFL65544:DFL65545 DPH65544:DPH65545 DZD65544:DZD65545 EIZ65544:EIZ65545 ESV65544:ESV65545 FCR65544:FCR65545 FMN65544:FMN65545 FWJ65544:FWJ65545 GGF65544:GGF65545 GQB65544:GQB65545 GZX65544:GZX65545 HJT65544:HJT65545 HTP65544:HTP65545 IDL65544:IDL65545 INH65544:INH65545 IXD65544:IXD65545 JGZ65544:JGZ65545 JQV65544:JQV65545 KAR65544:KAR65545 KKN65544:KKN65545 KUJ65544:KUJ65545 LEF65544:LEF65545 LOB65544:LOB65545 LXX65544:LXX65545 MHT65544:MHT65545 MRP65544:MRP65545 NBL65544:NBL65545 NLH65544:NLH65545 NVD65544:NVD65545 OEZ65544:OEZ65545 OOV65544:OOV65545 OYR65544:OYR65545 PIN65544:PIN65545 PSJ65544:PSJ65545 QCF65544:QCF65545 QMB65544:QMB65545 QVX65544:QVX65545 RFT65544:RFT65545 RPP65544:RPP65545 RZL65544:RZL65545 SJH65544:SJH65545 STD65544:STD65545 TCZ65544:TCZ65545 TMV65544:TMV65545 TWR65544:TWR65545 UGN65544:UGN65545 UQJ65544:UQJ65545 VAF65544:VAF65545 VKB65544:VKB65545 VTX65544:VTX65545 WDT65544:WDT65545 WNP65544:WNP65545 WXL65544:WXL65545 BD131080:BD131081 KZ131080:KZ131081 UV131080:UV131081 AER131080:AER131081 AON131080:AON131081 AYJ131080:AYJ131081 BIF131080:BIF131081 BSB131080:BSB131081 CBX131080:CBX131081 CLT131080:CLT131081 CVP131080:CVP131081 DFL131080:DFL131081 DPH131080:DPH131081 DZD131080:DZD131081 EIZ131080:EIZ131081 ESV131080:ESV131081 FCR131080:FCR131081 FMN131080:FMN131081 FWJ131080:FWJ131081 GGF131080:GGF131081 GQB131080:GQB131081 GZX131080:GZX131081 HJT131080:HJT131081 HTP131080:HTP131081 IDL131080:IDL131081 INH131080:INH131081 IXD131080:IXD131081 JGZ131080:JGZ131081 JQV131080:JQV131081 KAR131080:KAR131081 KKN131080:KKN131081 KUJ131080:KUJ131081 LEF131080:LEF131081 LOB131080:LOB131081 LXX131080:LXX131081 MHT131080:MHT131081 MRP131080:MRP131081 NBL131080:NBL131081 NLH131080:NLH131081 NVD131080:NVD131081 OEZ131080:OEZ131081 OOV131080:OOV131081 OYR131080:OYR131081 PIN131080:PIN131081 PSJ131080:PSJ131081 QCF131080:QCF131081 QMB131080:QMB131081 QVX131080:QVX131081 RFT131080:RFT131081 RPP131080:RPP131081 RZL131080:RZL131081 SJH131080:SJH131081 STD131080:STD131081 TCZ131080:TCZ131081 TMV131080:TMV131081 TWR131080:TWR131081 UGN131080:UGN131081 UQJ131080:UQJ131081 VAF131080:VAF131081 VKB131080:VKB131081 VTX131080:VTX131081 WDT131080:WDT131081 WNP131080:WNP131081 WXL131080:WXL131081 BD196616:BD196617 KZ196616:KZ196617 UV196616:UV196617 AER196616:AER196617 AON196616:AON196617 AYJ196616:AYJ196617 BIF196616:BIF196617 BSB196616:BSB196617 CBX196616:CBX196617 CLT196616:CLT196617 CVP196616:CVP196617 DFL196616:DFL196617 DPH196616:DPH196617 DZD196616:DZD196617 EIZ196616:EIZ196617 ESV196616:ESV196617 FCR196616:FCR196617 FMN196616:FMN196617 FWJ196616:FWJ196617 GGF196616:GGF196617 GQB196616:GQB196617 GZX196616:GZX196617 HJT196616:HJT196617 HTP196616:HTP196617 IDL196616:IDL196617 INH196616:INH196617 IXD196616:IXD196617 JGZ196616:JGZ196617 JQV196616:JQV196617 KAR196616:KAR196617 KKN196616:KKN196617 KUJ196616:KUJ196617 LEF196616:LEF196617 LOB196616:LOB196617 LXX196616:LXX196617 MHT196616:MHT196617 MRP196616:MRP196617 NBL196616:NBL196617 NLH196616:NLH196617 NVD196616:NVD196617 OEZ196616:OEZ196617 OOV196616:OOV196617 OYR196616:OYR196617 PIN196616:PIN196617 PSJ196616:PSJ196617 QCF196616:QCF196617 QMB196616:QMB196617 QVX196616:QVX196617 RFT196616:RFT196617 RPP196616:RPP196617 RZL196616:RZL196617 SJH196616:SJH196617 STD196616:STD196617 TCZ196616:TCZ196617 TMV196616:TMV196617 TWR196616:TWR196617 UGN196616:UGN196617 UQJ196616:UQJ196617 VAF196616:VAF196617 VKB196616:VKB196617 VTX196616:VTX196617 WDT196616:WDT196617 WNP196616:WNP196617 WXL196616:WXL196617 BD262152:BD262153 KZ262152:KZ262153 UV262152:UV262153 AER262152:AER262153 AON262152:AON262153 AYJ262152:AYJ262153 BIF262152:BIF262153 BSB262152:BSB262153 CBX262152:CBX262153 CLT262152:CLT262153 CVP262152:CVP262153 DFL262152:DFL262153 DPH262152:DPH262153 DZD262152:DZD262153 EIZ262152:EIZ262153 ESV262152:ESV262153 FCR262152:FCR262153 FMN262152:FMN262153 FWJ262152:FWJ262153 GGF262152:GGF262153 GQB262152:GQB262153 GZX262152:GZX262153 HJT262152:HJT262153 HTP262152:HTP262153 IDL262152:IDL262153 INH262152:INH262153 IXD262152:IXD262153 JGZ262152:JGZ262153 JQV262152:JQV262153 KAR262152:KAR262153 KKN262152:KKN262153 KUJ262152:KUJ262153 LEF262152:LEF262153 LOB262152:LOB262153 LXX262152:LXX262153 MHT262152:MHT262153 MRP262152:MRP262153 NBL262152:NBL262153 NLH262152:NLH262153 NVD262152:NVD262153 OEZ262152:OEZ262153 OOV262152:OOV262153 OYR262152:OYR262153 PIN262152:PIN262153 PSJ262152:PSJ262153 QCF262152:QCF262153 QMB262152:QMB262153 QVX262152:QVX262153 RFT262152:RFT262153 RPP262152:RPP262153 RZL262152:RZL262153 SJH262152:SJH262153 STD262152:STD262153 TCZ262152:TCZ262153 TMV262152:TMV262153 TWR262152:TWR262153 UGN262152:UGN262153 UQJ262152:UQJ262153 VAF262152:VAF262153 VKB262152:VKB262153 VTX262152:VTX262153 WDT262152:WDT262153 WNP262152:WNP262153 WXL262152:WXL262153 BD327688:BD327689 KZ327688:KZ327689 UV327688:UV327689 AER327688:AER327689 AON327688:AON327689 AYJ327688:AYJ327689 BIF327688:BIF327689 BSB327688:BSB327689 CBX327688:CBX327689 CLT327688:CLT327689 CVP327688:CVP327689 DFL327688:DFL327689 DPH327688:DPH327689 DZD327688:DZD327689 EIZ327688:EIZ327689 ESV327688:ESV327689 FCR327688:FCR327689 FMN327688:FMN327689 FWJ327688:FWJ327689 GGF327688:GGF327689 GQB327688:GQB327689 GZX327688:GZX327689 HJT327688:HJT327689 HTP327688:HTP327689 IDL327688:IDL327689 INH327688:INH327689 IXD327688:IXD327689 JGZ327688:JGZ327689 JQV327688:JQV327689 KAR327688:KAR327689 KKN327688:KKN327689 KUJ327688:KUJ327689 LEF327688:LEF327689 LOB327688:LOB327689 LXX327688:LXX327689 MHT327688:MHT327689 MRP327688:MRP327689 NBL327688:NBL327689 NLH327688:NLH327689 NVD327688:NVD327689 OEZ327688:OEZ327689 OOV327688:OOV327689 OYR327688:OYR327689 PIN327688:PIN327689 PSJ327688:PSJ327689 QCF327688:QCF327689 QMB327688:QMB327689 QVX327688:QVX327689 RFT327688:RFT327689 RPP327688:RPP327689 RZL327688:RZL327689 SJH327688:SJH327689 STD327688:STD327689 TCZ327688:TCZ327689 TMV327688:TMV327689 TWR327688:TWR327689 UGN327688:UGN327689 UQJ327688:UQJ327689 VAF327688:VAF327689 VKB327688:VKB327689 VTX327688:VTX327689 WDT327688:WDT327689 WNP327688:WNP327689 WXL327688:WXL327689 BD393224:BD393225 KZ393224:KZ393225 UV393224:UV393225 AER393224:AER393225 AON393224:AON393225 AYJ393224:AYJ393225 BIF393224:BIF393225 BSB393224:BSB393225 CBX393224:CBX393225 CLT393224:CLT393225 CVP393224:CVP393225 DFL393224:DFL393225 DPH393224:DPH393225 DZD393224:DZD393225 EIZ393224:EIZ393225 ESV393224:ESV393225 FCR393224:FCR393225 FMN393224:FMN393225 FWJ393224:FWJ393225 GGF393224:GGF393225 GQB393224:GQB393225 GZX393224:GZX393225 HJT393224:HJT393225 HTP393224:HTP393225 IDL393224:IDL393225 INH393224:INH393225 IXD393224:IXD393225 JGZ393224:JGZ393225 JQV393224:JQV393225 KAR393224:KAR393225 KKN393224:KKN393225 KUJ393224:KUJ393225 LEF393224:LEF393225 LOB393224:LOB393225 LXX393224:LXX393225 MHT393224:MHT393225 MRP393224:MRP393225 NBL393224:NBL393225 NLH393224:NLH393225 NVD393224:NVD393225 OEZ393224:OEZ393225 OOV393224:OOV393225 OYR393224:OYR393225 PIN393224:PIN393225 PSJ393224:PSJ393225 QCF393224:QCF393225 QMB393224:QMB393225 QVX393224:QVX393225 RFT393224:RFT393225 RPP393224:RPP393225 RZL393224:RZL393225 SJH393224:SJH393225 STD393224:STD393225 TCZ393224:TCZ393225 TMV393224:TMV393225 TWR393224:TWR393225 UGN393224:UGN393225 UQJ393224:UQJ393225 VAF393224:VAF393225 VKB393224:VKB393225 VTX393224:VTX393225 WDT393224:WDT393225 WNP393224:WNP393225 WXL393224:WXL393225 BD458760:BD458761 KZ458760:KZ458761 UV458760:UV458761 AER458760:AER458761 AON458760:AON458761 AYJ458760:AYJ458761 BIF458760:BIF458761 BSB458760:BSB458761 CBX458760:CBX458761 CLT458760:CLT458761 CVP458760:CVP458761 DFL458760:DFL458761 DPH458760:DPH458761 DZD458760:DZD458761 EIZ458760:EIZ458761 ESV458760:ESV458761 FCR458760:FCR458761 FMN458760:FMN458761 FWJ458760:FWJ458761 GGF458760:GGF458761 GQB458760:GQB458761 GZX458760:GZX458761 HJT458760:HJT458761 HTP458760:HTP458761 IDL458760:IDL458761 INH458760:INH458761 IXD458760:IXD458761 JGZ458760:JGZ458761 JQV458760:JQV458761 KAR458760:KAR458761 KKN458760:KKN458761 KUJ458760:KUJ458761 LEF458760:LEF458761 LOB458760:LOB458761 LXX458760:LXX458761 MHT458760:MHT458761 MRP458760:MRP458761 NBL458760:NBL458761 NLH458760:NLH458761 NVD458760:NVD458761 OEZ458760:OEZ458761 OOV458760:OOV458761 OYR458760:OYR458761 PIN458760:PIN458761 PSJ458760:PSJ458761 QCF458760:QCF458761 QMB458760:QMB458761 QVX458760:QVX458761 RFT458760:RFT458761 RPP458760:RPP458761 RZL458760:RZL458761 SJH458760:SJH458761 STD458760:STD458761 TCZ458760:TCZ458761 TMV458760:TMV458761 TWR458760:TWR458761 UGN458760:UGN458761 UQJ458760:UQJ458761 VAF458760:VAF458761 VKB458760:VKB458761 VTX458760:VTX458761 WDT458760:WDT458761 WNP458760:WNP458761 WXL458760:WXL458761 BD524296:BD524297 KZ524296:KZ524297 UV524296:UV524297 AER524296:AER524297 AON524296:AON524297 AYJ524296:AYJ524297 BIF524296:BIF524297 BSB524296:BSB524297 CBX524296:CBX524297 CLT524296:CLT524297 CVP524296:CVP524297 DFL524296:DFL524297 DPH524296:DPH524297 DZD524296:DZD524297 EIZ524296:EIZ524297 ESV524296:ESV524297 FCR524296:FCR524297 FMN524296:FMN524297 FWJ524296:FWJ524297 GGF524296:GGF524297 GQB524296:GQB524297 GZX524296:GZX524297 HJT524296:HJT524297 HTP524296:HTP524297 IDL524296:IDL524297 INH524296:INH524297 IXD524296:IXD524297 JGZ524296:JGZ524297 JQV524296:JQV524297 KAR524296:KAR524297 KKN524296:KKN524297 KUJ524296:KUJ524297 LEF524296:LEF524297 LOB524296:LOB524297 LXX524296:LXX524297 MHT524296:MHT524297 MRP524296:MRP524297 NBL524296:NBL524297 NLH524296:NLH524297 NVD524296:NVD524297 OEZ524296:OEZ524297 OOV524296:OOV524297 OYR524296:OYR524297 PIN524296:PIN524297 PSJ524296:PSJ524297 QCF524296:QCF524297 QMB524296:QMB524297 QVX524296:QVX524297 RFT524296:RFT524297 RPP524296:RPP524297 RZL524296:RZL524297 SJH524296:SJH524297 STD524296:STD524297 TCZ524296:TCZ524297 TMV524296:TMV524297 TWR524296:TWR524297 UGN524296:UGN524297 UQJ524296:UQJ524297 VAF524296:VAF524297 VKB524296:VKB524297 VTX524296:VTX524297 WDT524296:WDT524297 WNP524296:WNP524297 WXL524296:WXL524297 BD589832:BD589833 KZ589832:KZ589833 UV589832:UV589833 AER589832:AER589833 AON589832:AON589833 AYJ589832:AYJ589833 BIF589832:BIF589833 BSB589832:BSB589833 CBX589832:CBX589833 CLT589832:CLT589833 CVP589832:CVP589833 DFL589832:DFL589833 DPH589832:DPH589833 DZD589832:DZD589833 EIZ589832:EIZ589833 ESV589832:ESV589833 FCR589832:FCR589833 FMN589832:FMN589833 FWJ589832:FWJ589833 GGF589832:GGF589833 GQB589832:GQB589833 GZX589832:GZX589833 HJT589832:HJT589833 HTP589832:HTP589833 IDL589832:IDL589833 INH589832:INH589833 IXD589832:IXD589833 JGZ589832:JGZ589833 JQV589832:JQV589833 KAR589832:KAR589833 KKN589832:KKN589833 KUJ589832:KUJ589833 LEF589832:LEF589833 LOB589832:LOB589833 LXX589832:LXX589833 MHT589832:MHT589833 MRP589832:MRP589833 NBL589832:NBL589833 NLH589832:NLH589833 NVD589832:NVD589833 OEZ589832:OEZ589833 OOV589832:OOV589833 OYR589832:OYR589833 PIN589832:PIN589833 PSJ589832:PSJ589833 QCF589832:QCF589833 QMB589832:QMB589833 QVX589832:QVX589833 RFT589832:RFT589833 RPP589832:RPP589833 RZL589832:RZL589833 SJH589832:SJH589833 STD589832:STD589833 TCZ589832:TCZ589833 TMV589832:TMV589833 TWR589832:TWR589833 UGN589832:UGN589833 UQJ589832:UQJ589833 VAF589832:VAF589833 VKB589832:VKB589833 VTX589832:VTX589833 WDT589832:WDT589833 WNP589832:WNP589833 WXL589832:WXL589833 BD655368:BD655369 KZ655368:KZ655369 UV655368:UV655369 AER655368:AER655369 AON655368:AON655369 AYJ655368:AYJ655369 BIF655368:BIF655369 BSB655368:BSB655369 CBX655368:CBX655369 CLT655368:CLT655369 CVP655368:CVP655369 DFL655368:DFL655369 DPH655368:DPH655369 DZD655368:DZD655369 EIZ655368:EIZ655369 ESV655368:ESV655369 FCR655368:FCR655369 FMN655368:FMN655369 FWJ655368:FWJ655369 GGF655368:GGF655369 GQB655368:GQB655369 GZX655368:GZX655369 HJT655368:HJT655369 HTP655368:HTP655369 IDL655368:IDL655369 INH655368:INH655369 IXD655368:IXD655369 JGZ655368:JGZ655369 JQV655368:JQV655369 KAR655368:KAR655369 KKN655368:KKN655369 KUJ655368:KUJ655369 LEF655368:LEF655369 LOB655368:LOB655369 LXX655368:LXX655369 MHT655368:MHT655369 MRP655368:MRP655369 NBL655368:NBL655369 NLH655368:NLH655369 NVD655368:NVD655369 OEZ655368:OEZ655369 OOV655368:OOV655369 OYR655368:OYR655369 PIN655368:PIN655369 PSJ655368:PSJ655369 QCF655368:QCF655369 QMB655368:QMB655369 QVX655368:QVX655369 RFT655368:RFT655369 RPP655368:RPP655369 RZL655368:RZL655369 SJH655368:SJH655369 STD655368:STD655369 TCZ655368:TCZ655369 TMV655368:TMV655369 TWR655368:TWR655369 UGN655368:UGN655369 UQJ655368:UQJ655369 VAF655368:VAF655369 VKB655368:VKB655369 VTX655368:VTX655369 WDT655368:WDT655369 WNP655368:WNP655369 WXL655368:WXL655369 BD720904:BD720905 KZ720904:KZ720905 UV720904:UV720905 AER720904:AER720905 AON720904:AON720905 AYJ720904:AYJ720905 BIF720904:BIF720905 BSB720904:BSB720905 CBX720904:CBX720905 CLT720904:CLT720905 CVP720904:CVP720905 DFL720904:DFL720905 DPH720904:DPH720905 DZD720904:DZD720905 EIZ720904:EIZ720905 ESV720904:ESV720905 FCR720904:FCR720905 FMN720904:FMN720905 FWJ720904:FWJ720905 GGF720904:GGF720905 GQB720904:GQB720905 GZX720904:GZX720905 HJT720904:HJT720905 HTP720904:HTP720905 IDL720904:IDL720905 INH720904:INH720905 IXD720904:IXD720905 JGZ720904:JGZ720905 JQV720904:JQV720905 KAR720904:KAR720905 KKN720904:KKN720905 KUJ720904:KUJ720905 LEF720904:LEF720905 LOB720904:LOB720905 LXX720904:LXX720905 MHT720904:MHT720905 MRP720904:MRP720905 NBL720904:NBL720905 NLH720904:NLH720905 NVD720904:NVD720905 OEZ720904:OEZ720905 OOV720904:OOV720905 OYR720904:OYR720905 PIN720904:PIN720905 PSJ720904:PSJ720905 QCF720904:QCF720905 QMB720904:QMB720905 QVX720904:QVX720905 RFT720904:RFT720905 RPP720904:RPP720905 RZL720904:RZL720905 SJH720904:SJH720905 STD720904:STD720905 TCZ720904:TCZ720905 TMV720904:TMV720905 TWR720904:TWR720905 UGN720904:UGN720905 UQJ720904:UQJ720905 VAF720904:VAF720905 VKB720904:VKB720905 VTX720904:VTX720905 WDT720904:WDT720905 WNP720904:WNP720905 WXL720904:WXL720905 BD786440:BD786441 KZ786440:KZ786441 UV786440:UV786441 AER786440:AER786441 AON786440:AON786441 AYJ786440:AYJ786441 BIF786440:BIF786441 BSB786440:BSB786441 CBX786440:CBX786441 CLT786440:CLT786441 CVP786440:CVP786441 DFL786440:DFL786441 DPH786440:DPH786441 DZD786440:DZD786441 EIZ786440:EIZ786441 ESV786440:ESV786441 FCR786440:FCR786441 FMN786440:FMN786441 FWJ786440:FWJ786441 GGF786440:GGF786441 GQB786440:GQB786441 GZX786440:GZX786441 HJT786440:HJT786441 HTP786440:HTP786441 IDL786440:IDL786441 INH786440:INH786441 IXD786440:IXD786441 JGZ786440:JGZ786441 JQV786440:JQV786441 KAR786440:KAR786441 KKN786440:KKN786441 KUJ786440:KUJ786441 LEF786440:LEF786441 LOB786440:LOB786441 LXX786440:LXX786441 MHT786440:MHT786441 MRP786440:MRP786441 NBL786440:NBL786441 NLH786440:NLH786441 NVD786440:NVD786441 OEZ786440:OEZ786441 OOV786440:OOV786441 OYR786440:OYR786441 PIN786440:PIN786441 PSJ786440:PSJ786441 QCF786440:QCF786441 QMB786440:QMB786441 QVX786440:QVX786441 RFT786440:RFT786441 RPP786440:RPP786441 RZL786440:RZL786441 SJH786440:SJH786441 STD786440:STD786441 TCZ786440:TCZ786441 TMV786440:TMV786441 TWR786440:TWR786441 UGN786440:UGN786441 UQJ786440:UQJ786441 VAF786440:VAF786441 VKB786440:VKB786441 VTX786440:VTX786441 WDT786440:WDT786441 WNP786440:WNP786441 WXL786440:WXL786441 BD851976:BD851977 KZ851976:KZ851977 UV851976:UV851977 AER851976:AER851977 AON851976:AON851977 AYJ851976:AYJ851977 BIF851976:BIF851977 BSB851976:BSB851977 CBX851976:CBX851977 CLT851976:CLT851977 CVP851976:CVP851977 DFL851976:DFL851977 DPH851976:DPH851977 DZD851976:DZD851977 EIZ851976:EIZ851977 ESV851976:ESV851977 FCR851976:FCR851977 FMN851976:FMN851977 FWJ851976:FWJ851977 GGF851976:GGF851977 GQB851976:GQB851977 GZX851976:GZX851977 HJT851976:HJT851977 HTP851976:HTP851977 IDL851976:IDL851977 INH851976:INH851977 IXD851976:IXD851977 JGZ851976:JGZ851977 JQV851976:JQV851977 KAR851976:KAR851977 KKN851976:KKN851977 KUJ851976:KUJ851977 LEF851976:LEF851977 LOB851976:LOB851977 LXX851976:LXX851977 MHT851976:MHT851977 MRP851976:MRP851977 NBL851976:NBL851977 NLH851976:NLH851977 NVD851976:NVD851977 OEZ851976:OEZ851977 OOV851976:OOV851977 OYR851976:OYR851977 PIN851976:PIN851977 PSJ851976:PSJ851977 QCF851976:QCF851977 QMB851976:QMB851977 QVX851976:QVX851977 RFT851976:RFT851977 RPP851976:RPP851977 RZL851976:RZL851977 SJH851976:SJH851977 STD851976:STD851977 TCZ851976:TCZ851977 TMV851976:TMV851977 TWR851976:TWR851977 UGN851976:UGN851977 UQJ851976:UQJ851977 VAF851976:VAF851977 VKB851976:VKB851977 VTX851976:VTX851977 WDT851976:WDT851977 WNP851976:WNP851977 WXL851976:WXL851977 BD917512:BD917513 KZ917512:KZ917513 UV917512:UV917513 AER917512:AER917513 AON917512:AON917513 AYJ917512:AYJ917513 BIF917512:BIF917513 BSB917512:BSB917513 CBX917512:CBX917513 CLT917512:CLT917513 CVP917512:CVP917513 DFL917512:DFL917513 DPH917512:DPH917513 DZD917512:DZD917513 EIZ917512:EIZ917513 ESV917512:ESV917513 FCR917512:FCR917513 FMN917512:FMN917513 FWJ917512:FWJ917513 GGF917512:GGF917513 GQB917512:GQB917513 GZX917512:GZX917513 HJT917512:HJT917513 HTP917512:HTP917513 IDL917512:IDL917513 INH917512:INH917513 IXD917512:IXD917513 JGZ917512:JGZ917513 JQV917512:JQV917513 KAR917512:KAR917513 KKN917512:KKN917513 KUJ917512:KUJ917513 LEF917512:LEF917513 LOB917512:LOB917513 LXX917512:LXX917513 MHT917512:MHT917513 MRP917512:MRP917513 NBL917512:NBL917513 NLH917512:NLH917513 NVD917512:NVD917513 OEZ917512:OEZ917513 OOV917512:OOV917513 OYR917512:OYR917513 PIN917512:PIN917513 PSJ917512:PSJ917513 QCF917512:QCF917513 QMB917512:QMB917513 QVX917512:QVX917513 RFT917512:RFT917513 RPP917512:RPP917513 RZL917512:RZL917513 SJH917512:SJH917513 STD917512:STD917513 TCZ917512:TCZ917513 TMV917512:TMV917513 TWR917512:TWR917513 UGN917512:UGN917513 UQJ917512:UQJ917513 VAF917512:VAF917513 VKB917512:VKB917513 VTX917512:VTX917513 WDT917512:WDT917513 WNP917512:WNP917513 WXL917512:WXL917513 BD983048:BD983049 KZ983048:KZ983049 UV983048:UV983049 AER983048:AER983049 AON983048:AON983049 AYJ983048:AYJ983049 BIF983048:BIF983049 BSB983048:BSB983049 CBX983048:CBX983049 CLT983048:CLT983049 CVP983048:CVP983049 DFL983048:DFL983049 DPH983048:DPH983049 DZD983048:DZD983049 EIZ983048:EIZ983049 ESV983048:ESV983049 FCR983048:FCR983049 FMN983048:FMN983049 FWJ983048:FWJ983049 GGF983048:GGF983049 GQB983048:GQB983049 GZX983048:GZX983049 HJT983048:HJT983049 HTP983048:HTP983049 IDL983048:IDL983049 INH983048:INH983049 IXD983048:IXD983049 JGZ983048:JGZ983049 JQV983048:JQV983049 KAR983048:KAR983049 KKN983048:KKN983049 KUJ983048:KUJ983049 LEF983048:LEF983049 LOB983048:LOB983049 LXX983048:LXX983049 MHT983048:MHT983049 MRP983048:MRP983049 NBL983048:NBL983049 NLH983048:NLH983049 NVD983048:NVD983049 OEZ983048:OEZ983049 OOV983048:OOV983049 OYR983048:OYR983049 PIN983048:PIN983049 PSJ983048:PSJ983049 QCF983048:QCF983049 QMB983048:QMB983049 QVX983048:QVX983049 RFT983048:RFT983049 RPP983048:RPP983049 RZL983048:RZL983049 SJH983048:SJH983049 STD983048:STD983049 TCZ983048:TCZ983049 TMV983048:TMV983049 TWR983048:TWR983049 UGN983048:UGN983049 UQJ983048:UQJ983049 VAF983048:VAF983049 VKB983048:VKB983049 VTX983048:VTX983049 WDT983048:WDT983049 WNP983048:WNP983049 WXL983048:WXL983049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BF65544:BF65545 LB65544:LB65545 UX65544:UX65545 AET65544:AET65545 AOP65544:AOP65545 AYL65544:AYL65545 BIH65544:BIH65545 BSD65544:BSD65545 CBZ65544:CBZ65545 CLV65544:CLV65545 CVR65544:CVR65545 DFN65544:DFN65545 DPJ65544:DPJ65545 DZF65544:DZF65545 EJB65544:EJB65545 ESX65544:ESX65545 FCT65544:FCT65545 FMP65544:FMP65545 FWL65544:FWL65545 GGH65544:GGH65545 GQD65544:GQD65545 GZZ65544:GZZ65545 HJV65544:HJV65545 HTR65544:HTR65545 IDN65544:IDN65545 INJ65544:INJ65545 IXF65544:IXF65545 JHB65544:JHB65545 JQX65544:JQX65545 KAT65544:KAT65545 KKP65544:KKP65545 KUL65544:KUL65545 LEH65544:LEH65545 LOD65544:LOD65545 LXZ65544:LXZ65545 MHV65544:MHV65545 MRR65544:MRR65545 NBN65544:NBN65545 NLJ65544:NLJ65545 NVF65544:NVF65545 OFB65544:OFB65545 OOX65544:OOX65545 OYT65544:OYT65545 PIP65544:PIP65545 PSL65544:PSL65545 QCH65544:QCH65545 QMD65544:QMD65545 QVZ65544:QVZ65545 RFV65544:RFV65545 RPR65544:RPR65545 RZN65544:RZN65545 SJJ65544:SJJ65545 STF65544:STF65545 TDB65544:TDB65545 TMX65544:TMX65545 TWT65544:TWT65545 UGP65544:UGP65545 UQL65544:UQL65545 VAH65544:VAH65545 VKD65544:VKD65545 VTZ65544:VTZ65545 WDV65544:WDV65545 WNR65544:WNR65545 WXN65544:WXN65545 BF131080:BF131081 LB131080:LB131081 UX131080:UX131081 AET131080:AET131081 AOP131080:AOP131081 AYL131080:AYL131081 BIH131080:BIH131081 BSD131080:BSD131081 CBZ131080:CBZ131081 CLV131080:CLV131081 CVR131080:CVR131081 DFN131080:DFN131081 DPJ131080:DPJ131081 DZF131080:DZF131081 EJB131080:EJB131081 ESX131080:ESX131081 FCT131080:FCT131081 FMP131080:FMP131081 FWL131080:FWL131081 GGH131080:GGH131081 GQD131080:GQD131081 GZZ131080:GZZ131081 HJV131080:HJV131081 HTR131080:HTR131081 IDN131080:IDN131081 INJ131080:INJ131081 IXF131080:IXF131081 JHB131080:JHB131081 JQX131080:JQX131081 KAT131080:KAT131081 KKP131080:KKP131081 KUL131080:KUL131081 LEH131080:LEH131081 LOD131080:LOD131081 LXZ131080:LXZ131081 MHV131080:MHV131081 MRR131080:MRR131081 NBN131080:NBN131081 NLJ131080:NLJ131081 NVF131080:NVF131081 OFB131080:OFB131081 OOX131080:OOX131081 OYT131080:OYT131081 PIP131080:PIP131081 PSL131080:PSL131081 QCH131080:QCH131081 QMD131080:QMD131081 QVZ131080:QVZ131081 RFV131080:RFV131081 RPR131080:RPR131081 RZN131080:RZN131081 SJJ131080:SJJ131081 STF131080:STF131081 TDB131080:TDB131081 TMX131080:TMX131081 TWT131080:TWT131081 UGP131080:UGP131081 UQL131080:UQL131081 VAH131080:VAH131081 VKD131080:VKD131081 VTZ131080:VTZ131081 WDV131080:WDV131081 WNR131080:WNR131081 WXN131080:WXN131081 BF196616:BF196617 LB196616:LB196617 UX196616:UX196617 AET196616:AET196617 AOP196616:AOP196617 AYL196616:AYL196617 BIH196616:BIH196617 BSD196616:BSD196617 CBZ196616:CBZ196617 CLV196616:CLV196617 CVR196616:CVR196617 DFN196616:DFN196617 DPJ196616:DPJ196617 DZF196616:DZF196617 EJB196616:EJB196617 ESX196616:ESX196617 FCT196616:FCT196617 FMP196616:FMP196617 FWL196616:FWL196617 GGH196616:GGH196617 GQD196616:GQD196617 GZZ196616:GZZ196617 HJV196616:HJV196617 HTR196616:HTR196617 IDN196616:IDN196617 INJ196616:INJ196617 IXF196616:IXF196617 JHB196616:JHB196617 JQX196616:JQX196617 KAT196616:KAT196617 KKP196616:KKP196617 KUL196616:KUL196617 LEH196616:LEH196617 LOD196616:LOD196617 LXZ196616:LXZ196617 MHV196616:MHV196617 MRR196616:MRR196617 NBN196616:NBN196617 NLJ196616:NLJ196617 NVF196616:NVF196617 OFB196616:OFB196617 OOX196616:OOX196617 OYT196616:OYT196617 PIP196616:PIP196617 PSL196616:PSL196617 QCH196616:QCH196617 QMD196616:QMD196617 QVZ196616:QVZ196617 RFV196616:RFV196617 RPR196616:RPR196617 RZN196616:RZN196617 SJJ196616:SJJ196617 STF196616:STF196617 TDB196616:TDB196617 TMX196616:TMX196617 TWT196616:TWT196617 UGP196616:UGP196617 UQL196616:UQL196617 VAH196616:VAH196617 VKD196616:VKD196617 VTZ196616:VTZ196617 WDV196616:WDV196617 WNR196616:WNR196617 WXN196616:WXN196617 BF262152:BF262153 LB262152:LB262153 UX262152:UX262153 AET262152:AET262153 AOP262152:AOP262153 AYL262152:AYL262153 BIH262152:BIH262153 BSD262152:BSD262153 CBZ262152:CBZ262153 CLV262152:CLV262153 CVR262152:CVR262153 DFN262152:DFN262153 DPJ262152:DPJ262153 DZF262152:DZF262153 EJB262152:EJB262153 ESX262152:ESX262153 FCT262152:FCT262153 FMP262152:FMP262153 FWL262152:FWL262153 GGH262152:GGH262153 GQD262152:GQD262153 GZZ262152:GZZ262153 HJV262152:HJV262153 HTR262152:HTR262153 IDN262152:IDN262153 INJ262152:INJ262153 IXF262152:IXF262153 JHB262152:JHB262153 JQX262152:JQX262153 KAT262152:KAT262153 KKP262152:KKP262153 KUL262152:KUL262153 LEH262152:LEH262153 LOD262152:LOD262153 LXZ262152:LXZ262153 MHV262152:MHV262153 MRR262152:MRR262153 NBN262152:NBN262153 NLJ262152:NLJ262153 NVF262152:NVF262153 OFB262152:OFB262153 OOX262152:OOX262153 OYT262152:OYT262153 PIP262152:PIP262153 PSL262152:PSL262153 QCH262152:QCH262153 QMD262152:QMD262153 QVZ262152:QVZ262153 RFV262152:RFV262153 RPR262152:RPR262153 RZN262152:RZN262153 SJJ262152:SJJ262153 STF262152:STF262153 TDB262152:TDB262153 TMX262152:TMX262153 TWT262152:TWT262153 UGP262152:UGP262153 UQL262152:UQL262153 VAH262152:VAH262153 VKD262152:VKD262153 VTZ262152:VTZ262153 WDV262152:WDV262153 WNR262152:WNR262153 WXN262152:WXN262153 BF327688:BF327689 LB327688:LB327689 UX327688:UX327689 AET327688:AET327689 AOP327688:AOP327689 AYL327688:AYL327689 BIH327688:BIH327689 BSD327688:BSD327689 CBZ327688:CBZ327689 CLV327688:CLV327689 CVR327688:CVR327689 DFN327688:DFN327689 DPJ327688:DPJ327689 DZF327688:DZF327689 EJB327688:EJB327689 ESX327688:ESX327689 FCT327688:FCT327689 FMP327688:FMP327689 FWL327688:FWL327689 GGH327688:GGH327689 GQD327688:GQD327689 GZZ327688:GZZ327689 HJV327688:HJV327689 HTR327688:HTR327689 IDN327688:IDN327689 INJ327688:INJ327689 IXF327688:IXF327689 JHB327688:JHB327689 JQX327688:JQX327689 KAT327688:KAT327689 KKP327688:KKP327689 KUL327688:KUL327689 LEH327688:LEH327689 LOD327688:LOD327689 LXZ327688:LXZ327689 MHV327688:MHV327689 MRR327688:MRR327689 NBN327688:NBN327689 NLJ327688:NLJ327689 NVF327688:NVF327689 OFB327688:OFB327689 OOX327688:OOX327689 OYT327688:OYT327689 PIP327688:PIP327689 PSL327688:PSL327689 QCH327688:QCH327689 QMD327688:QMD327689 QVZ327688:QVZ327689 RFV327688:RFV327689 RPR327688:RPR327689 RZN327688:RZN327689 SJJ327688:SJJ327689 STF327688:STF327689 TDB327688:TDB327689 TMX327688:TMX327689 TWT327688:TWT327689 UGP327688:UGP327689 UQL327688:UQL327689 VAH327688:VAH327689 VKD327688:VKD327689 VTZ327688:VTZ327689 WDV327688:WDV327689 WNR327688:WNR327689 WXN327688:WXN327689 BF393224:BF393225 LB393224:LB393225 UX393224:UX393225 AET393224:AET393225 AOP393224:AOP393225 AYL393224:AYL393225 BIH393224:BIH393225 BSD393224:BSD393225 CBZ393224:CBZ393225 CLV393224:CLV393225 CVR393224:CVR393225 DFN393224:DFN393225 DPJ393224:DPJ393225 DZF393224:DZF393225 EJB393224:EJB393225 ESX393224:ESX393225 FCT393224:FCT393225 FMP393224:FMP393225 FWL393224:FWL393225 GGH393224:GGH393225 GQD393224:GQD393225 GZZ393224:GZZ393225 HJV393224:HJV393225 HTR393224:HTR393225 IDN393224:IDN393225 INJ393224:INJ393225 IXF393224:IXF393225 JHB393224:JHB393225 JQX393224:JQX393225 KAT393224:KAT393225 KKP393224:KKP393225 KUL393224:KUL393225 LEH393224:LEH393225 LOD393224:LOD393225 LXZ393224:LXZ393225 MHV393224:MHV393225 MRR393224:MRR393225 NBN393224:NBN393225 NLJ393224:NLJ393225 NVF393224:NVF393225 OFB393224:OFB393225 OOX393224:OOX393225 OYT393224:OYT393225 PIP393224:PIP393225 PSL393224:PSL393225 QCH393224:QCH393225 QMD393224:QMD393225 QVZ393224:QVZ393225 RFV393224:RFV393225 RPR393224:RPR393225 RZN393224:RZN393225 SJJ393224:SJJ393225 STF393224:STF393225 TDB393224:TDB393225 TMX393224:TMX393225 TWT393224:TWT393225 UGP393224:UGP393225 UQL393224:UQL393225 VAH393224:VAH393225 VKD393224:VKD393225 VTZ393224:VTZ393225 WDV393224:WDV393225 WNR393224:WNR393225 WXN393224:WXN393225 BF458760:BF458761 LB458760:LB458761 UX458760:UX458761 AET458760:AET458761 AOP458760:AOP458761 AYL458760:AYL458761 BIH458760:BIH458761 BSD458760:BSD458761 CBZ458760:CBZ458761 CLV458760:CLV458761 CVR458760:CVR458761 DFN458760:DFN458761 DPJ458760:DPJ458761 DZF458760:DZF458761 EJB458760:EJB458761 ESX458760:ESX458761 FCT458760:FCT458761 FMP458760:FMP458761 FWL458760:FWL458761 GGH458760:GGH458761 GQD458760:GQD458761 GZZ458760:GZZ458761 HJV458760:HJV458761 HTR458760:HTR458761 IDN458760:IDN458761 INJ458760:INJ458761 IXF458760:IXF458761 JHB458760:JHB458761 JQX458760:JQX458761 KAT458760:KAT458761 KKP458760:KKP458761 KUL458760:KUL458761 LEH458760:LEH458761 LOD458760:LOD458761 LXZ458760:LXZ458761 MHV458760:MHV458761 MRR458760:MRR458761 NBN458760:NBN458761 NLJ458760:NLJ458761 NVF458760:NVF458761 OFB458760:OFB458761 OOX458760:OOX458761 OYT458760:OYT458761 PIP458760:PIP458761 PSL458760:PSL458761 QCH458760:QCH458761 QMD458760:QMD458761 QVZ458760:QVZ458761 RFV458760:RFV458761 RPR458760:RPR458761 RZN458760:RZN458761 SJJ458760:SJJ458761 STF458760:STF458761 TDB458760:TDB458761 TMX458760:TMX458761 TWT458760:TWT458761 UGP458760:UGP458761 UQL458760:UQL458761 VAH458760:VAH458761 VKD458760:VKD458761 VTZ458760:VTZ458761 WDV458760:WDV458761 WNR458760:WNR458761 WXN458760:WXN458761 BF524296:BF524297 LB524296:LB524297 UX524296:UX524297 AET524296:AET524297 AOP524296:AOP524297 AYL524296:AYL524297 BIH524296:BIH524297 BSD524296:BSD524297 CBZ524296:CBZ524297 CLV524296:CLV524297 CVR524296:CVR524297 DFN524296:DFN524297 DPJ524296:DPJ524297 DZF524296:DZF524297 EJB524296:EJB524297 ESX524296:ESX524297 FCT524296:FCT524297 FMP524296:FMP524297 FWL524296:FWL524297 GGH524296:GGH524297 GQD524296:GQD524297 GZZ524296:GZZ524297 HJV524296:HJV524297 HTR524296:HTR524297 IDN524296:IDN524297 INJ524296:INJ524297 IXF524296:IXF524297 JHB524296:JHB524297 JQX524296:JQX524297 KAT524296:KAT524297 KKP524296:KKP524297 KUL524296:KUL524297 LEH524296:LEH524297 LOD524296:LOD524297 LXZ524296:LXZ524297 MHV524296:MHV524297 MRR524296:MRR524297 NBN524296:NBN524297 NLJ524296:NLJ524297 NVF524296:NVF524297 OFB524296:OFB524297 OOX524296:OOX524297 OYT524296:OYT524297 PIP524296:PIP524297 PSL524296:PSL524297 QCH524296:QCH524297 QMD524296:QMD524297 QVZ524296:QVZ524297 RFV524296:RFV524297 RPR524296:RPR524297 RZN524296:RZN524297 SJJ524296:SJJ524297 STF524296:STF524297 TDB524296:TDB524297 TMX524296:TMX524297 TWT524296:TWT524297 UGP524296:UGP524297 UQL524296:UQL524297 VAH524296:VAH524297 VKD524296:VKD524297 VTZ524296:VTZ524297 WDV524296:WDV524297 WNR524296:WNR524297 WXN524296:WXN524297 BF589832:BF589833 LB589832:LB589833 UX589832:UX589833 AET589832:AET589833 AOP589832:AOP589833 AYL589832:AYL589833 BIH589832:BIH589833 BSD589832:BSD589833 CBZ589832:CBZ589833 CLV589832:CLV589833 CVR589832:CVR589833 DFN589832:DFN589833 DPJ589832:DPJ589833 DZF589832:DZF589833 EJB589832:EJB589833 ESX589832:ESX589833 FCT589832:FCT589833 FMP589832:FMP589833 FWL589832:FWL589833 GGH589832:GGH589833 GQD589832:GQD589833 GZZ589832:GZZ589833 HJV589832:HJV589833 HTR589832:HTR589833 IDN589832:IDN589833 INJ589832:INJ589833 IXF589832:IXF589833 JHB589832:JHB589833 JQX589832:JQX589833 KAT589832:KAT589833 KKP589832:KKP589833 KUL589832:KUL589833 LEH589832:LEH589833 LOD589832:LOD589833 LXZ589832:LXZ589833 MHV589832:MHV589833 MRR589832:MRR589833 NBN589832:NBN589833 NLJ589832:NLJ589833 NVF589832:NVF589833 OFB589832:OFB589833 OOX589832:OOX589833 OYT589832:OYT589833 PIP589832:PIP589833 PSL589832:PSL589833 QCH589832:QCH589833 QMD589832:QMD589833 QVZ589832:QVZ589833 RFV589832:RFV589833 RPR589832:RPR589833 RZN589832:RZN589833 SJJ589832:SJJ589833 STF589832:STF589833 TDB589832:TDB589833 TMX589832:TMX589833 TWT589832:TWT589833 UGP589832:UGP589833 UQL589832:UQL589833 VAH589832:VAH589833 VKD589832:VKD589833 VTZ589832:VTZ589833 WDV589832:WDV589833 WNR589832:WNR589833 WXN589832:WXN589833 BF655368:BF655369 LB655368:LB655369 UX655368:UX655369 AET655368:AET655369 AOP655368:AOP655369 AYL655368:AYL655369 BIH655368:BIH655369 BSD655368:BSD655369 CBZ655368:CBZ655369 CLV655368:CLV655369 CVR655368:CVR655369 DFN655368:DFN655369 DPJ655368:DPJ655369 DZF655368:DZF655369 EJB655368:EJB655369 ESX655368:ESX655369 FCT655368:FCT655369 FMP655368:FMP655369 FWL655368:FWL655369 GGH655368:GGH655369 GQD655368:GQD655369 GZZ655368:GZZ655369 HJV655368:HJV655369 HTR655368:HTR655369 IDN655368:IDN655369 INJ655368:INJ655369 IXF655368:IXF655369 JHB655368:JHB655369 JQX655368:JQX655369 KAT655368:KAT655369 KKP655368:KKP655369 KUL655368:KUL655369 LEH655368:LEH655369 LOD655368:LOD655369 LXZ655368:LXZ655369 MHV655368:MHV655369 MRR655368:MRR655369 NBN655368:NBN655369 NLJ655368:NLJ655369 NVF655368:NVF655369 OFB655368:OFB655369 OOX655368:OOX655369 OYT655368:OYT655369 PIP655368:PIP655369 PSL655368:PSL655369 QCH655368:QCH655369 QMD655368:QMD655369 QVZ655368:QVZ655369 RFV655368:RFV655369 RPR655368:RPR655369 RZN655368:RZN655369 SJJ655368:SJJ655369 STF655368:STF655369 TDB655368:TDB655369 TMX655368:TMX655369 TWT655368:TWT655369 UGP655368:UGP655369 UQL655368:UQL655369 VAH655368:VAH655369 VKD655368:VKD655369 VTZ655368:VTZ655369 WDV655368:WDV655369 WNR655368:WNR655369 WXN655368:WXN655369 BF720904:BF720905 LB720904:LB720905 UX720904:UX720905 AET720904:AET720905 AOP720904:AOP720905 AYL720904:AYL720905 BIH720904:BIH720905 BSD720904:BSD720905 CBZ720904:CBZ720905 CLV720904:CLV720905 CVR720904:CVR720905 DFN720904:DFN720905 DPJ720904:DPJ720905 DZF720904:DZF720905 EJB720904:EJB720905 ESX720904:ESX720905 FCT720904:FCT720905 FMP720904:FMP720905 FWL720904:FWL720905 GGH720904:GGH720905 GQD720904:GQD720905 GZZ720904:GZZ720905 HJV720904:HJV720905 HTR720904:HTR720905 IDN720904:IDN720905 INJ720904:INJ720905 IXF720904:IXF720905 JHB720904:JHB720905 JQX720904:JQX720905 KAT720904:KAT720905 KKP720904:KKP720905 KUL720904:KUL720905 LEH720904:LEH720905 LOD720904:LOD720905 LXZ720904:LXZ720905 MHV720904:MHV720905 MRR720904:MRR720905 NBN720904:NBN720905 NLJ720904:NLJ720905 NVF720904:NVF720905 OFB720904:OFB720905 OOX720904:OOX720905 OYT720904:OYT720905 PIP720904:PIP720905 PSL720904:PSL720905 QCH720904:QCH720905 QMD720904:QMD720905 QVZ720904:QVZ720905 RFV720904:RFV720905 RPR720904:RPR720905 RZN720904:RZN720905 SJJ720904:SJJ720905 STF720904:STF720905 TDB720904:TDB720905 TMX720904:TMX720905 TWT720904:TWT720905 UGP720904:UGP720905 UQL720904:UQL720905 VAH720904:VAH720905 VKD720904:VKD720905 VTZ720904:VTZ720905 WDV720904:WDV720905 WNR720904:WNR720905 WXN720904:WXN720905 BF786440:BF786441 LB786440:LB786441 UX786440:UX786441 AET786440:AET786441 AOP786440:AOP786441 AYL786440:AYL786441 BIH786440:BIH786441 BSD786440:BSD786441 CBZ786440:CBZ786441 CLV786440:CLV786441 CVR786440:CVR786441 DFN786440:DFN786441 DPJ786440:DPJ786441 DZF786440:DZF786441 EJB786440:EJB786441 ESX786440:ESX786441 FCT786440:FCT786441 FMP786440:FMP786441 FWL786440:FWL786441 GGH786440:GGH786441 GQD786440:GQD786441 GZZ786440:GZZ786441 HJV786440:HJV786441 HTR786440:HTR786441 IDN786440:IDN786441 INJ786440:INJ786441 IXF786440:IXF786441 JHB786440:JHB786441 JQX786440:JQX786441 KAT786440:KAT786441 KKP786440:KKP786441 KUL786440:KUL786441 LEH786440:LEH786441 LOD786440:LOD786441 LXZ786440:LXZ786441 MHV786440:MHV786441 MRR786440:MRR786441 NBN786440:NBN786441 NLJ786440:NLJ786441 NVF786440:NVF786441 OFB786440:OFB786441 OOX786440:OOX786441 OYT786440:OYT786441 PIP786440:PIP786441 PSL786440:PSL786441 QCH786440:QCH786441 QMD786440:QMD786441 QVZ786440:QVZ786441 RFV786440:RFV786441 RPR786440:RPR786441 RZN786440:RZN786441 SJJ786440:SJJ786441 STF786440:STF786441 TDB786440:TDB786441 TMX786440:TMX786441 TWT786440:TWT786441 UGP786440:UGP786441 UQL786440:UQL786441 VAH786440:VAH786441 VKD786440:VKD786441 VTZ786440:VTZ786441 WDV786440:WDV786441 WNR786440:WNR786441 WXN786440:WXN786441 BF851976:BF851977 LB851976:LB851977 UX851976:UX851977 AET851976:AET851977 AOP851976:AOP851977 AYL851976:AYL851977 BIH851976:BIH851977 BSD851976:BSD851977 CBZ851976:CBZ851977 CLV851976:CLV851977 CVR851976:CVR851977 DFN851976:DFN851977 DPJ851976:DPJ851977 DZF851976:DZF851977 EJB851976:EJB851977 ESX851976:ESX851977 FCT851976:FCT851977 FMP851976:FMP851977 FWL851976:FWL851977 GGH851976:GGH851977 GQD851976:GQD851977 GZZ851976:GZZ851977 HJV851976:HJV851977 HTR851976:HTR851977 IDN851976:IDN851977 INJ851976:INJ851977 IXF851976:IXF851977 JHB851976:JHB851977 JQX851976:JQX851977 KAT851976:KAT851977 KKP851976:KKP851977 KUL851976:KUL851977 LEH851976:LEH851977 LOD851976:LOD851977 LXZ851976:LXZ851977 MHV851976:MHV851977 MRR851976:MRR851977 NBN851976:NBN851977 NLJ851976:NLJ851977 NVF851976:NVF851977 OFB851976:OFB851977 OOX851976:OOX851977 OYT851976:OYT851977 PIP851976:PIP851977 PSL851976:PSL851977 QCH851976:QCH851977 QMD851976:QMD851977 QVZ851976:QVZ851977 RFV851976:RFV851977 RPR851976:RPR851977 RZN851976:RZN851977 SJJ851976:SJJ851977 STF851976:STF851977 TDB851976:TDB851977 TMX851976:TMX851977 TWT851976:TWT851977 UGP851976:UGP851977 UQL851976:UQL851977 VAH851976:VAH851977 VKD851976:VKD851977 VTZ851976:VTZ851977 WDV851976:WDV851977 WNR851976:WNR851977 WXN851976:WXN851977 BF917512:BF917513 LB917512:LB917513 UX917512:UX917513 AET917512:AET917513 AOP917512:AOP917513 AYL917512:AYL917513 BIH917512:BIH917513 BSD917512:BSD917513 CBZ917512:CBZ917513 CLV917512:CLV917513 CVR917512:CVR917513 DFN917512:DFN917513 DPJ917512:DPJ917513 DZF917512:DZF917513 EJB917512:EJB917513 ESX917512:ESX917513 FCT917512:FCT917513 FMP917512:FMP917513 FWL917512:FWL917513 GGH917512:GGH917513 GQD917512:GQD917513 GZZ917512:GZZ917513 HJV917512:HJV917513 HTR917512:HTR917513 IDN917512:IDN917513 INJ917512:INJ917513 IXF917512:IXF917513 JHB917512:JHB917513 JQX917512:JQX917513 KAT917512:KAT917513 KKP917512:KKP917513 KUL917512:KUL917513 LEH917512:LEH917513 LOD917512:LOD917513 LXZ917512:LXZ917513 MHV917512:MHV917513 MRR917512:MRR917513 NBN917512:NBN917513 NLJ917512:NLJ917513 NVF917512:NVF917513 OFB917512:OFB917513 OOX917512:OOX917513 OYT917512:OYT917513 PIP917512:PIP917513 PSL917512:PSL917513 QCH917512:QCH917513 QMD917512:QMD917513 QVZ917512:QVZ917513 RFV917512:RFV917513 RPR917512:RPR917513 RZN917512:RZN917513 SJJ917512:SJJ917513 STF917512:STF917513 TDB917512:TDB917513 TMX917512:TMX917513 TWT917512:TWT917513 UGP917512:UGP917513 UQL917512:UQL917513 VAH917512:VAH917513 VKD917512:VKD917513 VTZ917512:VTZ917513 WDV917512:WDV917513 WNR917512:WNR917513 WXN917512:WXN917513 BF983048:BF983049 LB983048:LB983049 UX983048:UX983049 AET983048:AET983049 AOP983048:AOP983049 AYL983048:AYL983049 BIH983048:BIH983049 BSD983048:BSD983049 CBZ983048:CBZ983049 CLV983048:CLV983049 CVR983048:CVR983049 DFN983048:DFN983049 DPJ983048:DPJ983049 DZF983048:DZF983049 EJB983048:EJB983049 ESX983048:ESX983049 FCT983048:FCT983049 FMP983048:FMP983049 FWL983048:FWL983049 GGH983048:GGH983049 GQD983048:GQD983049 GZZ983048:GZZ983049 HJV983048:HJV983049 HTR983048:HTR983049 IDN983048:IDN983049 INJ983048:INJ983049 IXF983048:IXF983049 JHB983048:JHB983049 JQX983048:JQX983049 KAT983048:KAT983049 KKP983048:KKP983049 KUL983048:KUL983049 LEH983048:LEH983049 LOD983048:LOD983049 LXZ983048:LXZ983049 MHV983048:MHV983049 MRR983048:MRR983049 NBN983048:NBN983049 NLJ983048:NLJ983049 NVF983048:NVF983049 OFB983048:OFB983049 OOX983048:OOX983049 OYT983048:OYT983049 PIP983048:PIP983049 PSL983048:PSL983049 QCH983048:QCH983049 QMD983048:QMD983049 QVZ983048:QVZ983049 RFV983048:RFV983049 RPR983048:RPR983049 RZN983048:RZN983049 SJJ983048:SJJ983049 STF983048:STF983049 TDB983048:TDB983049 TMX983048:TMX983049 TWT983048:TWT983049 UGP983048:UGP983049 UQL983048:UQL983049 VAH983048:VAH983049 VKD983048:VKD983049 VTZ983048:VTZ983049 WDV983048:WDV983049 WNR983048:WNR983049 WXN983048:WXN983049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BH65544:BH65545 LD65544:LD65545 UZ65544:UZ65545 AEV65544:AEV65545 AOR65544:AOR65545 AYN65544:AYN65545 BIJ65544:BIJ65545 BSF65544:BSF65545 CCB65544:CCB65545 CLX65544:CLX65545 CVT65544:CVT65545 DFP65544:DFP65545 DPL65544:DPL65545 DZH65544:DZH65545 EJD65544:EJD65545 ESZ65544:ESZ65545 FCV65544:FCV65545 FMR65544:FMR65545 FWN65544:FWN65545 GGJ65544:GGJ65545 GQF65544:GQF65545 HAB65544:HAB65545 HJX65544:HJX65545 HTT65544:HTT65545 IDP65544:IDP65545 INL65544:INL65545 IXH65544:IXH65545 JHD65544:JHD65545 JQZ65544:JQZ65545 KAV65544:KAV65545 KKR65544:KKR65545 KUN65544:KUN65545 LEJ65544:LEJ65545 LOF65544:LOF65545 LYB65544:LYB65545 MHX65544:MHX65545 MRT65544:MRT65545 NBP65544:NBP65545 NLL65544:NLL65545 NVH65544:NVH65545 OFD65544:OFD65545 OOZ65544:OOZ65545 OYV65544:OYV65545 PIR65544:PIR65545 PSN65544:PSN65545 QCJ65544:QCJ65545 QMF65544:QMF65545 QWB65544:QWB65545 RFX65544:RFX65545 RPT65544:RPT65545 RZP65544:RZP65545 SJL65544:SJL65545 STH65544:STH65545 TDD65544:TDD65545 TMZ65544:TMZ65545 TWV65544:TWV65545 UGR65544:UGR65545 UQN65544:UQN65545 VAJ65544:VAJ65545 VKF65544:VKF65545 VUB65544:VUB65545 WDX65544:WDX65545 WNT65544:WNT65545 WXP65544:WXP65545 BH131080:BH131081 LD131080:LD131081 UZ131080:UZ131081 AEV131080:AEV131081 AOR131080:AOR131081 AYN131080:AYN131081 BIJ131080:BIJ131081 BSF131080:BSF131081 CCB131080:CCB131081 CLX131080:CLX131081 CVT131080:CVT131081 DFP131080:DFP131081 DPL131080:DPL131081 DZH131080:DZH131081 EJD131080:EJD131081 ESZ131080:ESZ131081 FCV131080:FCV131081 FMR131080:FMR131081 FWN131080:FWN131081 GGJ131080:GGJ131081 GQF131080:GQF131081 HAB131080:HAB131081 HJX131080:HJX131081 HTT131080:HTT131081 IDP131080:IDP131081 INL131080:INL131081 IXH131080:IXH131081 JHD131080:JHD131081 JQZ131080:JQZ131081 KAV131080:KAV131081 KKR131080:KKR131081 KUN131080:KUN131081 LEJ131080:LEJ131081 LOF131080:LOF131081 LYB131080:LYB131081 MHX131080:MHX131081 MRT131080:MRT131081 NBP131080:NBP131081 NLL131080:NLL131081 NVH131080:NVH131081 OFD131080:OFD131081 OOZ131080:OOZ131081 OYV131080:OYV131081 PIR131080:PIR131081 PSN131080:PSN131081 QCJ131080:QCJ131081 QMF131080:QMF131081 QWB131080:QWB131081 RFX131080:RFX131081 RPT131080:RPT131081 RZP131080:RZP131081 SJL131080:SJL131081 STH131080:STH131081 TDD131080:TDD131081 TMZ131080:TMZ131081 TWV131080:TWV131081 UGR131080:UGR131081 UQN131080:UQN131081 VAJ131080:VAJ131081 VKF131080:VKF131081 VUB131080:VUB131081 WDX131080:WDX131081 WNT131080:WNT131081 WXP131080:WXP131081 BH196616:BH196617 LD196616:LD196617 UZ196616:UZ196617 AEV196616:AEV196617 AOR196616:AOR196617 AYN196616:AYN196617 BIJ196616:BIJ196617 BSF196616:BSF196617 CCB196616:CCB196617 CLX196616:CLX196617 CVT196616:CVT196617 DFP196616:DFP196617 DPL196616:DPL196617 DZH196616:DZH196617 EJD196616:EJD196617 ESZ196616:ESZ196617 FCV196616:FCV196617 FMR196616:FMR196617 FWN196616:FWN196617 GGJ196616:GGJ196617 GQF196616:GQF196617 HAB196616:HAB196617 HJX196616:HJX196617 HTT196616:HTT196617 IDP196616:IDP196617 INL196616:INL196617 IXH196616:IXH196617 JHD196616:JHD196617 JQZ196616:JQZ196617 KAV196616:KAV196617 KKR196616:KKR196617 KUN196616:KUN196617 LEJ196616:LEJ196617 LOF196616:LOF196617 LYB196616:LYB196617 MHX196616:MHX196617 MRT196616:MRT196617 NBP196616:NBP196617 NLL196616:NLL196617 NVH196616:NVH196617 OFD196616:OFD196617 OOZ196616:OOZ196617 OYV196616:OYV196617 PIR196616:PIR196617 PSN196616:PSN196617 QCJ196616:QCJ196617 QMF196616:QMF196617 QWB196616:QWB196617 RFX196616:RFX196617 RPT196616:RPT196617 RZP196616:RZP196617 SJL196616:SJL196617 STH196616:STH196617 TDD196616:TDD196617 TMZ196616:TMZ196617 TWV196616:TWV196617 UGR196616:UGR196617 UQN196616:UQN196617 VAJ196616:VAJ196617 VKF196616:VKF196617 VUB196616:VUB196617 WDX196616:WDX196617 WNT196616:WNT196617 WXP196616:WXP196617 BH262152:BH262153 LD262152:LD262153 UZ262152:UZ262153 AEV262152:AEV262153 AOR262152:AOR262153 AYN262152:AYN262153 BIJ262152:BIJ262153 BSF262152:BSF262153 CCB262152:CCB262153 CLX262152:CLX262153 CVT262152:CVT262153 DFP262152:DFP262153 DPL262152:DPL262153 DZH262152:DZH262153 EJD262152:EJD262153 ESZ262152:ESZ262153 FCV262152:FCV262153 FMR262152:FMR262153 FWN262152:FWN262153 GGJ262152:GGJ262153 GQF262152:GQF262153 HAB262152:HAB262153 HJX262152:HJX262153 HTT262152:HTT262153 IDP262152:IDP262153 INL262152:INL262153 IXH262152:IXH262153 JHD262152:JHD262153 JQZ262152:JQZ262153 KAV262152:KAV262153 KKR262152:KKR262153 KUN262152:KUN262153 LEJ262152:LEJ262153 LOF262152:LOF262153 LYB262152:LYB262153 MHX262152:MHX262153 MRT262152:MRT262153 NBP262152:NBP262153 NLL262152:NLL262153 NVH262152:NVH262153 OFD262152:OFD262153 OOZ262152:OOZ262153 OYV262152:OYV262153 PIR262152:PIR262153 PSN262152:PSN262153 QCJ262152:QCJ262153 QMF262152:QMF262153 QWB262152:QWB262153 RFX262152:RFX262153 RPT262152:RPT262153 RZP262152:RZP262153 SJL262152:SJL262153 STH262152:STH262153 TDD262152:TDD262153 TMZ262152:TMZ262153 TWV262152:TWV262153 UGR262152:UGR262153 UQN262152:UQN262153 VAJ262152:VAJ262153 VKF262152:VKF262153 VUB262152:VUB262153 WDX262152:WDX262153 WNT262152:WNT262153 WXP262152:WXP262153 BH327688:BH327689 LD327688:LD327689 UZ327688:UZ327689 AEV327688:AEV327689 AOR327688:AOR327689 AYN327688:AYN327689 BIJ327688:BIJ327689 BSF327688:BSF327689 CCB327688:CCB327689 CLX327688:CLX327689 CVT327688:CVT327689 DFP327688:DFP327689 DPL327688:DPL327689 DZH327688:DZH327689 EJD327688:EJD327689 ESZ327688:ESZ327689 FCV327688:FCV327689 FMR327688:FMR327689 FWN327688:FWN327689 GGJ327688:GGJ327689 GQF327688:GQF327689 HAB327688:HAB327689 HJX327688:HJX327689 HTT327688:HTT327689 IDP327688:IDP327689 INL327688:INL327689 IXH327688:IXH327689 JHD327688:JHD327689 JQZ327688:JQZ327689 KAV327688:KAV327689 KKR327688:KKR327689 KUN327688:KUN327689 LEJ327688:LEJ327689 LOF327688:LOF327689 LYB327688:LYB327689 MHX327688:MHX327689 MRT327688:MRT327689 NBP327688:NBP327689 NLL327688:NLL327689 NVH327688:NVH327689 OFD327688:OFD327689 OOZ327688:OOZ327689 OYV327688:OYV327689 PIR327688:PIR327689 PSN327688:PSN327689 QCJ327688:QCJ327689 QMF327688:QMF327689 QWB327688:QWB327689 RFX327688:RFX327689 RPT327688:RPT327689 RZP327688:RZP327689 SJL327688:SJL327689 STH327688:STH327689 TDD327688:TDD327689 TMZ327688:TMZ327689 TWV327688:TWV327689 UGR327688:UGR327689 UQN327688:UQN327689 VAJ327688:VAJ327689 VKF327688:VKF327689 VUB327688:VUB327689 WDX327688:WDX327689 WNT327688:WNT327689 WXP327688:WXP327689 BH393224:BH393225 LD393224:LD393225 UZ393224:UZ393225 AEV393224:AEV393225 AOR393224:AOR393225 AYN393224:AYN393225 BIJ393224:BIJ393225 BSF393224:BSF393225 CCB393224:CCB393225 CLX393224:CLX393225 CVT393224:CVT393225 DFP393224:DFP393225 DPL393224:DPL393225 DZH393224:DZH393225 EJD393224:EJD393225 ESZ393224:ESZ393225 FCV393224:FCV393225 FMR393224:FMR393225 FWN393224:FWN393225 GGJ393224:GGJ393225 GQF393224:GQF393225 HAB393224:HAB393225 HJX393224:HJX393225 HTT393224:HTT393225 IDP393224:IDP393225 INL393224:INL393225 IXH393224:IXH393225 JHD393224:JHD393225 JQZ393224:JQZ393225 KAV393224:KAV393225 KKR393224:KKR393225 KUN393224:KUN393225 LEJ393224:LEJ393225 LOF393224:LOF393225 LYB393224:LYB393225 MHX393224:MHX393225 MRT393224:MRT393225 NBP393224:NBP393225 NLL393224:NLL393225 NVH393224:NVH393225 OFD393224:OFD393225 OOZ393224:OOZ393225 OYV393224:OYV393225 PIR393224:PIR393225 PSN393224:PSN393225 QCJ393224:QCJ393225 QMF393224:QMF393225 QWB393224:QWB393225 RFX393224:RFX393225 RPT393224:RPT393225 RZP393224:RZP393225 SJL393224:SJL393225 STH393224:STH393225 TDD393224:TDD393225 TMZ393224:TMZ393225 TWV393224:TWV393225 UGR393224:UGR393225 UQN393224:UQN393225 VAJ393224:VAJ393225 VKF393224:VKF393225 VUB393224:VUB393225 WDX393224:WDX393225 WNT393224:WNT393225 WXP393224:WXP393225 BH458760:BH458761 LD458760:LD458761 UZ458760:UZ458761 AEV458760:AEV458761 AOR458760:AOR458761 AYN458760:AYN458761 BIJ458760:BIJ458761 BSF458760:BSF458761 CCB458760:CCB458761 CLX458760:CLX458761 CVT458760:CVT458761 DFP458760:DFP458761 DPL458760:DPL458761 DZH458760:DZH458761 EJD458760:EJD458761 ESZ458760:ESZ458761 FCV458760:FCV458761 FMR458760:FMR458761 FWN458760:FWN458761 GGJ458760:GGJ458761 GQF458760:GQF458761 HAB458760:HAB458761 HJX458760:HJX458761 HTT458760:HTT458761 IDP458760:IDP458761 INL458760:INL458761 IXH458760:IXH458761 JHD458760:JHD458761 JQZ458760:JQZ458761 KAV458760:KAV458761 KKR458760:KKR458761 KUN458760:KUN458761 LEJ458760:LEJ458761 LOF458760:LOF458761 LYB458760:LYB458761 MHX458760:MHX458761 MRT458760:MRT458761 NBP458760:NBP458761 NLL458760:NLL458761 NVH458760:NVH458761 OFD458760:OFD458761 OOZ458760:OOZ458761 OYV458760:OYV458761 PIR458760:PIR458761 PSN458760:PSN458761 QCJ458760:QCJ458761 QMF458760:QMF458761 QWB458760:QWB458761 RFX458760:RFX458761 RPT458760:RPT458761 RZP458760:RZP458761 SJL458760:SJL458761 STH458760:STH458761 TDD458760:TDD458761 TMZ458760:TMZ458761 TWV458760:TWV458761 UGR458760:UGR458761 UQN458760:UQN458761 VAJ458760:VAJ458761 VKF458760:VKF458761 VUB458760:VUB458761 WDX458760:WDX458761 WNT458760:WNT458761 WXP458760:WXP458761 BH524296:BH524297 LD524296:LD524297 UZ524296:UZ524297 AEV524296:AEV524297 AOR524296:AOR524297 AYN524296:AYN524297 BIJ524296:BIJ524297 BSF524296:BSF524297 CCB524296:CCB524297 CLX524296:CLX524297 CVT524296:CVT524297 DFP524296:DFP524297 DPL524296:DPL524297 DZH524296:DZH524297 EJD524296:EJD524297 ESZ524296:ESZ524297 FCV524296:FCV524297 FMR524296:FMR524297 FWN524296:FWN524297 GGJ524296:GGJ524297 GQF524296:GQF524297 HAB524296:HAB524297 HJX524296:HJX524297 HTT524296:HTT524297 IDP524296:IDP524297 INL524296:INL524297 IXH524296:IXH524297 JHD524296:JHD524297 JQZ524296:JQZ524297 KAV524296:KAV524297 KKR524296:KKR524297 KUN524296:KUN524297 LEJ524296:LEJ524297 LOF524296:LOF524297 LYB524296:LYB524297 MHX524296:MHX524297 MRT524296:MRT524297 NBP524296:NBP524297 NLL524296:NLL524297 NVH524296:NVH524297 OFD524296:OFD524297 OOZ524296:OOZ524297 OYV524296:OYV524297 PIR524296:PIR524297 PSN524296:PSN524297 QCJ524296:QCJ524297 QMF524296:QMF524297 QWB524296:QWB524297 RFX524296:RFX524297 RPT524296:RPT524297 RZP524296:RZP524297 SJL524296:SJL524297 STH524296:STH524297 TDD524296:TDD524297 TMZ524296:TMZ524297 TWV524296:TWV524297 UGR524296:UGR524297 UQN524296:UQN524297 VAJ524296:VAJ524297 VKF524296:VKF524297 VUB524296:VUB524297 WDX524296:WDX524297 WNT524296:WNT524297 WXP524296:WXP524297 BH589832:BH589833 LD589832:LD589833 UZ589832:UZ589833 AEV589832:AEV589833 AOR589832:AOR589833 AYN589832:AYN589833 BIJ589832:BIJ589833 BSF589832:BSF589833 CCB589832:CCB589833 CLX589832:CLX589833 CVT589832:CVT589833 DFP589832:DFP589833 DPL589832:DPL589833 DZH589832:DZH589833 EJD589832:EJD589833 ESZ589832:ESZ589833 FCV589832:FCV589833 FMR589832:FMR589833 FWN589832:FWN589833 GGJ589832:GGJ589833 GQF589832:GQF589833 HAB589832:HAB589833 HJX589832:HJX589833 HTT589832:HTT589833 IDP589832:IDP589833 INL589832:INL589833 IXH589832:IXH589833 JHD589832:JHD589833 JQZ589832:JQZ589833 KAV589832:KAV589833 KKR589832:KKR589833 KUN589832:KUN589833 LEJ589832:LEJ589833 LOF589832:LOF589833 LYB589832:LYB589833 MHX589832:MHX589833 MRT589832:MRT589833 NBP589832:NBP589833 NLL589832:NLL589833 NVH589832:NVH589833 OFD589832:OFD589833 OOZ589832:OOZ589833 OYV589832:OYV589833 PIR589832:PIR589833 PSN589832:PSN589833 QCJ589832:QCJ589833 QMF589832:QMF589833 QWB589832:QWB589833 RFX589832:RFX589833 RPT589832:RPT589833 RZP589832:RZP589833 SJL589832:SJL589833 STH589832:STH589833 TDD589832:TDD589833 TMZ589832:TMZ589833 TWV589832:TWV589833 UGR589832:UGR589833 UQN589832:UQN589833 VAJ589832:VAJ589833 VKF589832:VKF589833 VUB589832:VUB589833 WDX589832:WDX589833 WNT589832:WNT589833 WXP589832:WXP589833 BH655368:BH655369 LD655368:LD655369 UZ655368:UZ655369 AEV655368:AEV655369 AOR655368:AOR655369 AYN655368:AYN655369 BIJ655368:BIJ655369 BSF655368:BSF655369 CCB655368:CCB655369 CLX655368:CLX655369 CVT655368:CVT655369 DFP655368:DFP655369 DPL655368:DPL655369 DZH655368:DZH655369 EJD655368:EJD655369 ESZ655368:ESZ655369 FCV655368:FCV655369 FMR655368:FMR655369 FWN655368:FWN655369 GGJ655368:GGJ655369 GQF655368:GQF655369 HAB655368:HAB655369 HJX655368:HJX655369 HTT655368:HTT655369 IDP655368:IDP655369 INL655368:INL655369 IXH655368:IXH655369 JHD655368:JHD655369 JQZ655368:JQZ655369 KAV655368:KAV655369 KKR655368:KKR655369 KUN655368:KUN655369 LEJ655368:LEJ655369 LOF655368:LOF655369 LYB655368:LYB655369 MHX655368:MHX655369 MRT655368:MRT655369 NBP655368:NBP655369 NLL655368:NLL655369 NVH655368:NVH655369 OFD655368:OFD655369 OOZ655368:OOZ655369 OYV655368:OYV655369 PIR655368:PIR655369 PSN655368:PSN655369 QCJ655368:QCJ655369 QMF655368:QMF655369 QWB655368:QWB655369 RFX655368:RFX655369 RPT655368:RPT655369 RZP655368:RZP655369 SJL655368:SJL655369 STH655368:STH655369 TDD655368:TDD655369 TMZ655368:TMZ655369 TWV655368:TWV655369 UGR655368:UGR655369 UQN655368:UQN655369 VAJ655368:VAJ655369 VKF655368:VKF655369 VUB655368:VUB655369 WDX655368:WDX655369 WNT655368:WNT655369 WXP655368:WXP655369 BH720904:BH720905 LD720904:LD720905 UZ720904:UZ720905 AEV720904:AEV720905 AOR720904:AOR720905 AYN720904:AYN720905 BIJ720904:BIJ720905 BSF720904:BSF720905 CCB720904:CCB720905 CLX720904:CLX720905 CVT720904:CVT720905 DFP720904:DFP720905 DPL720904:DPL720905 DZH720904:DZH720905 EJD720904:EJD720905 ESZ720904:ESZ720905 FCV720904:FCV720905 FMR720904:FMR720905 FWN720904:FWN720905 GGJ720904:GGJ720905 GQF720904:GQF720905 HAB720904:HAB720905 HJX720904:HJX720905 HTT720904:HTT720905 IDP720904:IDP720905 INL720904:INL720905 IXH720904:IXH720905 JHD720904:JHD720905 JQZ720904:JQZ720905 KAV720904:KAV720905 KKR720904:KKR720905 KUN720904:KUN720905 LEJ720904:LEJ720905 LOF720904:LOF720905 LYB720904:LYB720905 MHX720904:MHX720905 MRT720904:MRT720905 NBP720904:NBP720905 NLL720904:NLL720905 NVH720904:NVH720905 OFD720904:OFD720905 OOZ720904:OOZ720905 OYV720904:OYV720905 PIR720904:PIR720905 PSN720904:PSN720905 QCJ720904:QCJ720905 QMF720904:QMF720905 QWB720904:QWB720905 RFX720904:RFX720905 RPT720904:RPT720905 RZP720904:RZP720905 SJL720904:SJL720905 STH720904:STH720905 TDD720904:TDD720905 TMZ720904:TMZ720905 TWV720904:TWV720905 UGR720904:UGR720905 UQN720904:UQN720905 VAJ720904:VAJ720905 VKF720904:VKF720905 VUB720904:VUB720905 WDX720904:WDX720905 WNT720904:WNT720905 WXP720904:WXP720905 BH786440:BH786441 LD786440:LD786441 UZ786440:UZ786441 AEV786440:AEV786441 AOR786440:AOR786441 AYN786440:AYN786441 BIJ786440:BIJ786441 BSF786440:BSF786441 CCB786440:CCB786441 CLX786440:CLX786441 CVT786440:CVT786441 DFP786440:DFP786441 DPL786440:DPL786441 DZH786440:DZH786441 EJD786440:EJD786441 ESZ786440:ESZ786441 FCV786440:FCV786441 FMR786440:FMR786441 FWN786440:FWN786441 GGJ786440:GGJ786441 GQF786440:GQF786441 HAB786440:HAB786441 HJX786440:HJX786441 HTT786440:HTT786441 IDP786440:IDP786441 INL786440:INL786441 IXH786440:IXH786441 JHD786440:JHD786441 JQZ786440:JQZ786441 KAV786440:KAV786441 KKR786440:KKR786441 KUN786440:KUN786441 LEJ786440:LEJ786441 LOF786440:LOF786441 LYB786440:LYB786441 MHX786440:MHX786441 MRT786440:MRT786441 NBP786440:NBP786441 NLL786440:NLL786441 NVH786440:NVH786441 OFD786440:OFD786441 OOZ786440:OOZ786441 OYV786440:OYV786441 PIR786440:PIR786441 PSN786440:PSN786441 QCJ786440:QCJ786441 QMF786440:QMF786441 QWB786440:QWB786441 RFX786440:RFX786441 RPT786440:RPT786441 RZP786440:RZP786441 SJL786440:SJL786441 STH786440:STH786441 TDD786440:TDD786441 TMZ786440:TMZ786441 TWV786440:TWV786441 UGR786440:UGR786441 UQN786440:UQN786441 VAJ786440:VAJ786441 VKF786440:VKF786441 VUB786440:VUB786441 WDX786440:WDX786441 WNT786440:WNT786441 WXP786440:WXP786441 BH851976:BH851977 LD851976:LD851977 UZ851976:UZ851977 AEV851976:AEV851977 AOR851976:AOR851977 AYN851976:AYN851977 BIJ851976:BIJ851977 BSF851976:BSF851977 CCB851976:CCB851977 CLX851976:CLX851977 CVT851976:CVT851977 DFP851976:DFP851977 DPL851976:DPL851977 DZH851976:DZH851977 EJD851976:EJD851977 ESZ851976:ESZ851977 FCV851976:FCV851977 FMR851976:FMR851977 FWN851976:FWN851977 GGJ851976:GGJ851977 GQF851976:GQF851977 HAB851976:HAB851977 HJX851976:HJX851977 HTT851976:HTT851977 IDP851976:IDP851977 INL851976:INL851977 IXH851976:IXH851977 JHD851976:JHD851977 JQZ851976:JQZ851977 KAV851976:KAV851977 KKR851976:KKR851977 KUN851976:KUN851977 LEJ851976:LEJ851977 LOF851976:LOF851977 LYB851976:LYB851977 MHX851976:MHX851977 MRT851976:MRT851977 NBP851976:NBP851977 NLL851976:NLL851977 NVH851976:NVH851977 OFD851976:OFD851977 OOZ851976:OOZ851977 OYV851976:OYV851977 PIR851976:PIR851977 PSN851976:PSN851977 QCJ851976:QCJ851977 QMF851976:QMF851977 QWB851976:QWB851977 RFX851976:RFX851977 RPT851976:RPT851977 RZP851976:RZP851977 SJL851976:SJL851977 STH851976:STH851977 TDD851976:TDD851977 TMZ851976:TMZ851977 TWV851976:TWV851977 UGR851976:UGR851977 UQN851976:UQN851977 VAJ851976:VAJ851977 VKF851976:VKF851977 VUB851976:VUB851977 WDX851976:WDX851977 WNT851976:WNT851977 WXP851976:WXP851977 BH917512:BH917513 LD917512:LD917513 UZ917512:UZ917513 AEV917512:AEV917513 AOR917512:AOR917513 AYN917512:AYN917513 BIJ917512:BIJ917513 BSF917512:BSF917513 CCB917512:CCB917513 CLX917512:CLX917513 CVT917512:CVT917513 DFP917512:DFP917513 DPL917512:DPL917513 DZH917512:DZH917513 EJD917512:EJD917513 ESZ917512:ESZ917513 FCV917512:FCV917513 FMR917512:FMR917513 FWN917512:FWN917513 GGJ917512:GGJ917513 GQF917512:GQF917513 HAB917512:HAB917513 HJX917512:HJX917513 HTT917512:HTT917513 IDP917512:IDP917513 INL917512:INL917513 IXH917512:IXH917513 JHD917512:JHD917513 JQZ917512:JQZ917513 KAV917512:KAV917513 KKR917512:KKR917513 KUN917512:KUN917513 LEJ917512:LEJ917513 LOF917512:LOF917513 LYB917512:LYB917513 MHX917512:MHX917513 MRT917512:MRT917513 NBP917512:NBP917513 NLL917512:NLL917513 NVH917512:NVH917513 OFD917512:OFD917513 OOZ917512:OOZ917513 OYV917512:OYV917513 PIR917512:PIR917513 PSN917512:PSN917513 QCJ917512:QCJ917513 QMF917512:QMF917513 QWB917512:QWB917513 RFX917512:RFX917513 RPT917512:RPT917513 RZP917512:RZP917513 SJL917512:SJL917513 STH917512:STH917513 TDD917512:TDD917513 TMZ917512:TMZ917513 TWV917512:TWV917513 UGR917512:UGR917513 UQN917512:UQN917513 VAJ917512:VAJ917513 VKF917512:VKF917513 VUB917512:VUB917513 WDX917512:WDX917513 WNT917512:WNT917513 WXP917512:WXP917513 BH983048:BH983049 LD983048:LD983049 UZ983048:UZ983049 AEV983048:AEV983049 AOR983048:AOR983049 AYN983048:AYN983049 BIJ983048:BIJ983049 BSF983048:BSF983049 CCB983048:CCB983049 CLX983048:CLX983049 CVT983048:CVT983049 DFP983048:DFP983049 DPL983048:DPL983049 DZH983048:DZH983049 EJD983048:EJD983049 ESZ983048:ESZ983049 FCV983048:FCV983049 FMR983048:FMR983049 FWN983048:FWN983049 GGJ983048:GGJ983049 GQF983048:GQF983049 HAB983048:HAB983049 HJX983048:HJX983049 HTT983048:HTT983049 IDP983048:IDP983049 INL983048:INL983049 IXH983048:IXH983049 JHD983048:JHD983049 JQZ983048:JQZ983049 KAV983048:KAV983049 KKR983048:KKR983049 KUN983048:KUN983049 LEJ983048:LEJ983049 LOF983048:LOF983049 LYB983048:LYB983049 MHX983048:MHX983049 MRT983048:MRT983049 NBP983048:NBP983049 NLL983048:NLL983049 NVH983048:NVH983049 OFD983048:OFD983049 OOZ983048:OOZ983049 OYV983048:OYV983049 PIR983048:PIR983049 PSN983048:PSN983049 QCJ983048:QCJ983049 QMF983048:QMF983049 QWB983048:QWB983049 RFX983048:RFX983049 RPT983048:RPT983049 RZP983048:RZP983049 SJL983048:SJL983049 STH983048:STH983049 TDD983048:TDD983049 TMZ983048:TMZ983049 TWV983048:TWV983049 UGR983048:UGR983049 UQN983048:UQN983049 VAJ983048:VAJ983049 VKF983048:VKF983049 VUB983048:VUB983049 WDX983048:WDX983049 WNT983048:WNT983049 WXP983048:WXP983049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BJ65544:BJ65545 LF65544:LF65545 VB65544:VB65545 AEX65544:AEX65545 AOT65544:AOT65545 AYP65544:AYP65545 BIL65544:BIL65545 BSH65544:BSH65545 CCD65544:CCD65545 CLZ65544:CLZ65545 CVV65544:CVV65545 DFR65544:DFR65545 DPN65544:DPN65545 DZJ65544:DZJ65545 EJF65544:EJF65545 ETB65544:ETB65545 FCX65544:FCX65545 FMT65544:FMT65545 FWP65544:FWP65545 GGL65544:GGL65545 GQH65544:GQH65545 HAD65544:HAD65545 HJZ65544:HJZ65545 HTV65544:HTV65545 IDR65544:IDR65545 INN65544:INN65545 IXJ65544:IXJ65545 JHF65544:JHF65545 JRB65544:JRB65545 KAX65544:KAX65545 KKT65544:KKT65545 KUP65544:KUP65545 LEL65544:LEL65545 LOH65544:LOH65545 LYD65544:LYD65545 MHZ65544:MHZ65545 MRV65544:MRV65545 NBR65544:NBR65545 NLN65544:NLN65545 NVJ65544:NVJ65545 OFF65544:OFF65545 OPB65544:OPB65545 OYX65544:OYX65545 PIT65544:PIT65545 PSP65544:PSP65545 QCL65544:QCL65545 QMH65544:QMH65545 QWD65544:QWD65545 RFZ65544:RFZ65545 RPV65544:RPV65545 RZR65544:RZR65545 SJN65544:SJN65545 STJ65544:STJ65545 TDF65544:TDF65545 TNB65544:TNB65545 TWX65544:TWX65545 UGT65544:UGT65545 UQP65544:UQP65545 VAL65544:VAL65545 VKH65544:VKH65545 VUD65544:VUD65545 WDZ65544:WDZ65545 WNV65544:WNV65545 WXR65544:WXR65545 BJ131080:BJ131081 LF131080:LF131081 VB131080:VB131081 AEX131080:AEX131081 AOT131080:AOT131081 AYP131080:AYP131081 BIL131080:BIL131081 BSH131080:BSH131081 CCD131080:CCD131081 CLZ131080:CLZ131081 CVV131080:CVV131081 DFR131080:DFR131081 DPN131080:DPN131081 DZJ131080:DZJ131081 EJF131080:EJF131081 ETB131080:ETB131081 FCX131080:FCX131081 FMT131080:FMT131081 FWP131080:FWP131081 GGL131080:GGL131081 GQH131080:GQH131081 HAD131080:HAD131081 HJZ131080:HJZ131081 HTV131080:HTV131081 IDR131080:IDR131081 INN131080:INN131081 IXJ131080:IXJ131081 JHF131080:JHF131081 JRB131080:JRB131081 KAX131080:KAX131081 KKT131080:KKT131081 KUP131080:KUP131081 LEL131080:LEL131081 LOH131080:LOH131081 LYD131080:LYD131081 MHZ131080:MHZ131081 MRV131080:MRV131081 NBR131080:NBR131081 NLN131080:NLN131081 NVJ131080:NVJ131081 OFF131080:OFF131081 OPB131080:OPB131081 OYX131080:OYX131081 PIT131080:PIT131081 PSP131080:PSP131081 QCL131080:QCL131081 QMH131080:QMH131081 QWD131080:QWD131081 RFZ131080:RFZ131081 RPV131080:RPV131081 RZR131080:RZR131081 SJN131080:SJN131081 STJ131080:STJ131081 TDF131080:TDF131081 TNB131080:TNB131081 TWX131080:TWX131081 UGT131080:UGT131081 UQP131080:UQP131081 VAL131080:VAL131081 VKH131080:VKH131081 VUD131080:VUD131081 WDZ131080:WDZ131081 WNV131080:WNV131081 WXR131080:WXR131081 BJ196616:BJ196617 LF196616:LF196617 VB196616:VB196617 AEX196616:AEX196617 AOT196616:AOT196617 AYP196616:AYP196617 BIL196616:BIL196617 BSH196616:BSH196617 CCD196616:CCD196617 CLZ196616:CLZ196617 CVV196616:CVV196617 DFR196616:DFR196617 DPN196616:DPN196617 DZJ196616:DZJ196617 EJF196616:EJF196617 ETB196616:ETB196617 FCX196616:FCX196617 FMT196616:FMT196617 FWP196616:FWP196617 GGL196616:GGL196617 GQH196616:GQH196617 HAD196616:HAD196617 HJZ196616:HJZ196617 HTV196616:HTV196617 IDR196616:IDR196617 INN196616:INN196617 IXJ196616:IXJ196617 JHF196616:JHF196617 JRB196616:JRB196617 KAX196616:KAX196617 KKT196616:KKT196617 KUP196616:KUP196617 LEL196616:LEL196617 LOH196616:LOH196617 LYD196616:LYD196617 MHZ196616:MHZ196617 MRV196616:MRV196617 NBR196616:NBR196617 NLN196616:NLN196617 NVJ196616:NVJ196617 OFF196616:OFF196617 OPB196616:OPB196617 OYX196616:OYX196617 PIT196616:PIT196617 PSP196616:PSP196617 QCL196616:QCL196617 QMH196616:QMH196617 QWD196616:QWD196617 RFZ196616:RFZ196617 RPV196616:RPV196617 RZR196616:RZR196617 SJN196616:SJN196617 STJ196616:STJ196617 TDF196616:TDF196617 TNB196616:TNB196617 TWX196616:TWX196617 UGT196616:UGT196617 UQP196616:UQP196617 VAL196616:VAL196617 VKH196616:VKH196617 VUD196616:VUD196617 WDZ196616:WDZ196617 WNV196616:WNV196617 WXR196616:WXR196617 BJ262152:BJ262153 LF262152:LF262153 VB262152:VB262153 AEX262152:AEX262153 AOT262152:AOT262153 AYP262152:AYP262153 BIL262152:BIL262153 BSH262152:BSH262153 CCD262152:CCD262153 CLZ262152:CLZ262153 CVV262152:CVV262153 DFR262152:DFR262153 DPN262152:DPN262153 DZJ262152:DZJ262153 EJF262152:EJF262153 ETB262152:ETB262153 FCX262152:FCX262153 FMT262152:FMT262153 FWP262152:FWP262153 GGL262152:GGL262153 GQH262152:GQH262153 HAD262152:HAD262153 HJZ262152:HJZ262153 HTV262152:HTV262153 IDR262152:IDR262153 INN262152:INN262153 IXJ262152:IXJ262153 JHF262152:JHF262153 JRB262152:JRB262153 KAX262152:KAX262153 KKT262152:KKT262153 KUP262152:KUP262153 LEL262152:LEL262153 LOH262152:LOH262153 LYD262152:LYD262153 MHZ262152:MHZ262153 MRV262152:MRV262153 NBR262152:NBR262153 NLN262152:NLN262153 NVJ262152:NVJ262153 OFF262152:OFF262153 OPB262152:OPB262153 OYX262152:OYX262153 PIT262152:PIT262153 PSP262152:PSP262153 QCL262152:QCL262153 QMH262152:QMH262153 QWD262152:QWD262153 RFZ262152:RFZ262153 RPV262152:RPV262153 RZR262152:RZR262153 SJN262152:SJN262153 STJ262152:STJ262153 TDF262152:TDF262153 TNB262152:TNB262153 TWX262152:TWX262153 UGT262152:UGT262153 UQP262152:UQP262153 VAL262152:VAL262153 VKH262152:VKH262153 VUD262152:VUD262153 WDZ262152:WDZ262153 WNV262152:WNV262153 WXR262152:WXR262153 BJ327688:BJ327689 LF327688:LF327689 VB327688:VB327689 AEX327688:AEX327689 AOT327688:AOT327689 AYP327688:AYP327689 BIL327688:BIL327689 BSH327688:BSH327689 CCD327688:CCD327689 CLZ327688:CLZ327689 CVV327688:CVV327689 DFR327688:DFR327689 DPN327688:DPN327689 DZJ327688:DZJ327689 EJF327688:EJF327689 ETB327688:ETB327689 FCX327688:FCX327689 FMT327688:FMT327689 FWP327688:FWP327689 GGL327688:GGL327689 GQH327688:GQH327689 HAD327688:HAD327689 HJZ327688:HJZ327689 HTV327688:HTV327689 IDR327688:IDR327689 INN327688:INN327689 IXJ327688:IXJ327689 JHF327688:JHF327689 JRB327688:JRB327689 KAX327688:KAX327689 KKT327688:KKT327689 KUP327688:KUP327689 LEL327688:LEL327689 LOH327688:LOH327689 LYD327688:LYD327689 MHZ327688:MHZ327689 MRV327688:MRV327689 NBR327688:NBR327689 NLN327688:NLN327689 NVJ327688:NVJ327689 OFF327688:OFF327689 OPB327688:OPB327689 OYX327688:OYX327689 PIT327688:PIT327689 PSP327688:PSP327689 QCL327688:QCL327689 QMH327688:QMH327689 QWD327688:QWD327689 RFZ327688:RFZ327689 RPV327688:RPV327689 RZR327688:RZR327689 SJN327688:SJN327689 STJ327688:STJ327689 TDF327688:TDF327689 TNB327688:TNB327689 TWX327688:TWX327689 UGT327688:UGT327689 UQP327688:UQP327689 VAL327688:VAL327689 VKH327688:VKH327689 VUD327688:VUD327689 WDZ327688:WDZ327689 WNV327688:WNV327689 WXR327688:WXR327689 BJ393224:BJ393225 LF393224:LF393225 VB393224:VB393225 AEX393224:AEX393225 AOT393224:AOT393225 AYP393224:AYP393225 BIL393224:BIL393225 BSH393224:BSH393225 CCD393224:CCD393225 CLZ393224:CLZ393225 CVV393224:CVV393225 DFR393224:DFR393225 DPN393224:DPN393225 DZJ393224:DZJ393225 EJF393224:EJF393225 ETB393224:ETB393225 FCX393224:FCX393225 FMT393224:FMT393225 FWP393224:FWP393225 GGL393224:GGL393225 GQH393224:GQH393225 HAD393224:HAD393225 HJZ393224:HJZ393225 HTV393224:HTV393225 IDR393224:IDR393225 INN393224:INN393225 IXJ393224:IXJ393225 JHF393224:JHF393225 JRB393224:JRB393225 KAX393224:KAX393225 KKT393224:KKT393225 KUP393224:KUP393225 LEL393224:LEL393225 LOH393224:LOH393225 LYD393224:LYD393225 MHZ393224:MHZ393225 MRV393224:MRV393225 NBR393224:NBR393225 NLN393224:NLN393225 NVJ393224:NVJ393225 OFF393224:OFF393225 OPB393224:OPB393225 OYX393224:OYX393225 PIT393224:PIT393225 PSP393224:PSP393225 QCL393224:QCL393225 QMH393224:QMH393225 QWD393224:QWD393225 RFZ393224:RFZ393225 RPV393224:RPV393225 RZR393224:RZR393225 SJN393224:SJN393225 STJ393224:STJ393225 TDF393224:TDF393225 TNB393224:TNB393225 TWX393224:TWX393225 UGT393224:UGT393225 UQP393224:UQP393225 VAL393224:VAL393225 VKH393224:VKH393225 VUD393224:VUD393225 WDZ393224:WDZ393225 WNV393224:WNV393225 WXR393224:WXR393225 BJ458760:BJ458761 LF458760:LF458761 VB458760:VB458761 AEX458760:AEX458761 AOT458760:AOT458761 AYP458760:AYP458761 BIL458760:BIL458761 BSH458760:BSH458761 CCD458760:CCD458761 CLZ458760:CLZ458761 CVV458760:CVV458761 DFR458760:DFR458761 DPN458760:DPN458761 DZJ458760:DZJ458761 EJF458760:EJF458761 ETB458760:ETB458761 FCX458760:FCX458761 FMT458760:FMT458761 FWP458760:FWP458761 GGL458760:GGL458761 GQH458760:GQH458761 HAD458760:HAD458761 HJZ458760:HJZ458761 HTV458760:HTV458761 IDR458760:IDR458761 INN458760:INN458761 IXJ458760:IXJ458761 JHF458760:JHF458761 JRB458760:JRB458761 KAX458760:KAX458761 KKT458760:KKT458761 KUP458760:KUP458761 LEL458760:LEL458761 LOH458760:LOH458761 LYD458760:LYD458761 MHZ458760:MHZ458761 MRV458760:MRV458761 NBR458760:NBR458761 NLN458760:NLN458761 NVJ458760:NVJ458761 OFF458760:OFF458761 OPB458760:OPB458761 OYX458760:OYX458761 PIT458760:PIT458761 PSP458760:PSP458761 QCL458760:QCL458761 QMH458760:QMH458761 QWD458760:QWD458761 RFZ458760:RFZ458761 RPV458760:RPV458761 RZR458760:RZR458761 SJN458760:SJN458761 STJ458760:STJ458761 TDF458760:TDF458761 TNB458760:TNB458761 TWX458760:TWX458761 UGT458760:UGT458761 UQP458760:UQP458761 VAL458760:VAL458761 VKH458760:VKH458761 VUD458760:VUD458761 WDZ458760:WDZ458761 WNV458760:WNV458761 WXR458760:WXR458761 BJ524296:BJ524297 LF524296:LF524297 VB524296:VB524297 AEX524296:AEX524297 AOT524296:AOT524297 AYP524296:AYP524297 BIL524296:BIL524297 BSH524296:BSH524297 CCD524296:CCD524297 CLZ524296:CLZ524297 CVV524296:CVV524297 DFR524296:DFR524297 DPN524296:DPN524297 DZJ524296:DZJ524297 EJF524296:EJF524297 ETB524296:ETB524297 FCX524296:FCX524297 FMT524296:FMT524297 FWP524296:FWP524297 GGL524296:GGL524297 GQH524296:GQH524297 HAD524296:HAD524297 HJZ524296:HJZ524297 HTV524296:HTV524297 IDR524296:IDR524297 INN524296:INN524297 IXJ524296:IXJ524297 JHF524296:JHF524297 JRB524296:JRB524297 KAX524296:KAX524297 KKT524296:KKT524297 KUP524296:KUP524297 LEL524296:LEL524297 LOH524296:LOH524297 LYD524296:LYD524297 MHZ524296:MHZ524297 MRV524296:MRV524297 NBR524296:NBR524297 NLN524296:NLN524297 NVJ524296:NVJ524297 OFF524296:OFF524297 OPB524296:OPB524297 OYX524296:OYX524297 PIT524296:PIT524297 PSP524296:PSP524297 QCL524296:QCL524297 QMH524296:QMH524297 QWD524296:QWD524297 RFZ524296:RFZ524297 RPV524296:RPV524297 RZR524296:RZR524297 SJN524296:SJN524297 STJ524296:STJ524297 TDF524296:TDF524297 TNB524296:TNB524297 TWX524296:TWX524297 UGT524296:UGT524297 UQP524296:UQP524297 VAL524296:VAL524297 VKH524296:VKH524297 VUD524296:VUD524297 WDZ524296:WDZ524297 WNV524296:WNV524297 WXR524296:WXR524297 BJ589832:BJ589833 LF589832:LF589833 VB589832:VB589833 AEX589832:AEX589833 AOT589832:AOT589833 AYP589832:AYP589833 BIL589832:BIL589833 BSH589832:BSH589833 CCD589832:CCD589833 CLZ589832:CLZ589833 CVV589832:CVV589833 DFR589832:DFR589833 DPN589832:DPN589833 DZJ589832:DZJ589833 EJF589832:EJF589833 ETB589832:ETB589833 FCX589832:FCX589833 FMT589832:FMT589833 FWP589832:FWP589833 GGL589832:GGL589833 GQH589832:GQH589833 HAD589832:HAD589833 HJZ589832:HJZ589833 HTV589832:HTV589833 IDR589832:IDR589833 INN589832:INN589833 IXJ589832:IXJ589833 JHF589832:JHF589833 JRB589832:JRB589833 KAX589832:KAX589833 KKT589832:KKT589833 KUP589832:KUP589833 LEL589832:LEL589833 LOH589832:LOH589833 LYD589832:LYD589833 MHZ589832:MHZ589833 MRV589832:MRV589833 NBR589832:NBR589833 NLN589832:NLN589833 NVJ589832:NVJ589833 OFF589832:OFF589833 OPB589832:OPB589833 OYX589832:OYX589833 PIT589832:PIT589833 PSP589832:PSP589833 QCL589832:QCL589833 QMH589832:QMH589833 QWD589832:QWD589833 RFZ589832:RFZ589833 RPV589832:RPV589833 RZR589832:RZR589833 SJN589832:SJN589833 STJ589832:STJ589833 TDF589832:TDF589833 TNB589832:TNB589833 TWX589832:TWX589833 UGT589832:UGT589833 UQP589832:UQP589833 VAL589832:VAL589833 VKH589832:VKH589833 VUD589832:VUD589833 WDZ589832:WDZ589833 WNV589832:WNV589833 WXR589832:WXR589833 BJ655368:BJ655369 LF655368:LF655369 VB655368:VB655369 AEX655368:AEX655369 AOT655368:AOT655369 AYP655368:AYP655369 BIL655368:BIL655369 BSH655368:BSH655369 CCD655368:CCD655369 CLZ655368:CLZ655369 CVV655368:CVV655369 DFR655368:DFR655369 DPN655368:DPN655369 DZJ655368:DZJ655369 EJF655368:EJF655369 ETB655368:ETB655369 FCX655368:FCX655369 FMT655368:FMT655369 FWP655368:FWP655369 GGL655368:GGL655369 GQH655368:GQH655369 HAD655368:HAD655369 HJZ655368:HJZ655369 HTV655368:HTV655369 IDR655368:IDR655369 INN655368:INN655369 IXJ655368:IXJ655369 JHF655368:JHF655369 JRB655368:JRB655369 KAX655368:KAX655369 KKT655368:KKT655369 KUP655368:KUP655369 LEL655368:LEL655369 LOH655368:LOH655369 LYD655368:LYD655369 MHZ655368:MHZ655369 MRV655368:MRV655369 NBR655368:NBR655369 NLN655368:NLN655369 NVJ655368:NVJ655369 OFF655368:OFF655369 OPB655368:OPB655369 OYX655368:OYX655369 PIT655368:PIT655369 PSP655368:PSP655369 QCL655368:QCL655369 QMH655368:QMH655369 QWD655368:QWD655369 RFZ655368:RFZ655369 RPV655368:RPV655369 RZR655368:RZR655369 SJN655368:SJN655369 STJ655368:STJ655369 TDF655368:TDF655369 TNB655368:TNB655369 TWX655368:TWX655369 UGT655368:UGT655369 UQP655368:UQP655369 VAL655368:VAL655369 VKH655368:VKH655369 VUD655368:VUD655369 WDZ655368:WDZ655369 WNV655368:WNV655369 WXR655368:WXR655369 BJ720904:BJ720905 LF720904:LF720905 VB720904:VB720905 AEX720904:AEX720905 AOT720904:AOT720905 AYP720904:AYP720905 BIL720904:BIL720905 BSH720904:BSH720905 CCD720904:CCD720905 CLZ720904:CLZ720905 CVV720904:CVV720905 DFR720904:DFR720905 DPN720904:DPN720905 DZJ720904:DZJ720905 EJF720904:EJF720905 ETB720904:ETB720905 FCX720904:FCX720905 FMT720904:FMT720905 FWP720904:FWP720905 GGL720904:GGL720905 GQH720904:GQH720905 HAD720904:HAD720905 HJZ720904:HJZ720905 HTV720904:HTV720905 IDR720904:IDR720905 INN720904:INN720905 IXJ720904:IXJ720905 JHF720904:JHF720905 JRB720904:JRB720905 KAX720904:KAX720905 KKT720904:KKT720905 KUP720904:KUP720905 LEL720904:LEL720905 LOH720904:LOH720905 LYD720904:LYD720905 MHZ720904:MHZ720905 MRV720904:MRV720905 NBR720904:NBR720905 NLN720904:NLN720905 NVJ720904:NVJ720905 OFF720904:OFF720905 OPB720904:OPB720905 OYX720904:OYX720905 PIT720904:PIT720905 PSP720904:PSP720905 QCL720904:QCL720905 QMH720904:QMH720905 QWD720904:QWD720905 RFZ720904:RFZ720905 RPV720904:RPV720905 RZR720904:RZR720905 SJN720904:SJN720905 STJ720904:STJ720905 TDF720904:TDF720905 TNB720904:TNB720905 TWX720904:TWX720905 UGT720904:UGT720905 UQP720904:UQP720905 VAL720904:VAL720905 VKH720904:VKH720905 VUD720904:VUD720905 WDZ720904:WDZ720905 WNV720904:WNV720905 WXR720904:WXR720905 BJ786440:BJ786441 LF786440:LF786441 VB786440:VB786441 AEX786440:AEX786441 AOT786440:AOT786441 AYP786440:AYP786441 BIL786440:BIL786441 BSH786440:BSH786441 CCD786440:CCD786441 CLZ786440:CLZ786441 CVV786440:CVV786441 DFR786440:DFR786441 DPN786440:DPN786441 DZJ786440:DZJ786441 EJF786440:EJF786441 ETB786440:ETB786441 FCX786440:FCX786441 FMT786440:FMT786441 FWP786440:FWP786441 GGL786440:GGL786441 GQH786440:GQH786441 HAD786440:HAD786441 HJZ786440:HJZ786441 HTV786440:HTV786441 IDR786440:IDR786441 INN786440:INN786441 IXJ786440:IXJ786441 JHF786440:JHF786441 JRB786440:JRB786441 KAX786440:KAX786441 KKT786440:KKT786441 KUP786440:KUP786441 LEL786440:LEL786441 LOH786440:LOH786441 LYD786440:LYD786441 MHZ786440:MHZ786441 MRV786440:MRV786441 NBR786440:NBR786441 NLN786440:NLN786441 NVJ786440:NVJ786441 OFF786440:OFF786441 OPB786440:OPB786441 OYX786440:OYX786441 PIT786440:PIT786441 PSP786440:PSP786441 QCL786440:QCL786441 QMH786440:QMH786441 QWD786440:QWD786441 RFZ786440:RFZ786441 RPV786440:RPV786441 RZR786440:RZR786441 SJN786440:SJN786441 STJ786440:STJ786441 TDF786440:TDF786441 TNB786440:TNB786441 TWX786440:TWX786441 UGT786440:UGT786441 UQP786440:UQP786441 VAL786440:VAL786441 VKH786440:VKH786441 VUD786440:VUD786441 WDZ786440:WDZ786441 WNV786440:WNV786441 WXR786440:WXR786441 BJ851976:BJ851977 LF851976:LF851977 VB851976:VB851977 AEX851976:AEX851977 AOT851976:AOT851977 AYP851976:AYP851977 BIL851976:BIL851977 BSH851976:BSH851977 CCD851976:CCD851977 CLZ851976:CLZ851977 CVV851976:CVV851977 DFR851976:DFR851977 DPN851976:DPN851977 DZJ851976:DZJ851977 EJF851976:EJF851977 ETB851976:ETB851977 FCX851976:FCX851977 FMT851976:FMT851977 FWP851976:FWP851977 GGL851976:GGL851977 GQH851976:GQH851977 HAD851976:HAD851977 HJZ851976:HJZ851977 HTV851976:HTV851977 IDR851976:IDR851977 INN851976:INN851977 IXJ851976:IXJ851977 JHF851976:JHF851977 JRB851976:JRB851977 KAX851976:KAX851977 KKT851976:KKT851977 KUP851976:KUP851977 LEL851976:LEL851977 LOH851976:LOH851977 LYD851976:LYD851977 MHZ851976:MHZ851977 MRV851976:MRV851977 NBR851976:NBR851977 NLN851976:NLN851977 NVJ851976:NVJ851977 OFF851976:OFF851977 OPB851976:OPB851977 OYX851976:OYX851977 PIT851976:PIT851977 PSP851976:PSP851977 QCL851976:QCL851977 QMH851976:QMH851977 QWD851976:QWD851977 RFZ851976:RFZ851977 RPV851976:RPV851977 RZR851976:RZR851977 SJN851976:SJN851977 STJ851976:STJ851977 TDF851976:TDF851977 TNB851976:TNB851977 TWX851976:TWX851977 UGT851976:UGT851977 UQP851976:UQP851977 VAL851976:VAL851977 VKH851976:VKH851977 VUD851976:VUD851977 WDZ851976:WDZ851977 WNV851976:WNV851977 WXR851976:WXR851977 BJ917512:BJ917513 LF917512:LF917513 VB917512:VB917513 AEX917512:AEX917513 AOT917512:AOT917513 AYP917512:AYP917513 BIL917512:BIL917513 BSH917512:BSH917513 CCD917512:CCD917513 CLZ917512:CLZ917513 CVV917512:CVV917513 DFR917512:DFR917513 DPN917512:DPN917513 DZJ917512:DZJ917513 EJF917512:EJF917513 ETB917512:ETB917513 FCX917512:FCX917513 FMT917512:FMT917513 FWP917512:FWP917513 GGL917512:GGL917513 GQH917512:GQH917513 HAD917512:HAD917513 HJZ917512:HJZ917513 HTV917512:HTV917513 IDR917512:IDR917513 INN917512:INN917513 IXJ917512:IXJ917513 JHF917512:JHF917513 JRB917512:JRB917513 KAX917512:KAX917513 KKT917512:KKT917513 KUP917512:KUP917513 LEL917512:LEL917513 LOH917512:LOH917513 LYD917512:LYD917513 MHZ917512:MHZ917513 MRV917512:MRV917513 NBR917512:NBR917513 NLN917512:NLN917513 NVJ917512:NVJ917513 OFF917512:OFF917513 OPB917512:OPB917513 OYX917512:OYX917513 PIT917512:PIT917513 PSP917512:PSP917513 QCL917512:QCL917513 QMH917512:QMH917513 QWD917512:QWD917513 RFZ917512:RFZ917513 RPV917512:RPV917513 RZR917512:RZR917513 SJN917512:SJN917513 STJ917512:STJ917513 TDF917512:TDF917513 TNB917512:TNB917513 TWX917512:TWX917513 UGT917512:UGT917513 UQP917512:UQP917513 VAL917512:VAL917513 VKH917512:VKH917513 VUD917512:VUD917513 WDZ917512:WDZ917513 WNV917512:WNV917513 WXR917512:WXR917513 BJ983048:BJ983049 LF983048:LF983049 VB983048:VB983049 AEX983048:AEX983049 AOT983048:AOT983049 AYP983048:AYP983049 BIL983048:BIL983049 BSH983048:BSH983049 CCD983048:CCD983049 CLZ983048:CLZ983049 CVV983048:CVV983049 DFR983048:DFR983049 DPN983048:DPN983049 DZJ983048:DZJ983049 EJF983048:EJF983049 ETB983048:ETB983049 FCX983048:FCX983049 FMT983048:FMT983049 FWP983048:FWP983049 GGL983048:GGL983049 GQH983048:GQH983049 HAD983048:HAD983049 HJZ983048:HJZ983049 HTV983048:HTV983049 IDR983048:IDR983049 INN983048:INN983049 IXJ983048:IXJ983049 JHF983048:JHF983049 JRB983048:JRB983049 KAX983048:KAX983049 KKT983048:KKT983049 KUP983048:KUP983049 LEL983048:LEL983049 LOH983048:LOH983049 LYD983048:LYD983049 MHZ983048:MHZ983049 MRV983048:MRV983049 NBR983048:NBR983049 NLN983048:NLN983049 NVJ983048:NVJ983049 OFF983048:OFF983049 OPB983048:OPB983049 OYX983048:OYX983049 PIT983048:PIT983049 PSP983048:PSP983049 QCL983048:QCL983049 QMH983048:QMH983049 QWD983048:QWD983049 RFZ983048:RFZ983049 RPV983048:RPV983049 RZR983048:RZR983049 SJN983048:SJN983049 STJ983048:STJ983049 TDF983048:TDF983049 TNB983048:TNB983049 TWX983048:TWX983049 UGT983048:UGT983049 UQP983048:UQP983049 VAL983048:VAL983049 VKH983048:VKH983049 VUD983048:VUD983049 WDZ983048:WDZ983049 WNV983048:WNV983049 WXR983048:WXR983049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BB65545 KX65545 UT65545 AEP65545 AOL65545 AYH65545 BID65545 BRZ65545 CBV65545 CLR65545 CVN65545 DFJ65545 DPF65545 DZB65545 EIX65545 EST65545 FCP65545 FML65545 FWH65545 GGD65545 GPZ65545 GZV65545 HJR65545 HTN65545 IDJ65545 INF65545 IXB65545 JGX65545 JQT65545 KAP65545 KKL65545 KUH65545 LED65545 LNZ65545 LXV65545 MHR65545 MRN65545 NBJ65545 NLF65545 NVB65545 OEX65545 OOT65545 OYP65545 PIL65545 PSH65545 QCD65545 QLZ65545 QVV65545 RFR65545 RPN65545 RZJ65545 SJF65545 STB65545 TCX65545 TMT65545 TWP65545 UGL65545 UQH65545 VAD65545 VJZ65545 VTV65545 WDR65545 WNN65545 WXJ65545 BB131081 KX131081 UT131081 AEP131081 AOL131081 AYH131081 BID131081 BRZ131081 CBV131081 CLR131081 CVN131081 DFJ131081 DPF131081 DZB131081 EIX131081 EST131081 FCP131081 FML131081 FWH131081 GGD131081 GPZ131081 GZV131081 HJR131081 HTN131081 IDJ131081 INF131081 IXB131081 JGX131081 JQT131081 KAP131081 KKL131081 KUH131081 LED131081 LNZ131081 LXV131081 MHR131081 MRN131081 NBJ131081 NLF131081 NVB131081 OEX131081 OOT131081 OYP131081 PIL131081 PSH131081 QCD131081 QLZ131081 QVV131081 RFR131081 RPN131081 RZJ131081 SJF131081 STB131081 TCX131081 TMT131081 TWP131081 UGL131081 UQH131081 VAD131081 VJZ131081 VTV131081 WDR131081 WNN131081 WXJ131081 BB196617 KX196617 UT196617 AEP196617 AOL196617 AYH196617 BID196617 BRZ196617 CBV196617 CLR196617 CVN196617 DFJ196617 DPF196617 DZB196617 EIX196617 EST196617 FCP196617 FML196617 FWH196617 GGD196617 GPZ196617 GZV196617 HJR196617 HTN196617 IDJ196617 INF196617 IXB196617 JGX196617 JQT196617 KAP196617 KKL196617 KUH196617 LED196617 LNZ196617 LXV196617 MHR196617 MRN196617 NBJ196617 NLF196617 NVB196617 OEX196617 OOT196617 OYP196617 PIL196617 PSH196617 QCD196617 QLZ196617 QVV196617 RFR196617 RPN196617 RZJ196617 SJF196617 STB196617 TCX196617 TMT196617 TWP196617 UGL196617 UQH196617 VAD196617 VJZ196617 VTV196617 WDR196617 WNN196617 WXJ196617 BB262153 KX262153 UT262153 AEP262153 AOL262153 AYH262153 BID262153 BRZ262153 CBV262153 CLR262153 CVN262153 DFJ262153 DPF262153 DZB262153 EIX262153 EST262153 FCP262153 FML262153 FWH262153 GGD262153 GPZ262153 GZV262153 HJR262153 HTN262153 IDJ262153 INF262153 IXB262153 JGX262153 JQT262153 KAP262153 KKL262153 KUH262153 LED262153 LNZ262153 LXV262153 MHR262153 MRN262153 NBJ262153 NLF262153 NVB262153 OEX262153 OOT262153 OYP262153 PIL262153 PSH262153 QCD262153 QLZ262153 QVV262153 RFR262153 RPN262153 RZJ262153 SJF262153 STB262153 TCX262153 TMT262153 TWP262153 UGL262153 UQH262153 VAD262153 VJZ262153 VTV262153 WDR262153 WNN262153 WXJ262153 BB327689 KX327689 UT327689 AEP327689 AOL327689 AYH327689 BID327689 BRZ327689 CBV327689 CLR327689 CVN327689 DFJ327689 DPF327689 DZB327689 EIX327689 EST327689 FCP327689 FML327689 FWH327689 GGD327689 GPZ327689 GZV327689 HJR327689 HTN327689 IDJ327689 INF327689 IXB327689 JGX327689 JQT327689 KAP327689 KKL327689 KUH327689 LED327689 LNZ327689 LXV327689 MHR327689 MRN327689 NBJ327689 NLF327689 NVB327689 OEX327689 OOT327689 OYP327689 PIL327689 PSH327689 QCD327689 QLZ327689 QVV327689 RFR327689 RPN327689 RZJ327689 SJF327689 STB327689 TCX327689 TMT327689 TWP327689 UGL327689 UQH327689 VAD327689 VJZ327689 VTV327689 WDR327689 WNN327689 WXJ327689 BB393225 KX393225 UT393225 AEP393225 AOL393225 AYH393225 BID393225 BRZ393225 CBV393225 CLR393225 CVN393225 DFJ393225 DPF393225 DZB393225 EIX393225 EST393225 FCP393225 FML393225 FWH393225 GGD393225 GPZ393225 GZV393225 HJR393225 HTN393225 IDJ393225 INF393225 IXB393225 JGX393225 JQT393225 KAP393225 KKL393225 KUH393225 LED393225 LNZ393225 LXV393225 MHR393225 MRN393225 NBJ393225 NLF393225 NVB393225 OEX393225 OOT393225 OYP393225 PIL393225 PSH393225 QCD393225 QLZ393225 QVV393225 RFR393225 RPN393225 RZJ393225 SJF393225 STB393225 TCX393225 TMT393225 TWP393225 UGL393225 UQH393225 VAD393225 VJZ393225 VTV393225 WDR393225 WNN393225 WXJ393225 BB458761 KX458761 UT458761 AEP458761 AOL458761 AYH458761 BID458761 BRZ458761 CBV458761 CLR458761 CVN458761 DFJ458761 DPF458761 DZB458761 EIX458761 EST458761 FCP458761 FML458761 FWH458761 GGD458761 GPZ458761 GZV458761 HJR458761 HTN458761 IDJ458761 INF458761 IXB458761 JGX458761 JQT458761 KAP458761 KKL458761 KUH458761 LED458761 LNZ458761 LXV458761 MHR458761 MRN458761 NBJ458761 NLF458761 NVB458761 OEX458761 OOT458761 OYP458761 PIL458761 PSH458761 QCD458761 QLZ458761 QVV458761 RFR458761 RPN458761 RZJ458761 SJF458761 STB458761 TCX458761 TMT458761 TWP458761 UGL458761 UQH458761 VAD458761 VJZ458761 VTV458761 WDR458761 WNN458761 WXJ458761 BB524297 KX524297 UT524297 AEP524297 AOL524297 AYH524297 BID524297 BRZ524297 CBV524297 CLR524297 CVN524297 DFJ524297 DPF524297 DZB524297 EIX524297 EST524297 FCP524297 FML524297 FWH524297 GGD524297 GPZ524297 GZV524297 HJR524297 HTN524297 IDJ524297 INF524297 IXB524297 JGX524297 JQT524297 KAP524297 KKL524297 KUH524297 LED524297 LNZ524297 LXV524297 MHR524297 MRN524297 NBJ524297 NLF524297 NVB524297 OEX524297 OOT524297 OYP524297 PIL524297 PSH524297 QCD524297 QLZ524297 QVV524297 RFR524297 RPN524297 RZJ524297 SJF524297 STB524297 TCX524297 TMT524297 TWP524297 UGL524297 UQH524297 VAD524297 VJZ524297 VTV524297 WDR524297 WNN524297 WXJ524297 BB589833 KX589833 UT589833 AEP589833 AOL589833 AYH589833 BID589833 BRZ589833 CBV589833 CLR589833 CVN589833 DFJ589833 DPF589833 DZB589833 EIX589833 EST589833 FCP589833 FML589833 FWH589833 GGD589833 GPZ589833 GZV589833 HJR589833 HTN589833 IDJ589833 INF589833 IXB589833 JGX589833 JQT589833 KAP589833 KKL589833 KUH589833 LED589833 LNZ589833 LXV589833 MHR589833 MRN589833 NBJ589833 NLF589833 NVB589833 OEX589833 OOT589833 OYP589833 PIL589833 PSH589833 QCD589833 QLZ589833 QVV589833 RFR589833 RPN589833 RZJ589833 SJF589833 STB589833 TCX589833 TMT589833 TWP589833 UGL589833 UQH589833 VAD589833 VJZ589833 VTV589833 WDR589833 WNN589833 WXJ589833 BB655369 KX655369 UT655369 AEP655369 AOL655369 AYH655369 BID655369 BRZ655369 CBV655369 CLR655369 CVN655369 DFJ655369 DPF655369 DZB655369 EIX655369 EST655369 FCP655369 FML655369 FWH655369 GGD655369 GPZ655369 GZV655369 HJR655369 HTN655369 IDJ655369 INF655369 IXB655369 JGX655369 JQT655369 KAP655369 KKL655369 KUH655369 LED655369 LNZ655369 LXV655369 MHR655369 MRN655369 NBJ655369 NLF655369 NVB655369 OEX655369 OOT655369 OYP655369 PIL655369 PSH655369 QCD655369 QLZ655369 QVV655369 RFR655369 RPN655369 RZJ655369 SJF655369 STB655369 TCX655369 TMT655369 TWP655369 UGL655369 UQH655369 VAD655369 VJZ655369 VTV655369 WDR655369 WNN655369 WXJ655369 BB720905 KX720905 UT720905 AEP720905 AOL720905 AYH720905 BID720905 BRZ720905 CBV720905 CLR720905 CVN720905 DFJ720905 DPF720905 DZB720905 EIX720905 EST720905 FCP720905 FML720905 FWH720905 GGD720905 GPZ720905 GZV720905 HJR720905 HTN720905 IDJ720905 INF720905 IXB720905 JGX720905 JQT720905 KAP720905 KKL720905 KUH720905 LED720905 LNZ720905 LXV720905 MHR720905 MRN720905 NBJ720905 NLF720905 NVB720905 OEX720905 OOT720905 OYP720905 PIL720905 PSH720905 QCD720905 QLZ720905 QVV720905 RFR720905 RPN720905 RZJ720905 SJF720905 STB720905 TCX720905 TMT720905 TWP720905 UGL720905 UQH720905 VAD720905 VJZ720905 VTV720905 WDR720905 WNN720905 WXJ720905 BB786441 KX786441 UT786441 AEP786441 AOL786441 AYH786441 BID786441 BRZ786441 CBV786441 CLR786441 CVN786441 DFJ786441 DPF786441 DZB786441 EIX786441 EST786441 FCP786441 FML786441 FWH786441 GGD786441 GPZ786441 GZV786441 HJR786441 HTN786441 IDJ786441 INF786441 IXB786441 JGX786441 JQT786441 KAP786441 KKL786441 KUH786441 LED786441 LNZ786441 LXV786441 MHR786441 MRN786441 NBJ786441 NLF786441 NVB786441 OEX786441 OOT786441 OYP786441 PIL786441 PSH786441 QCD786441 QLZ786441 QVV786441 RFR786441 RPN786441 RZJ786441 SJF786441 STB786441 TCX786441 TMT786441 TWP786441 UGL786441 UQH786441 VAD786441 VJZ786441 VTV786441 WDR786441 WNN786441 WXJ786441 BB851977 KX851977 UT851977 AEP851977 AOL851977 AYH851977 BID851977 BRZ851977 CBV851977 CLR851977 CVN851977 DFJ851977 DPF851977 DZB851977 EIX851977 EST851977 FCP851977 FML851977 FWH851977 GGD851977 GPZ851977 GZV851977 HJR851977 HTN851977 IDJ851977 INF851977 IXB851977 JGX851977 JQT851977 KAP851977 KKL851977 KUH851977 LED851977 LNZ851977 LXV851977 MHR851977 MRN851977 NBJ851977 NLF851977 NVB851977 OEX851977 OOT851977 OYP851977 PIL851977 PSH851977 QCD851977 QLZ851977 QVV851977 RFR851977 RPN851977 RZJ851977 SJF851977 STB851977 TCX851977 TMT851977 TWP851977 UGL851977 UQH851977 VAD851977 VJZ851977 VTV851977 WDR851977 WNN851977 WXJ851977 BB917513 KX917513 UT917513 AEP917513 AOL917513 AYH917513 BID917513 BRZ917513 CBV917513 CLR917513 CVN917513 DFJ917513 DPF917513 DZB917513 EIX917513 EST917513 FCP917513 FML917513 FWH917513 GGD917513 GPZ917513 GZV917513 HJR917513 HTN917513 IDJ917513 INF917513 IXB917513 JGX917513 JQT917513 KAP917513 KKL917513 KUH917513 LED917513 LNZ917513 LXV917513 MHR917513 MRN917513 NBJ917513 NLF917513 NVB917513 OEX917513 OOT917513 OYP917513 PIL917513 PSH917513 QCD917513 QLZ917513 QVV917513 RFR917513 RPN917513 RZJ917513 SJF917513 STB917513 TCX917513 TMT917513 TWP917513 UGL917513 UQH917513 VAD917513 VJZ917513 VTV917513 WDR917513 WNN917513 WXJ917513 BB983049 KX983049 UT983049 AEP983049 AOL983049 AYH983049 BID983049 BRZ983049 CBV983049 CLR983049 CVN983049 DFJ983049 DPF983049 DZB983049 EIX983049 EST983049 FCP983049 FML983049 FWH983049 GGD983049 GPZ983049 GZV983049 HJR983049 HTN983049 IDJ983049 INF983049 IXB983049 JGX983049 JQT983049 KAP983049 KKL983049 KUH983049 LED983049 LNZ983049 LXV983049 MHR983049 MRN983049 NBJ983049 NLF983049 NVB983049 OEX983049 OOT983049 OYP983049 PIL983049 PSH983049 QCD983049 QLZ983049 QVV983049 RFR983049 RPN983049 RZJ983049 SJF983049 STB983049 TCX983049 TMT983049 TWP983049 UGL983049 UQH983049 VAD983049 VJZ983049 VTV983049 WDR983049 WNN983049 WXJ983049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BO65544:BO65545 LK65544:LK65545 VG65544:VG65545 AFC65544:AFC65545 AOY65544:AOY65545 AYU65544:AYU65545 BIQ65544:BIQ65545 BSM65544:BSM65545 CCI65544:CCI65545 CME65544:CME65545 CWA65544:CWA65545 DFW65544:DFW65545 DPS65544:DPS65545 DZO65544:DZO65545 EJK65544:EJK65545 ETG65544:ETG65545 FDC65544:FDC65545 FMY65544:FMY65545 FWU65544:FWU65545 GGQ65544:GGQ65545 GQM65544:GQM65545 HAI65544:HAI65545 HKE65544:HKE65545 HUA65544:HUA65545 IDW65544:IDW65545 INS65544:INS65545 IXO65544:IXO65545 JHK65544:JHK65545 JRG65544:JRG65545 KBC65544:KBC65545 KKY65544:KKY65545 KUU65544:KUU65545 LEQ65544:LEQ65545 LOM65544:LOM65545 LYI65544:LYI65545 MIE65544:MIE65545 MSA65544:MSA65545 NBW65544:NBW65545 NLS65544:NLS65545 NVO65544:NVO65545 OFK65544:OFK65545 OPG65544:OPG65545 OZC65544:OZC65545 PIY65544:PIY65545 PSU65544:PSU65545 QCQ65544:QCQ65545 QMM65544:QMM65545 QWI65544:QWI65545 RGE65544:RGE65545 RQA65544:RQA65545 RZW65544:RZW65545 SJS65544:SJS65545 STO65544:STO65545 TDK65544:TDK65545 TNG65544:TNG65545 TXC65544:TXC65545 UGY65544:UGY65545 UQU65544:UQU65545 VAQ65544:VAQ65545 VKM65544:VKM65545 VUI65544:VUI65545 WEE65544:WEE65545 WOA65544:WOA65545 WXW65544:WXW65545 BO131080:BO131081 LK131080:LK131081 VG131080:VG131081 AFC131080:AFC131081 AOY131080:AOY131081 AYU131080:AYU131081 BIQ131080:BIQ131081 BSM131080:BSM131081 CCI131080:CCI131081 CME131080:CME131081 CWA131080:CWA131081 DFW131080:DFW131081 DPS131080:DPS131081 DZO131080:DZO131081 EJK131080:EJK131081 ETG131080:ETG131081 FDC131080:FDC131081 FMY131080:FMY131081 FWU131080:FWU131081 GGQ131080:GGQ131081 GQM131080:GQM131081 HAI131080:HAI131081 HKE131080:HKE131081 HUA131080:HUA131081 IDW131080:IDW131081 INS131080:INS131081 IXO131080:IXO131081 JHK131080:JHK131081 JRG131080:JRG131081 KBC131080:KBC131081 KKY131080:KKY131081 KUU131080:KUU131081 LEQ131080:LEQ131081 LOM131080:LOM131081 LYI131080:LYI131081 MIE131080:MIE131081 MSA131080:MSA131081 NBW131080:NBW131081 NLS131080:NLS131081 NVO131080:NVO131081 OFK131080:OFK131081 OPG131080:OPG131081 OZC131080:OZC131081 PIY131080:PIY131081 PSU131080:PSU131081 QCQ131080:QCQ131081 QMM131080:QMM131081 QWI131080:QWI131081 RGE131080:RGE131081 RQA131080:RQA131081 RZW131080:RZW131081 SJS131080:SJS131081 STO131080:STO131081 TDK131080:TDK131081 TNG131080:TNG131081 TXC131080:TXC131081 UGY131080:UGY131081 UQU131080:UQU131081 VAQ131080:VAQ131081 VKM131080:VKM131081 VUI131080:VUI131081 WEE131080:WEE131081 WOA131080:WOA131081 WXW131080:WXW131081 BO196616:BO196617 LK196616:LK196617 VG196616:VG196617 AFC196616:AFC196617 AOY196616:AOY196617 AYU196616:AYU196617 BIQ196616:BIQ196617 BSM196616:BSM196617 CCI196616:CCI196617 CME196616:CME196617 CWA196616:CWA196617 DFW196616:DFW196617 DPS196616:DPS196617 DZO196616:DZO196617 EJK196616:EJK196617 ETG196616:ETG196617 FDC196616:FDC196617 FMY196616:FMY196617 FWU196616:FWU196617 GGQ196616:GGQ196617 GQM196616:GQM196617 HAI196616:HAI196617 HKE196616:HKE196617 HUA196616:HUA196617 IDW196616:IDW196617 INS196616:INS196617 IXO196616:IXO196617 JHK196616:JHK196617 JRG196616:JRG196617 KBC196616:KBC196617 KKY196616:KKY196617 KUU196616:KUU196617 LEQ196616:LEQ196617 LOM196616:LOM196617 LYI196616:LYI196617 MIE196616:MIE196617 MSA196616:MSA196617 NBW196616:NBW196617 NLS196616:NLS196617 NVO196616:NVO196617 OFK196616:OFK196617 OPG196616:OPG196617 OZC196616:OZC196617 PIY196616:PIY196617 PSU196616:PSU196617 QCQ196616:QCQ196617 QMM196616:QMM196617 QWI196616:QWI196617 RGE196616:RGE196617 RQA196616:RQA196617 RZW196616:RZW196617 SJS196616:SJS196617 STO196616:STO196617 TDK196616:TDK196617 TNG196616:TNG196617 TXC196616:TXC196617 UGY196616:UGY196617 UQU196616:UQU196617 VAQ196616:VAQ196617 VKM196616:VKM196617 VUI196616:VUI196617 WEE196616:WEE196617 WOA196616:WOA196617 WXW196616:WXW196617 BO262152:BO262153 LK262152:LK262153 VG262152:VG262153 AFC262152:AFC262153 AOY262152:AOY262153 AYU262152:AYU262153 BIQ262152:BIQ262153 BSM262152:BSM262153 CCI262152:CCI262153 CME262152:CME262153 CWA262152:CWA262153 DFW262152:DFW262153 DPS262152:DPS262153 DZO262152:DZO262153 EJK262152:EJK262153 ETG262152:ETG262153 FDC262152:FDC262153 FMY262152:FMY262153 FWU262152:FWU262153 GGQ262152:GGQ262153 GQM262152:GQM262153 HAI262152:HAI262153 HKE262152:HKE262153 HUA262152:HUA262153 IDW262152:IDW262153 INS262152:INS262153 IXO262152:IXO262153 JHK262152:JHK262153 JRG262152:JRG262153 KBC262152:KBC262153 KKY262152:KKY262153 KUU262152:KUU262153 LEQ262152:LEQ262153 LOM262152:LOM262153 LYI262152:LYI262153 MIE262152:MIE262153 MSA262152:MSA262153 NBW262152:NBW262153 NLS262152:NLS262153 NVO262152:NVO262153 OFK262152:OFK262153 OPG262152:OPG262153 OZC262152:OZC262153 PIY262152:PIY262153 PSU262152:PSU262153 QCQ262152:QCQ262153 QMM262152:QMM262153 QWI262152:QWI262153 RGE262152:RGE262153 RQA262152:RQA262153 RZW262152:RZW262153 SJS262152:SJS262153 STO262152:STO262153 TDK262152:TDK262153 TNG262152:TNG262153 TXC262152:TXC262153 UGY262152:UGY262153 UQU262152:UQU262153 VAQ262152:VAQ262153 VKM262152:VKM262153 VUI262152:VUI262153 WEE262152:WEE262153 WOA262152:WOA262153 WXW262152:WXW262153 BO327688:BO327689 LK327688:LK327689 VG327688:VG327689 AFC327688:AFC327689 AOY327688:AOY327689 AYU327688:AYU327689 BIQ327688:BIQ327689 BSM327688:BSM327689 CCI327688:CCI327689 CME327688:CME327689 CWA327688:CWA327689 DFW327688:DFW327689 DPS327688:DPS327689 DZO327688:DZO327689 EJK327688:EJK327689 ETG327688:ETG327689 FDC327688:FDC327689 FMY327688:FMY327689 FWU327688:FWU327689 GGQ327688:GGQ327689 GQM327688:GQM327689 HAI327688:HAI327689 HKE327688:HKE327689 HUA327688:HUA327689 IDW327688:IDW327689 INS327688:INS327689 IXO327688:IXO327689 JHK327688:JHK327689 JRG327688:JRG327689 KBC327688:KBC327689 KKY327688:KKY327689 KUU327688:KUU327689 LEQ327688:LEQ327689 LOM327688:LOM327689 LYI327688:LYI327689 MIE327688:MIE327689 MSA327688:MSA327689 NBW327688:NBW327689 NLS327688:NLS327689 NVO327688:NVO327689 OFK327688:OFK327689 OPG327688:OPG327689 OZC327688:OZC327689 PIY327688:PIY327689 PSU327688:PSU327689 QCQ327688:QCQ327689 QMM327688:QMM327689 QWI327688:QWI327689 RGE327688:RGE327689 RQA327688:RQA327689 RZW327688:RZW327689 SJS327688:SJS327689 STO327688:STO327689 TDK327688:TDK327689 TNG327688:TNG327689 TXC327688:TXC327689 UGY327688:UGY327689 UQU327688:UQU327689 VAQ327688:VAQ327689 VKM327688:VKM327689 VUI327688:VUI327689 WEE327688:WEE327689 WOA327688:WOA327689 WXW327688:WXW327689 BO393224:BO393225 LK393224:LK393225 VG393224:VG393225 AFC393224:AFC393225 AOY393224:AOY393225 AYU393224:AYU393225 BIQ393224:BIQ393225 BSM393224:BSM393225 CCI393224:CCI393225 CME393224:CME393225 CWA393224:CWA393225 DFW393224:DFW393225 DPS393224:DPS393225 DZO393224:DZO393225 EJK393224:EJK393225 ETG393224:ETG393225 FDC393224:FDC393225 FMY393224:FMY393225 FWU393224:FWU393225 GGQ393224:GGQ393225 GQM393224:GQM393225 HAI393224:HAI393225 HKE393224:HKE393225 HUA393224:HUA393225 IDW393224:IDW393225 INS393224:INS393225 IXO393224:IXO393225 JHK393224:JHK393225 JRG393224:JRG393225 KBC393224:KBC393225 KKY393224:KKY393225 KUU393224:KUU393225 LEQ393224:LEQ393225 LOM393224:LOM393225 LYI393224:LYI393225 MIE393224:MIE393225 MSA393224:MSA393225 NBW393224:NBW393225 NLS393224:NLS393225 NVO393224:NVO393225 OFK393224:OFK393225 OPG393224:OPG393225 OZC393224:OZC393225 PIY393224:PIY393225 PSU393224:PSU393225 QCQ393224:QCQ393225 QMM393224:QMM393225 QWI393224:QWI393225 RGE393224:RGE393225 RQA393224:RQA393225 RZW393224:RZW393225 SJS393224:SJS393225 STO393224:STO393225 TDK393224:TDK393225 TNG393224:TNG393225 TXC393224:TXC393225 UGY393224:UGY393225 UQU393224:UQU393225 VAQ393224:VAQ393225 VKM393224:VKM393225 VUI393224:VUI393225 WEE393224:WEE393225 WOA393224:WOA393225 WXW393224:WXW393225 BO458760:BO458761 LK458760:LK458761 VG458760:VG458761 AFC458760:AFC458761 AOY458760:AOY458761 AYU458760:AYU458761 BIQ458760:BIQ458761 BSM458760:BSM458761 CCI458760:CCI458761 CME458760:CME458761 CWA458760:CWA458761 DFW458760:DFW458761 DPS458760:DPS458761 DZO458760:DZO458761 EJK458760:EJK458761 ETG458760:ETG458761 FDC458760:FDC458761 FMY458760:FMY458761 FWU458760:FWU458761 GGQ458760:GGQ458761 GQM458760:GQM458761 HAI458760:HAI458761 HKE458760:HKE458761 HUA458760:HUA458761 IDW458760:IDW458761 INS458760:INS458761 IXO458760:IXO458761 JHK458760:JHK458761 JRG458760:JRG458761 KBC458760:KBC458761 KKY458760:KKY458761 KUU458760:KUU458761 LEQ458760:LEQ458761 LOM458760:LOM458761 LYI458760:LYI458761 MIE458760:MIE458761 MSA458760:MSA458761 NBW458760:NBW458761 NLS458760:NLS458761 NVO458760:NVO458761 OFK458760:OFK458761 OPG458760:OPG458761 OZC458760:OZC458761 PIY458760:PIY458761 PSU458760:PSU458761 QCQ458760:QCQ458761 QMM458760:QMM458761 QWI458760:QWI458761 RGE458760:RGE458761 RQA458760:RQA458761 RZW458760:RZW458761 SJS458760:SJS458761 STO458760:STO458761 TDK458760:TDK458761 TNG458760:TNG458761 TXC458760:TXC458761 UGY458760:UGY458761 UQU458760:UQU458761 VAQ458760:VAQ458761 VKM458760:VKM458761 VUI458760:VUI458761 WEE458760:WEE458761 WOA458760:WOA458761 WXW458760:WXW458761 BO524296:BO524297 LK524296:LK524297 VG524296:VG524297 AFC524296:AFC524297 AOY524296:AOY524297 AYU524296:AYU524297 BIQ524296:BIQ524297 BSM524296:BSM524297 CCI524296:CCI524297 CME524296:CME524297 CWA524296:CWA524297 DFW524296:DFW524297 DPS524296:DPS524297 DZO524296:DZO524297 EJK524296:EJK524297 ETG524296:ETG524297 FDC524296:FDC524297 FMY524296:FMY524297 FWU524296:FWU524297 GGQ524296:GGQ524297 GQM524296:GQM524297 HAI524296:HAI524297 HKE524296:HKE524297 HUA524296:HUA524297 IDW524296:IDW524297 INS524296:INS524297 IXO524296:IXO524297 JHK524296:JHK524297 JRG524296:JRG524297 KBC524296:KBC524297 KKY524296:KKY524297 KUU524296:KUU524297 LEQ524296:LEQ524297 LOM524296:LOM524297 LYI524296:LYI524297 MIE524296:MIE524297 MSA524296:MSA524297 NBW524296:NBW524297 NLS524296:NLS524297 NVO524296:NVO524297 OFK524296:OFK524297 OPG524296:OPG524297 OZC524296:OZC524297 PIY524296:PIY524297 PSU524296:PSU524297 QCQ524296:QCQ524297 QMM524296:QMM524297 QWI524296:QWI524297 RGE524296:RGE524297 RQA524296:RQA524297 RZW524296:RZW524297 SJS524296:SJS524297 STO524296:STO524297 TDK524296:TDK524297 TNG524296:TNG524297 TXC524296:TXC524297 UGY524296:UGY524297 UQU524296:UQU524297 VAQ524296:VAQ524297 VKM524296:VKM524297 VUI524296:VUI524297 WEE524296:WEE524297 WOA524296:WOA524297 WXW524296:WXW524297 BO589832:BO589833 LK589832:LK589833 VG589832:VG589833 AFC589832:AFC589833 AOY589832:AOY589833 AYU589832:AYU589833 BIQ589832:BIQ589833 BSM589832:BSM589833 CCI589832:CCI589833 CME589832:CME589833 CWA589832:CWA589833 DFW589832:DFW589833 DPS589832:DPS589833 DZO589832:DZO589833 EJK589832:EJK589833 ETG589832:ETG589833 FDC589832:FDC589833 FMY589832:FMY589833 FWU589832:FWU589833 GGQ589832:GGQ589833 GQM589832:GQM589833 HAI589832:HAI589833 HKE589832:HKE589833 HUA589832:HUA589833 IDW589832:IDW589833 INS589832:INS589833 IXO589832:IXO589833 JHK589832:JHK589833 JRG589832:JRG589833 KBC589832:KBC589833 KKY589832:KKY589833 KUU589832:KUU589833 LEQ589832:LEQ589833 LOM589832:LOM589833 LYI589832:LYI589833 MIE589832:MIE589833 MSA589832:MSA589833 NBW589832:NBW589833 NLS589832:NLS589833 NVO589832:NVO589833 OFK589832:OFK589833 OPG589832:OPG589833 OZC589832:OZC589833 PIY589832:PIY589833 PSU589832:PSU589833 QCQ589832:QCQ589833 QMM589832:QMM589833 QWI589832:QWI589833 RGE589832:RGE589833 RQA589832:RQA589833 RZW589832:RZW589833 SJS589832:SJS589833 STO589832:STO589833 TDK589832:TDK589833 TNG589832:TNG589833 TXC589832:TXC589833 UGY589832:UGY589833 UQU589832:UQU589833 VAQ589832:VAQ589833 VKM589832:VKM589833 VUI589832:VUI589833 WEE589832:WEE589833 WOA589832:WOA589833 WXW589832:WXW589833 BO655368:BO655369 LK655368:LK655369 VG655368:VG655369 AFC655368:AFC655369 AOY655368:AOY655369 AYU655368:AYU655369 BIQ655368:BIQ655369 BSM655368:BSM655369 CCI655368:CCI655369 CME655368:CME655369 CWA655368:CWA655369 DFW655368:DFW655369 DPS655368:DPS655369 DZO655368:DZO655369 EJK655368:EJK655369 ETG655368:ETG655369 FDC655368:FDC655369 FMY655368:FMY655369 FWU655368:FWU655369 GGQ655368:GGQ655369 GQM655368:GQM655369 HAI655368:HAI655369 HKE655368:HKE655369 HUA655368:HUA655369 IDW655368:IDW655369 INS655368:INS655369 IXO655368:IXO655369 JHK655368:JHK655369 JRG655368:JRG655369 KBC655368:KBC655369 KKY655368:KKY655369 KUU655368:KUU655369 LEQ655368:LEQ655369 LOM655368:LOM655369 LYI655368:LYI655369 MIE655368:MIE655369 MSA655368:MSA655369 NBW655368:NBW655369 NLS655368:NLS655369 NVO655368:NVO655369 OFK655368:OFK655369 OPG655368:OPG655369 OZC655368:OZC655369 PIY655368:PIY655369 PSU655368:PSU655369 QCQ655368:QCQ655369 QMM655368:QMM655369 QWI655368:QWI655369 RGE655368:RGE655369 RQA655368:RQA655369 RZW655368:RZW655369 SJS655368:SJS655369 STO655368:STO655369 TDK655368:TDK655369 TNG655368:TNG655369 TXC655368:TXC655369 UGY655368:UGY655369 UQU655368:UQU655369 VAQ655368:VAQ655369 VKM655368:VKM655369 VUI655368:VUI655369 WEE655368:WEE655369 WOA655368:WOA655369 WXW655368:WXW655369 BO720904:BO720905 LK720904:LK720905 VG720904:VG720905 AFC720904:AFC720905 AOY720904:AOY720905 AYU720904:AYU720905 BIQ720904:BIQ720905 BSM720904:BSM720905 CCI720904:CCI720905 CME720904:CME720905 CWA720904:CWA720905 DFW720904:DFW720905 DPS720904:DPS720905 DZO720904:DZO720905 EJK720904:EJK720905 ETG720904:ETG720905 FDC720904:FDC720905 FMY720904:FMY720905 FWU720904:FWU720905 GGQ720904:GGQ720905 GQM720904:GQM720905 HAI720904:HAI720905 HKE720904:HKE720905 HUA720904:HUA720905 IDW720904:IDW720905 INS720904:INS720905 IXO720904:IXO720905 JHK720904:JHK720905 JRG720904:JRG720905 KBC720904:KBC720905 KKY720904:KKY720905 KUU720904:KUU720905 LEQ720904:LEQ720905 LOM720904:LOM720905 LYI720904:LYI720905 MIE720904:MIE720905 MSA720904:MSA720905 NBW720904:NBW720905 NLS720904:NLS720905 NVO720904:NVO720905 OFK720904:OFK720905 OPG720904:OPG720905 OZC720904:OZC720905 PIY720904:PIY720905 PSU720904:PSU720905 QCQ720904:QCQ720905 QMM720904:QMM720905 QWI720904:QWI720905 RGE720904:RGE720905 RQA720904:RQA720905 RZW720904:RZW720905 SJS720904:SJS720905 STO720904:STO720905 TDK720904:TDK720905 TNG720904:TNG720905 TXC720904:TXC720905 UGY720904:UGY720905 UQU720904:UQU720905 VAQ720904:VAQ720905 VKM720904:VKM720905 VUI720904:VUI720905 WEE720904:WEE720905 WOA720904:WOA720905 WXW720904:WXW720905 BO786440:BO786441 LK786440:LK786441 VG786440:VG786441 AFC786440:AFC786441 AOY786440:AOY786441 AYU786440:AYU786441 BIQ786440:BIQ786441 BSM786440:BSM786441 CCI786440:CCI786441 CME786440:CME786441 CWA786440:CWA786441 DFW786440:DFW786441 DPS786440:DPS786441 DZO786440:DZO786441 EJK786440:EJK786441 ETG786440:ETG786441 FDC786440:FDC786441 FMY786440:FMY786441 FWU786440:FWU786441 GGQ786440:GGQ786441 GQM786440:GQM786441 HAI786440:HAI786441 HKE786440:HKE786441 HUA786440:HUA786441 IDW786440:IDW786441 INS786440:INS786441 IXO786440:IXO786441 JHK786440:JHK786441 JRG786440:JRG786441 KBC786440:KBC786441 KKY786440:KKY786441 KUU786440:KUU786441 LEQ786440:LEQ786441 LOM786440:LOM786441 LYI786440:LYI786441 MIE786440:MIE786441 MSA786440:MSA786441 NBW786440:NBW786441 NLS786440:NLS786441 NVO786440:NVO786441 OFK786440:OFK786441 OPG786440:OPG786441 OZC786440:OZC786441 PIY786440:PIY786441 PSU786440:PSU786441 QCQ786440:QCQ786441 QMM786440:QMM786441 QWI786440:QWI786441 RGE786440:RGE786441 RQA786440:RQA786441 RZW786440:RZW786441 SJS786440:SJS786441 STO786440:STO786441 TDK786440:TDK786441 TNG786440:TNG786441 TXC786440:TXC786441 UGY786440:UGY786441 UQU786440:UQU786441 VAQ786440:VAQ786441 VKM786440:VKM786441 VUI786440:VUI786441 WEE786440:WEE786441 WOA786440:WOA786441 WXW786440:WXW786441 BO851976:BO851977 LK851976:LK851977 VG851976:VG851977 AFC851976:AFC851977 AOY851976:AOY851977 AYU851976:AYU851977 BIQ851976:BIQ851977 BSM851976:BSM851977 CCI851976:CCI851977 CME851976:CME851977 CWA851976:CWA851977 DFW851976:DFW851977 DPS851976:DPS851977 DZO851976:DZO851977 EJK851976:EJK851977 ETG851976:ETG851977 FDC851976:FDC851977 FMY851976:FMY851977 FWU851976:FWU851977 GGQ851976:GGQ851977 GQM851976:GQM851977 HAI851976:HAI851977 HKE851976:HKE851977 HUA851976:HUA851977 IDW851976:IDW851977 INS851976:INS851977 IXO851976:IXO851977 JHK851976:JHK851977 JRG851976:JRG851977 KBC851976:KBC851977 KKY851976:KKY851977 KUU851976:KUU851977 LEQ851976:LEQ851977 LOM851976:LOM851977 LYI851976:LYI851977 MIE851976:MIE851977 MSA851976:MSA851977 NBW851976:NBW851977 NLS851976:NLS851977 NVO851976:NVO851977 OFK851976:OFK851977 OPG851976:OPG851977 OZC851976:OZC851977 PIY851976:PIY851977 PSU851976:PSU851977 QCQ851976:QCQ851977 QMM851976:QMM851977 QWI851976:QWI851977 RGE851976:RGE851977 RQA851976:RQA851977 RZW851976:RZW851977 SJS851976:SJS851977 STO851976:STO851977 TDK851976:TDK851977 TNG851976:TNG851977 TXC851976:TXC851977 UGY851976:UGY851977 UQU851976:UQU851977 VAQ851976:VAQ851977 VKM851976:VKM851977 VUI851976:VUI851977 WEE851976:WEE851977 WOA851976:WOA851977 WXW851976:WXW851977 BO917512:BO917513 LK917512:LK917513 VG917512:VG917513 AFC917512:AFC917513 AOY917512:AOY917513 AYU917512:AYU917513 BIQ917512:BIQ917513 BSM917512:BSM917513 CCI917512:CCI917513 CME917512:CME917513 CWA917512:CWA917513 DFW917512:DFW917513 DPS917512:DPS917513 DZO917512:DZO917513 EJK917512:EJK917513 ETG917512:ETG917513 FDC917512:FDC917513 FMY917512:FMY917513 FWU917512:FWU917513 GGQ917512:GGQ917513 GQM917512:GQM917513 HAI917512:HAI917513 HKE917512:HKE917513 HUA917512:HUA917513 IDW917512:IDW917513 INS917512:INS917513 IXO917512:IXO917513 JHK917512:JHK917513 JRG917512:JRG917513 KBC917512:KBC917513 KKY917512:KKY917513 KUU917512:KUU917513 LEQ917512:LEQ917513 LOM917512:LOM917513 LYI917512:LYI917513 MIE917512:MIE917513 MSA917512:MSA917513 NBW917512:NBW917513 NLS917512:NLS917513 NVO917512:NVO917513 OFK917512:OFK917513 OPG917512:OPG917513 OZC917512:OZC917513 PIY917512:PIY917513 PSU917512:PSU917513 QCQ917512:QCQ917513 QMM917512:QMM917513 QWI917512:QWI917513 RGE917512:RGE917513 RQA917512:RQA917513 RZW917512:RZW917513 SJS917512:SJS917513 STO917512:STO917513 TDK917512:TDK917513 TNG917512:TNG917513 TXC917512:TXC917513 UGY917512:UGY917513 UQU917512:UQU917513 VAQ917512:VAQ917513 VKM917512:VKM917513 VUI917512:VUI917513 WEE917512:WEE917513 WOA917512:WOA917513 WXW917512:WXW917513 BO983048:BO983049 LK983048:LK983049 VG983048:VG983049 AFC983048:AFC983049 AOY983048:AOY983049 AYU983048:AYU983049 BIQ983048:BIQ983049 BSM983048:BSM983049 CCI983048:CCI983049 CME983048:CME983049 CWA983048:CWA983049 DFW983048:DFW983049 DPS983048:DPS983049 DZO983048:DZO983049 EJK983048:EJK983049 ETG983048:ETG983049 FDC983048:FDC983049 FMY983048:FMY983049 FWU983048:FWU983049 GGQ983048:GGQ983049 GQM983048:GQM983049 HAI983048:HAI983049 HKE983048:HKE983049 HUA983048:HUA983049 IDW983048:IDW983049 INS983048:INS983049 IXO983048:IXO983049 JHK983048:JHK983049 JRG983048:JRG983049 KBC983048:KBC983049 KKY983048:KKY983049 KUU983048:KUU983049 LEQ983048:LEQ983049 LOM983048:LOM983049 LYI983048:LYI983049 MIE983048:MIE983049 MSA983048:MSA983049 NBW983048:NBW983049 NLS983048:NLS983049 NVO983048:NVO983049 OFK983048:OFK983049 OPG983048:OPG983049 OZC983048:OZC983049 PIY983048:PIY983049 PSU983048:PSU983049 QCQ983048:QCQ983049 QMM983048:QMM983049 QWI983048:QWI983049 RGE983048:RGE983049 RQA983048:RQA983049 RZW983048:RZW983049 SJS983048:SJS983049 STO983048:STO983049 TDK983048:TDK983049 TNG983048:TNG983049 TXC983048:TXC983049 UGY983048:UGY983049 UQU983048:UQU983049 VAQ983048:VAQ983049 VKM983048:VKM983049 VUI983048:VUI983049 WEE983048:WEE983049 WOA983048:WOA983049 WXW983048:WXW983049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AQ65544:AQ65545 KM65544:KM65545 UI65544:UI65545 AEE65544:AEE65545 AOA65544:AOA65545 AXW65544:AXW65545 BHS65544:BHS65545 BRO65544:BRO65545 CBK65544:CBK65545 CLG65544:CLG65545 CVC65544:CVC65545 DEY65544:DEY65545 DOU65544:DOU65545 DYQ65544:DYQ65545 EIM65544:EIM65545 ESI65544:ESI65545 FCE65544:FCE65545 FMA65544:FMA65545 FVW65544:FVW65545 GFS65544:GFS65545 GPO65544:GPO65545 GZK65544:GZK65545 HJG65544:HJG65545 HTC65544:HTC65545 ICY65544:ICY65545 IMU65544:IMU65545 IWQ65544:IWQ65545 JGM65544:JGM65545 JQI65544:JQI65545 KAE65544:KAE65545 KKA65544:KKA65545 KTW65544:KTW65545 LDS65544:LDS65545 LNO65544:LNO65545 LXK65544:LXK65545 MHG65544:MHG65545 MRC65544:MRC65545 NAY65544:NAY65545 NKU65544:NKU65545 NUQ65544:NUQ65545 OEM65544:OEM65545 OOI65544:OOI65545 OYE65544:OYE65545 PIA65544:PIA65545 PRW65544:PRW65545 QBS65544:QBS65545 QLO65544:QLO65545 QVK65544:QVK65545 RFG65544:RFG65545 RPC65544:RPC65545 RYY65544:RYY65545 SIU65544:SIU65545 SSQ65544:SSQ65545 TCM65544:TCM65545 TMI65544:TMI65545 TWE65544:TWE65545 UGA65544:UGA65545 UPW65544:UPW65545 UZS65544:UZS65545 VJO65544:VJO65545 VTK65544:VTK65545 WDG65544:WDG65545 WNC65544:WNC65545 WWY65544:WWY65545 AQ131080:AQ131081 KM131080:KM131081 UI131080:UI131081 AEE131080:AEE131081 AOA131080:AOA131081 AXW131080:AXW131081 BHS131080:BHS131081 BRO131080:BRO131081 CBK131080:CBK131081 CLG131080:CLG131081 CVC131080:CVC131081 DEY131080:DEY131081 DOU131080:DOU131081 DYQ131080:DYQ131081 EIM131080:EIM131081 ESI131080:ESI131081 FCE131080:FCE131081 FMA131080:FMA131081 FVW131080:FVW131081 GFS131080:GFS131081 GPO131080:GPO131081 GZK131080:GZK131081 HJG131080:HJG131081 HTC131080:HTC131081 ICY131080:ICY131081 IMU131080:IMU131081 IWQ131080:IWQ131081 JGM131080:JGM131081 JQI131080:JQI131081 KAE131080:KAE131081 KKA131080:KKA131081 KTW131080:KTW131081 LDS131080:LDS131081 LNO131080:LNO131081 LXK131080:LXK131081 MHG131080:MHG131081 MRC131080:MRC131081 NAY131080:NAY131081 NKU131080:NKU131081 NUQ131080:NUQ131081 OEM131080:OEM131081 OOI131080:OOI131081 OYE131080:OYE131081 PIA131080:PIA131081 PRW131080:PRW131081 QBS131080:QBS131081 QLO131080:QLO131081 QVK131080:QVK131081 RFG131080:RFG131081 RPC131080:RPC131081 RYY131080:RYY131081 SIU131080:SIU131081 SSQ131080:SSQ131081 TCM131080:TCM131081 TMI131080:TMI131081 TWE131080:TWE131081 UGA131080:UGA131081 UPW131080:UPW131081 UZS131080:UZS131081 VJO131080:VJO131081 VTK131080:VTK131081 WDG131080:WDG131081 WNC131080:WNC131081 WWY131080:WWY131081 AQ196616:AQ196617 KM196616:KM196617 UI196616:UI196617 AEE196616:AEE196617 AOA196616:AOA196617 AXW196616:AXW196617 BHS196616:BHS196617 BRO196616:BRO196617 CBK196616:CBK196617 CLG196616:CLG196617 CVC196616:CVC196617 DEY196616:DEY196617 DOU196616:DOU196617 DYQ196616:DYQ196617 EIM196616:EIM196617 ESI196616:ESI196617 FCE196616:FCE196617 FMA196616:FMA196617 FVW196616:FVW196617 GFS196616:GFS196617 GPO196616:GPO196617 GZK196616:GZK196617 HJG196616:HJG196617 HTC196616:HTC196617 ICY196616:ICY196617 IMU196616:IMU196617 IWQ196616:IWQ196617 JGM196616:JGM196617 JQI196616:JQI196617 KAE196616:KAE196617 KKA196616:KKA196617 KTW196616:KTW196617 LDS196616:LDS196617 LNO196616:LNO196617 LXK196616:LXK196617 MHG196616:MHG196617 MRC196616:MRC196617 NAY196616:NAY196617 NKU196616:NKU196617 NUQ196616:NUQ196617 OEM196616:OEM196617 OOI196616:OOI196617 OYE196616:OYE196617 PIA196616:PIA196617 PRW196616:PRW196617 QBS196616:QBS196617 QLO196616:QLO196617 QVK196616:QVK196617 RFG196616:RFG196617 RPC196616:RPC196617 RYY196616:RYY196617 SIU196616:SIU196617 SSQ196616:SSQ196617 TCM196616:TCM196617 TMI196616:TMI196617 TWE196616:TWE196617 UGA196616:UGA196617 UPW196616:UPW196617 UZS196616:UZS196617 VJO196616:VJO196617 VTK196616:VTK196617 WDG196616:WDG196617 WNC196616:WNC196617 WWY196616:WWY196617 AQ262152:AQ262153 KM262152:KM262153 UI262152:UI262153 AEE262152:AEE262153 AOA262152:AOA262153 AXW262152:AXW262153 BHS262152:BHS262153 BRO262152:BRO262153 CBK262152:CBK262153 CLG262152:CLG262153 CVC262152:CVC262153 DEY262152:DEY262153 DOU262152:DOU262153 DYQ262152:DYQ262153 EIM262152:EIM262153 ESI262152:ESI262153 FCE262152:FCE262153 FMA262152:FMA262153 FVW262152:FVW262153 GFS262152:GFS262153 GPO262152:GPO262153 GZK262152:GZK262153 HJG262152:HJG262153 HTC262152:HTC262153 ICY262152:ICY262153 IMU262152:IMU262153 IWQ262152:IWQ262153 JGM262152:JGM262153 JQI262152:JQI262153 KAE262152:KAE262153 KKA262152:KKA262153 KTW262152:KTW262153 LDS262152:LDS262153 LNO262152:LNO262153 LXK262152:LXK262153 MHG262152:MHG262153 MRC262152:MRC262153 NAY262152:NAY262153 NKU262152:NKU262153 NUQ262152:NUQ262153 OEM262152:OEM262153 OOI262152:OOI262153 OYE262152:OYE262153 PIA262152:PIA262153 PRW262152:PRW262153 QBS262152:QBS262153 QLO262152:QLO262153 QVK262152:QVK262153 RFG262152:RFG262153 RPC262152:RPC262153 RYY262152:RYY262153 SIU262152:SIU262153 SSQ262152:SSQ262153 TCM262152:TCM262153 TMI262152:TMI262153 TWE262152:TWE262153 UGA262152:UGA262153 UPW262152:UPW262153 UZS262152:UZS262153 VJO262152:VJO262153 VTK262152:VTK262153 WDG262152:WDG262153 WNC262152:WNC262153 WWY262152:WWY262153 AQ327688:AQ327689 KM327688:KM327689 UI327688:UI327689 AEE327688:AEE327689 AOA327688:AOA327689 AXW327688:AXW327689 BHS327688:BHS327689 BRO327688:BRO327689 CBK327688:CBK327689 CLG327688:CLG327689 CVC327688:CVC327689 DEY327688:DEY327689 DOU327688:DOU327689 DYQ327688:DYQ327689 EIM327688:EIM327689 ESI327688:ESI327689 FCE327688:FCE327689 FMA327688:FMA327689 FVW327688:FVW327689 GFS327688:GFS327689 GPO327688:GPO327689 GZK327688:GZK327689 HJG327688:HJG327689 HTC327688:HTC327689 ICY327688:ICY327689 IMU327688:IMU327689 IWQ327688:IWQ327689 JGM327688:JGM327689 JQI327688:JQI327689 KAE327688:KAE327689 KKA327688:KKA327689 KTW327688:KTW327689 LDS327688:LDS327689 LNO327688:LNO327689 LXK327688:LXK327689 MHG327688:MHG327689 MRC327688:MRC327689 NAY327688:NAY327689 NKU327688:NKU327689 NUQ327688:NUQ327689 OEM327688:OEM327689 OOI327688:OOI327689 OYE327688:OYE327689 PIA327688:PIA327689 PRW327688:PRW327689 QBS327688:QBS327689 QLO327688:QLO327689 QVK327688:QVK327689 RFG327688:RFG327689 RPC327688:RPC327689 RYY327688:RYY327689 SIU327688:SIU327689 SSQ327688:SSQ327689 TCM327688:TCM327689 TMI327688:TMI327689 TWE327688:TWE327689 UGA327688:UGA327689 UPW327688:UPW327689 UZS327688:UZS327689 VJO327688:VJO327689 VTK327688:VTK327689 WDG327688:WDG327689 WNC327688:WNC327689 WWY327688:WWY327689 AQ393224:AQ393225 KM393224:KM393225 UI393224:UI393225 AEE393224:AEE393225 AOA393224:AOA393225 AXW393224:AXW393225 BHS393224:BHS393225 BRO393224:BRO393225 CBK393224:CBK393225 CLG393224:CLG393225 CVC393224:CVC393225 DEY393224:DEY393225 DOU393224:DOU393225 DYQ393224:DYQ393225 EIM393224:EIM393225 ESI393224:ESI393225 FCE393224:FCE393225 FMA393224:FMA393225 FVW393224:FVW393225 GFS393224:GFS393225 GPO393224:GPO393225 GZK393224:GZK393225 HJG393224:HJG393225 HTC393224:HTC393225 ICY393224:ICY393225 IMU393224:IMU393225 IWQ393224:IWQ393225 JGM393224:JGM393225 JQI393224:JQI393225 KAE393224:KAE393225 KKA393224:KKA393225 KTW393224:KTW393225 LDS393224:LDS393225 LNO393224:LNO393225 LXK393224:LXK393225 MHG393224:MHG393225 MRC393224:MRC393225 NAY393224:NAY393225 NKU393224:NKU393225 NUQ393224:NUQ393225 OEM393224:OEM393225 OOI393224:OOI393225 OYE393224:OYE393225 PIA393224:PIA393225 PRW393224:PRW393225 QBS393224:QBS393225 QLO393224:QLO393225 QVK393224:QVK393225 RFG393224:RFG393225 RPC393224:RPC393225 RYY393224:RYY393225 SIU393224:SIU393225 SSQ393224:SSQ393225 TCM393224:TCM393225 TMI393224:TMI393225 TWE393224:TWE393225 UGA393224:UGA393225 UPW393224:UPW393225 UZS393224:UZS393225 VJO393224:VJO393225 VTK393224:VTK393225 WDG393224:WDG393225 WNC393224:WNC393225 WWY393224:WWY393225 AQ458760:AQ458761 KM458760:KM458761 UI458760:UI458761 AEE458760:AEE458761 AOA458760:AOA458761 AXW458760:AXW458761 BHS458760:BHS458761 BRO458760:BRO458761 CBK458760:CBK458761 CLG458760:CLG458761 CVC458760:CVC458761 DEY458760:DEY458761 DOU458760:DOU458761 DYQ458760:DYQ458761 EIM458760:EIM458761 ESI458760:ESI458761 FCE458760:FCE458761 FMA458760:FMA458761 FVW458760:FVW458761 GFS458760:GFS458761 GPO458760:GPO458761 GZK458760:GZK458761 HJG458760:HJG458761 HTC458760:HTC458761 ICY458760:ICY458761 IMU458760:IMU458761 IWQ458760:IWQ458761 JGM458760:JGM458761 JQI458760:JQI458761 KAE458760:KAE458761 KKA458760:KKA458761 KTW458760:KTW458761 LDS458760:LDS458761 LNO458760:LNO458761 LXK458760:LXK458761 MHG458760:MHG458761 MRC458760:MRC458761 NAY458760:NAY458761 NKU458760:NKU458761 NUQ458760:NUQ458761 OEM458760:OEM458761 OOI458760:OOI458761 OYE458760:OYE458761 PIA458760:PIA458761 PRW458760:PRW458761 QBS458760:QBS458761 QLO458760:QLO458761 QVK458760:QVK458761 RFG458760:RFG458761 RPC458760:RPC458761 RYY458760:RYY458761 SIU458760:SIU458761 SSQ458760:SSQ458761 TCM458760:TCM458761 TMI458760:TMI458761 TWE458760:TWE458761 UGA458760:UGA458761 UPW458760:UPW458761 UZS458760:UZS458761 VJO458760:VJO458761 VTK458760:VTK458761 WDG458760:WDG458761 WNC458760:WNC458761 WWY458760:WWY458761 AQ524296:AQ524297 KM524296:KM524297 UI524296:UI524297 AEE524296:AEE524297 AOA524296:AOA524297 AXW524296:AXW524297 BHS524296:BHS524297 BRO524296:BRO524297 CBK524296:CBK524297 CLG524296:CLG524297 CVC524296:CVC524297 DEY524296:DEY524297 DOU524296:DOU524297 DYQ524296:DYQ524297 EIM524296:EIM524297 ESI524296:ESI524297 FCE524296:FCE524297 FMA524296:FMA524297 FVW524296:FVW524297 GFS524296:GFS524297 GPO524296:GPO524297 GZK524296:GZK524297 HJG524296:HJG524297 HTC524296:HTC524297 ICY524296:ICY524297 IMU524296:IMU524297 IWQ524296:IWQ524297 JGM524296:JGM524297 JQI524296:JQI524297 KAE524296:KAE524297 KKA524296:KKA524297 KTW524296:KTW524297 LDS524296:LDS524297 LNO524296:LNO524297 LXK524296:LXK524297 MHG524296:MHG524297 MRC524296:MRC524297 NAY524296:NAY524297 NKU524296:NKU524297 NUQ524296:NUQ524297 OEM524296:OEM524297 OOI524296:OOI524297 OYE524296:OYE524297 PIA524296:PIA524297 PRW524296:PRW524297 QBS524296:QBS524297 QLO524296:QLO524297 QVK524296:QVK524297 RFG524296:RFG524297 RPC524296:RPC524297 RYY524296:RYY524297 SIU524296:SIU524297 SSQ524296:SSQ524297 TCM524296:TCM524297 TMI524296:TMI524297 TWE524296:TWE524297 UGA524296:UGA524297 UPW524296:UPW524297 UZS524296:UZS524297 VJO524296:VJO524297 VTK524296:VTK524297 WDG524296:WDG524297 WNC524296:WNC524297 WWY524296:WWY524297 AQ589832:AQ589833 KM589832:KM589833 UI589832:UI589833 AEE589832:AEE589833 AOA589832:AOA589833 AXW589832:AXW589833 BHS589832:BHS589833 BRO589832:BRO589833 CBK589832:CBK589833 CLG589832:CLG589833 CVC589832:CVC589833 DEY589832:DEY589833 DOU589832:DOU589833 DYQ589832:DYQ589833 EIM589832:EIM589833 ESI589832:ESI589833 FCE589832:FCE589833 FMA589832:FMA589833 FVW589832:FVW589833 GFS589832:GFS589833 GPO589832:GPO589833 GZK589832:GZK589833 HJG589832:HJG589833 HTC589832:HTC589833 ICY589832:ICY589833 IMU589832:IMU589833 IWQ589832:IWQ589833 JGM589832:JGM589833 JQI589832:JQI589833 KAE589832:KAE589833 KKA589832:KKA589833 KTW589832:KTW589833 LDS589832:LDS589833 LNO589832:LNO589833 LXK589832:LXK589833 MHG589832:MHG589833 MRC589832:MRC589833 NAY589832:NAY589833 NKU589832:NKU589833 NUQ589832:NUQ589833 OEM589832:OEM589833 OOI589832:OOI589833 OYE589832:OYE589833 PIA589832:PIA589833 PRW589832:PRW589833 QBS589832:QBS589833 QLO589832:QLO589833 QVK589832:QVK589833 RFG589832:RFG589833 RPC589832:RPC589833 RYY589832:RYY589833 SIU589832:SIU589833 SSQ589832:SSQ589833 TCM589832:TCM589833 TMI589832:TMI589833 TWE589832:TWE589833 UGA589832:UGA589833 UPW589832:UPW589833 UZS589832:UZS589833 VJO589832:VJO589833 VTK589832:VTK589833 WDG589832:WDG589833 WNC589832:WNC589833 WWY589832:WWY589833 AQ655368:AQ655369 KM655368:KM655369 UI655368:UI655369 AEE655368:AEE655369 AOA655368:AOA655369 AXW655368:AXW655369 BHS655368:BHS655369 BRO655368:BRO655369 CBK655368:CBK655369 CLG655368:CLG655369 CVC655368:CVC655369 DEY655368:DEY655369 DOU655368:DOU655369 DYQ655368:DYQ655369 EIM655368:EIM655369 ESI655368:ESI655369 FCE655368:FCE655369 FMA655368:FMA655369 FVW655368:FVW655369 GFS655368:GFS655369 GPO655368:GPO655369 GZK655368:GZK655369 HJG655368:HJG655369 HTC655368:HTC655369 ICY655368:ICY655369 IMU655368:IMU655369 IWQ655368:IWQ655369 JGM655368:JGM655369 JQI655368:JQI655369 KAE655368:KAE655369 KKA655368:KKA655369 KTW655368:KTW655369 LDS655368:LDS655369 LNO655368:LNO655369 LXK655368:LXK655369 MHG655368:MHG655369 MRC655368:MRC655369 NAY655368:NAY655369 NKU655368:NKU655369 NUQ655368:NUQ655369 OEM655368:OEM655369 OOI655368:OOI655369 OYE655368:OYE655369 PIA655368:PIA655369 PRW655368:PRW655369 QBS655368:QBS655369 QLO655368:QLO655369 QVK655368:QVK655369 RFG655368:RFG655369 RPC655368:RPC655369 RYY655368:RYY655369 SIU655368:SIU655369 SSQ655368:SSQ655369 TCM655368:TCM655369 TMI655368:TMI655369 TWE655368:TWE655369 UGA655368:UGA655369 UPW655368:UPW655369 UZS655368:UZS655369 VJO655368:VJO655369 VTK655368:VTK655369 WDG655368:WDG655369 WNC655368:WNC655369 WWY655368:WWY655369 AQ720904:AQ720905 KM720904:KM720905 UI720904:UI720905 AEE720904:AEE720905 AOA720904:AOA720905 AXW720904:AXW720905 BHS720904:BHS720905 BRO720904:BRO720905 CBK720904:CBK720905 CLG720904:CLG720905 CVC720904:CVC720905 DEY720904:DEY720905 DOU720904:DOU720905 DYQ720904:DYQ720905 EIM720904:EIM720905 ESI720904:ESI720905 FCE720904:FCE720905 FMA720904:FMA720905 FVW720904:FVW720905 GFS720904:GFS720905 GPO720904:GPO720905 GZK720904:GZK720905 HJG720904:HJG720905 HTC720904:HTC720905 ICY720904:ICY720905 IMU720904:IMU720905 IWQ720904:IWQ720905 JGM720904:JGM720905 JQI720904:JQI720905 KAE720904:KAE720905 KKA720904:KKA720905 KTW720904:KTW720905 LDS720904:LDS720905 LNO720904:LNO720905 LXK720904:LXK720905 MHG720904:MHG720905 MRC720904:MRC720905 NAY720904:NAY720905 NKU720904:NKU720905 NUQ720904:NUQ720905 OEM720904:OEM720905 OOI720904:OOI720905 OYE720904:OYE720905 PIA720904:PIA720905 PRW720904:PRW720905 QBS720904:QBS720905 QLO720904:QLO720905 QVK720904:QVK720905 RFG720904:RFG720905 RPC720904:RPC720905 RYY720904:RYY720905 SIU720904:SIU720905 SSQ720904:SSQ720905 TCM720904:TCM720905 TMI720904:TMI720905 TWE720904:TWE720905 UGA720904:UGA720905 UPW720904:UPW720905 UZS720904:UZS720905 VJO720904:VJO720905 VTK720904:VTK720905 WDG720904:WDG720905 WNC720904:WNC720905 WWY720904:WWY720905 AQ786440:AQ786441 KM786440:KM786441 UI786440:UI786441 AEE786440:AEE786441 AOA786440:AOA786441 AXW786440:AXW786441 BHS786440:BHS786441 BRO786440:BRO786441 CBK786440:CBK786441 CLG786440:CLG786441 CVC786440:CVC786441 DEY786440:DEY786441 DOU786440:DOU786441 DYQ786440:DYQ786441 EIM786440:EIM786441 ESI786440:ESI786441 FCE786440:FCE786441 FMA786440:FMA786441 FVW786440:FVW786441 GFS786440:GFS786441 GPO786440:GPO786441 GZK786440:GZK786441 HJG786440:HJG786441 HTC786440:HTC786441 ICY786440:ICY786441 IMU786440:IMU786441 IWQ786440:IWQ786441 JGM786440:JGM786441 JQI786440:JQI786441 KAE786440:KAE786441 KKA786440:KKA786441 KTW786440:KTW786441 LDS786440:LDS786441 LNO786440:LNO786441 LXK786440:LXK786441 MHG786440:MHG786441 MRC786440:MRC786441 NAY786440:NAY786441 NKU786440:NKU786441 NUQ786440:NUQ786441 OEM786440:OEM786441 OOI786440:OOI786441 OYE786440:OYE786441 PIA786440:PIA786441 PRW786440:PRW786441 QBS786440:QBS786441 QLO786440:QLO786441 QVK786440:QVK786441 RFG786440:RFG786441 RPC786440:RPC786441 RYY786440:RYY786441 SIU786440:SIU786441 SSQ786440:SSQ786441 TCM786440:TCM786441 TMI786440:TMI786441 TWE786440:TWE786441 UGA786440:UGA786441 UPW786440:UPW786441 UZS786440:UZS786441 VJO786440:VJO786441 VTK786440:VTK786441 WDG786440:WDG786441 WNC786440:WNC786441 WWY786440:WWY786441 AQ851976:AQ851977 KM851976:KM851977 UI851976:UI851977 AEE851976:AEE851977 AOA851976:AOA851977 AXW851976:AXW851977 BHS851976:BHS851977 BRO851976:BRO851977 CBK851976:CBK851977 CLG851976:CLG851977 CVC851976:CVC851977 DEY851976:DEY851977 DOU851976:DOU851977 DYQ851976:DYQ851977 EIM851976:EIM851977 ESI851976:ESI851977 FCE851976:FCE851977 FMA851976:FMA851977 FVW851976:FVW851977 GFS851976:GFS851977 GPO851976:GPO851977 GZK851976:GZK851977 HJG851976:HJG851977 HTC851976:HTC851977 ICY851976:ICY851977 IMU851976:IMU851977 IWQ851976:IWQ851977 JGM851976:JGM851977 JQI851976:JQI851977 KAE851976:KAE851977 KKA851976:KKA851977 KTW851976:KTW851977 LDS851976:LDS851977 LNO851976:LNO851977 LXK851976:LXK851977 MHG851976:MHG851977 MRC851976:MRC851977 NAY851976:NAY851977 NKU851976:NKU851977 NUQ851976:NUQ851977 OEM851976:OEM851977 OOI851976:OOI851977 OYE851976:OYE851977 PIA851976:PIA851977 PRW851976:PRW851977 QBS851976:QBS851977 QLO851976:QLO851977 QVK851976:QVK851977 RFG851976:RFG851977 RPC851976:RPC851977 RYY851976:RYY851977 SIU851976:SIU851977 SSQ851976:SSQ851977 TCM851976:TCM851977 TMI851976:TMI851977 TWE851976:TWE851977 UGA851976:UGA851977 UPW851976:UPW851977 UZS851976:UZS851977 VJO851976:VJO851977 VTK851976:VTK851977 WDG851976:WDG851977 WNC851976:WNC851977 WWY851976:WWY851977 AQ917512:AQ917513 KM917512:KM917513 UI917512:UI917513 AEE917512:AEE917513 AOA917512:AOA917513 AXW917512:AXW917513 BHS917512:BHS917513 BRO917512:BRO917513 CBK917512:CBK917513 CLG917512:CLG917513 CVC917512:CVC917513 DEY917512:DEY917513 DOU917512:DOU917513 DYQ917512:DYQ917513 EIM917512:EIM917513 ESI917512:ESI917513 FCE917512:FCE917513 FMA917512:FMA917513 FVW917512:FVW917513 GFS917512:GFS917513 GPO917512:GPO917513 GZK917512:GZK917513 HJG917512:HJG917513 HTC917512:HTC917513 ICY917512:ICY917513 IMU917512:IMU917513 IWQ917512:IWQ917513 JGM917512:JGM917513 JQI917512:JQI917513 KAE917512:KAE917513 KKA917512:KKA917513 KTW917512:KTW917513 LDS917512:LDS917513 LNO917512:LNO917513 LXK917512:LXK917513 MHG917512:MHG917513 MRC917512:MRC917513 NAY917512:NAY917513 NKU917512:NKU917513 NUQ917512:NUQ917513 OEM917512:OEM917513 OOI917512:OOI917513 OYE917512:OYE917513 PIA917512:PIA917513 PRW917512:PRW917513 QBS917512:QBS917513 QLO917512:QLO917513 QVK917512:QVK917513 RFG917512:RFG917513 RPC917512:RPC917513 RYY917512:RYY917513 SIU917512:SIU917513 SSQ917512:SSQ917513 TCM917512:TCM917513 TMI917512:TMI917513 TWE917512:TWE917513 UGA917512:UGA917513 UPW917512:UPW917513 UZS917512:UZS917513 VJO917512:VJO917513 VTK917512:VTK917513 WDG917512:WDG917513 WNC917512:WNC917513 WWY917512:WWY917513 AQ983048:AQ983049 KM983048:KM983049 UI983048:UI983049 AEE983048:AEE983049 AOA983048:AOA983049 AXW983048:AXW983049 BHS983048:BHS983049 BRO983048:BRO983049 CBK983048:CBK983049 CLG983048:CLG983049 CVC983048:CVC983049 DEY983048:DEY983049 DOU983048:DOU983049 DYQ983048:DYQ983049 EIM983048:EIM983049 ESI983048:ESI983049 FCE983048:FCE983049 FMA983048:FMA983049 FVW983048:FVW983049 GFS983048:GFS983049 GPO983048:GPO983049 GZK983048:GZK983049 HJG983048:HJG983049 HTC983048:HTC983049 ICY983048:ICY983049 IMU983048:IMU983049 IWQ983048:IWQ983049 JGM983048:JGM983049 JQI983048:JQI983049 KAE983048:KAE983049 KKA983048:KKA983049 KTW983048:KTW983049 LDS983048:LDS983049 LNO983048:LNO983049 LXK983048:LXK983049 MHG983048:MHG983049 MRC983048:MRC983049 NAY983048:NAY983049 NKU983048:NKU983049 NUQ983048:NUQ983049 OEM983048:OEM983049 OOI983048:OOI983049 OYE983048:OYE983049 PIA983048:PIA983049 PRW983048:PRW983049 QBS983048:QBS983049 QLO983048:QLO983049 QVK983048:QVK983049 RFG983048:RFG983049 RPC983048:RPC983049 RYY983048:RYY983049 SIU983048:SIU983049 SSQ983048:SSQ983049 TCM983048:TCM983049 TMI983048:TMI983049 TWE983048:TWE983049 UGA983048:UGA983049 UPW983048:UPW983049 UZS983048:UZS983049 VJO983048:VJO983049 VTK983048:VTK983049 WDG983048:WDG983049 WNC983048:WNC983049 WWY983048:WWY983049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AE65544:AE65545 KA65544:KA65545 TW65544:TW65545 ADS65544:ADS65545 ANO65544:ANO65545 AXK65544:AXK65545 BHG65544:BHG65545 BRC65544:BRC65545 CAY65544:CAY65545 CKU65544:CKU65545 CUQ65544:CUQ65545 DEM65544:DEM65545 DOI65544:DOI65545 DYE65544:DYE65545 EIA65544:EIA65545 ERW65544:ERW65545 FBS65544:FBS65545 FLO65544:FLO65545 FVK65544:FVK65545 GFG65544:GFG65545 GPC65544:GPC65545 GYY65544:GYY65545 HIU65544:HIU65545 HSQ65544:HSQ65545 ICM65544:ICM65545 IMI65544:IMI65545 IWE65544:IWE65545 JGA65544:JGA65545 JPW65544:JPW65545 JZS65544:JZS65545 KJO65544:KJO65545 KTK65544:KTK65545 LDG65544:LDG65545 LNC65544:LNC65545 LWY65544:LWY65545 MGU65544:MGU65545 MQQ65544:MQQ65545 NAM65544:NAM65545 NKI65544:NKI65545 NUE65544:NUE65545 OEA65544:OEA65545 ONW65544:ONW65545 OXS65544:OXS65545 PHO65544:PHO65545 PRK65544:PRK65545 QBG65544:QBG65545 QLC65544:QLC65545 QUY65544:QUY65545 REU65544:REU65545 ROQ65544:ROQ65545 RYM65544:RYM65545 SII65544:SII65545 SSE65544:SSE65545 TCA65544:TCA65545 TLW65544:TLW65545 TVS65544:TVS65545 UFO65544:UFO65545 UPK65544:UPK65545 UZG65544:UZG65545 VJC65544:VJC65545 VSY65544:VSY65545 WCU65544:WCU65545 WMQ65544:WMQ65545 WWM65544:WWM65545 AE131080:AE131081 KA131080:KA131081 TW131080:TW131081 ADS131080:ADS131081 ANO131080:ANO131081 AXK131080:AXK131081 BHG131080:BHG131081 BRC131080:BRC131081 CAY131080:CAY131081 CKU131080:CKU131081 CUQ131080:CUQ131081 DEM131080:DEM131081 DOI131080:DOI131081 DYE131080:DYE131081 EIA131080:EIA131081 ERW131080:ERW131081 FBS131080:FBS131081 FLO131080:FLO131081 FVK131080:FVK131081 GFG131080:GFG131081 GPC131080:GPC131081 GYY131080:GYY131081 HIU131080:HIU131081 HSQ131080:HSQ131081 ICM131080:ICM131081 IMI131080:IMI131081 IWE131080:IWE131081 JGA131080:JGA131081 JPW131080:JPW131081 JZS131080:JZS131081 KJO131080:KJO131081 KTK131080:KTK131081 LDG131080:LDG131081 LNC131080:LNC131081 LWY131080:LWY131081 MGU131080:MGU131081 MQQ131080:MQQ131081 NAM131080:NAM131081 NKI131080:NKI131081 NUE131080:NUE131081 OEA131080:OEA131081 ONW131080:ONW131081 OXS131080:OXS131081 PHO131080:PHO131081 PRK131080:PRK131081 QBG131080:QBG131081 QLC131080:QLC131081 QUY131080:QUY131081 REU131080:REU131081 ROQ131080:ROQ131081 RYM131080:RYM131081 SII131080:SII131081 SSE131080:SSE131081 TCA131080:TCA131081 TLW131080:TLW131081 TVS131080:TVS131081 UFO131080:UFO131081 UPK131080:UPK131081 UZG131080:UZG131081 VJC131080:VJC131081 VSY131080:VSY131081 WCU131080:WCU131081 WMQ131080:WMQ131081 WWM131080:WWM131081 AE196616:AE196617 KA196616:KA196617 TW196616:TW196617 ADS196616:ADS196617 ANO196616:ANO196617 AXK196616:AXK196617 BHG196616:BHG196617 BRC196616:BRC196617 CAY196616:CAY196617 CKU196616:CKU196617 CUQ196616:CUQ196617 DEM196616:DEM196617 DOI196616:DOI196617 DYE196616:DYE196617 EIA196616:EIA196617 ERW196616:ERW196617 FBS196616:FBS196617 FLO196616:FLO196617 FVK196616:FVK196617 GFG196616:GFG196617 GPC196616:GPC196617 GYY196616:GYY196617 HIU196616:HIU196617 HSQ196616:HSQ196617 ICM196616:ICM196617 IMI196616:IMI196617 IWE196616:IWE196617 JGA196616:JGA196617 JPW196616:JPW196617 JZS196616:JZS196617 KJO196616:KJO196617 KTK196616:KTK196617 LDG196616:LDG196617 LNC196616:LNC196617 LWY196616:LWY196617 MGU196616:MGU196617 MQQ196616:MQQ196617 NAM196616:NAM196617 NKI196616:NKI196617 NUE196616:NUE196617 OEA196616:OEA196617 ONW196616:ONW196617 OXS196616:OXS196617 PHO196616:PHO196617 PRK196616:PRK196617 QBG196616:QBG196617 QLC196616:QLC196617 QUY196616:QUY196617 REU196616:REU196617 ROQ196616:ROQ196617 RYM196616:RYM196617 SII196616:SII196617 SSE196616:SSE196617 TCA196616:TCA196617 TLW196616:TLW196617 TVS196616:TVS196617 UFO196616:UFO196617 UPK196616:UPK196617 UZG196616:UZG196617 VJC196616:VJC196617 VSY196616:VSY196617 WCU196616:WCU196617 WMQ196616:WMQ196617 WWM196616:WWM196617 AE262152:AE262153 KA262152:KA262153 TW262152:TW262153 ADS262152:ADS262153 ANO262152:ANO262153 AXK262152:AXK262153 BHG262152:BHG262153 BRC262152:BRC262153 CAY262152:CAY262153 CKU262152:CKU262153 CUQ262152:CUQ262153 DEM262152:DEM262153 DOI262152:DOI262153 DYE262152:DYE262153 EIA262152:EIA262153 ERW262152:ERW262153 FBS262152:FBS262153 FLO262152:FLO262153 FVK262152:FVK262153 GFG262152:GFG262153 GPC262152:GPC262153 GYY262152:GYY262153 HIU262152:HIU262153 HSQ262152:HSQ262153 ICM262152:ICM262153 IMI262152:IMI262153 IWE262152:IWE262153 JGA262152:JGA262153 JPW262152:JPW262153 JZS262152:JZS262153 KJO262152:KJO262153 KTK262152:KTK262153 LDG262152:LDG262153 LNC262152:LNC262153 LWY262152:LWY262153 MGU262152:MGU262153 MQQ262152:MQQ262153 NAM262152:NAM262153 NKI262152:NKI262153 NUE262152:NUE262153 OEA262152:OEA262153 ONW262152:ONW262153 OXS262152:OXS262153 PHO262152:PHO262153 PRK262152:PRK262153 QBG262152:QBG262153 QLC262152:QLC262153 QUY262152:QUY262153 REU262152:REU262153 ROQ262152:ROQ262153 RYM262152:RYM262153 SII262152:SII262153 SSE262152:SSE262153 TCA262152:TCA262153 TLW262152:TLW262153 TVS262152:TVS262153 UFO262152:UFO262153 UPK262152:UPK262153 UZG262152:UZG262153 VJC262152:VJC262153 VSY262152:VSY262153 WCU262152:WCU262153 WMQ262152:WMQ262153 WWM262152:WWM262153 AE327688:AE327689 KA327688:KA327689 TW327688:TW327689 ADS327688:ADS327689 ANO327688:ANO327689 AXK327688:AXK327689 BHG327688:BHG327689 BRC327688:BRC327689 CAY327688:CAY327689 CKU327688:CKU327689 CUQ327688:CUQ327689 DEM327688:DEM327689 DOI327688:DOI327689 DYE327688:DYE327689 EIA327688:EIA327689 ERW327688:ERW327689 FBS327688:FBS327689 FLO327688:FLO327689 FVK327688:FVK327689 GFG327688:GFG327689 GPC327688:GPC327689 GYY327688:GYY327689 HIU327688:HIU327689 HSQ327688:HSQ327689 ICM327688:ICM327689 IMI327688:IMI327689 IWE327688:IWE327689 JGA327688:JGA327689 JPW327688:JPW327689 JZS327688:JZS327689 KJO327688:KJO327689 KTK327688:KTK327689 LDG327688:LDG327689 LNC327688:LNC327689 LWY327688:LWY327689 MGU327688:MGU327689 MQQ327688:MQQ327689 NAM327688:NAM327689 NKI327688:NKI327689 NUE327688:NUE327689 OEA327688:OEA327689 ONW327688:ONW327689 OXS327688:OXS327689 PHO327688:PHO327689 PRK327688:PRK327689 QBG327688:QBG327689 QLC327688:QLC327689 QUY327688:QUY327689 REU327688:REU327689 ROQ327688:ROQ327689 RYM327688:RYM327689 SII327688:SII327689 SSE327688:SSE327689 TCA327688:TCA327689 TLW327688:TLW327689 TVS327688:TVS327689 UFO327688:UFO327689 UPK327688:UPK327689 UZG327688:UZG327689 VJC327688:VJC327689 VSY327688:VSY327689 WCU327688:WCU327689 WMQ327688:WMQ327689 WWM327688:WWM327689 AE393224:AE393225 KA393224:KA393225 TW393224:TW393225 ADS393224:ADS393225 ANO393224:ANO393225 AXK393224:AXK393225 BHG393224:BHG393225 BRC393224:BRC393225 CAY393224:CAY393225 CKU393224:CKU393225 CUQ393224:CUQ393225 DEM393224:DEM393225 DOI393224:DOI393225 DYE393224:DYE393225 EIA393224:EIA393225 ERW393224:ERW393225 FBS393224:FBS393225 FLO393224:FLO393225 FVK393224:FVK393225 GFG393224:GFG393225 GPC393224:GPC393225 GYY393224:GYY393225 HIU393224:HIU393225 HSQ393224:HSQ393225 ICM393224:ICM393225 IMI393224:IMI393225 IWE393224:IWE393225 JGA393224:JGA393225 JPW393224:JPW393225 JZS393224:JZS393225 KJO393224:KJO393225 KTK393224:KTK393225 LDG393224:LDG393225 LNC393224:LNC393225 LWY393224:LWY393225 MGU393224:MGU393225 MQQ393224:MQQ393225 NAM393224:NAM393225 NKI393224:NKI393225 NUE393224:NUE393225 OEA393224:OEA393225 ONW393224:ONW393225 OXS393224:OXS393225 PHO393224:PHO393225 PRK393224:PRK393225 QBG393224:QBG393225 QLC393224:QLC393225 QUY393224:QUY393225 REU393224:REU393225 ROQ393224:ROQ393225 RYM393224:RYM393225 SII393224:SII393225 SSE393224:SSE393225 TCA393224:TCA393225 TLW393224:TLW393225 TVS393224:TVS393225 UFO393224:UFO393225 UPK393224:UPK393225 UZG393224:UZG393225 VJC393224:VJC393225 VSY393224:VSY393225 WCU393224:WCU393225 WMQ393224:WMQ393225 WWM393224:WWM393225 AE458760:AE458761 KA458760:KA458761 TW458760:TW458761 ADS458760:ADS458761 ANO458760:ANO458761 AXK458760:AXK458761 BHG458760:BHG458761 BRC458760:BRC458761 CAY458760:CAY458761 CKU458760:CKU458761 CUQ458760:CUQ458761 DEM458760:DEM458761 DOI458760:DOI458761 DYE458760:DYE458761 EIA458760:EIA458761 ERW458760:ERW458761 FBS458760:FBS458761 FLO458760:FLO458761 FVK458760:FVK458761 GFG458760:GFG458761 GPC458760:GPC458761 GYY458760:GYY458761 HIU458760:HIU458761 HSQ458760:HSQ458761 ICM458760:ICM458761 IMI458760:IMI458761 IWE458760:IWE458761 JGA458760:JGA458761 JPW458760:JPW458761 JZS458760:JZS458761 KJO458760:KJO458761 KTK458760:KTK458761 LDG458760:LDG458761 LNC458760:LNC458761 LWY458760:LWY458761 MGU458760:MGU458761 MQQ458760:MQQ458761 NAM458760:NAM458761 NKI458760:NKI458761 NUE458760:NUE458761 OEA458760:OEA458761 ONW458760:ONW458761 OXS458760:OXS458761 PHO458760:PHO458761 PRK458760:PRK458761 QBG458760:QBG458761 QLC458760:QLC458761 QUY458760:QUY458761 REU458760:REU458761 ROQ458760:ROQ458761 RYM458760:RYM458761 SII458760:SII458761 SSE458760:SSE458761 TCA458760:TCA458761 TLW458760:TLW458761 TVS458760:TVS458761 UFO458760:UFO458761 UPK458760:UPK458761 UZG458760:UZG458761 VJC458760:VJC458761 VSY458760:VSY458761 WCU458760:WCU458761 WMQ458760:WMQ458761 WWM458760:WWM458761 AE524296:AE524297 KA524296:KA524297 TW524296:TW524297 ADS524296:ADS524297 ANO524296:ANO524297 AXK524296:AXK524297 BHG524296:BHG524297 BRC524296:BRC524297 CAY524296:CAY524297 CKU524296:CKU524297 CUQ524296:CUQ524297 DEM524296:DEM524297 DOI524296:DOI524297 DYE524296:DYE524297 EIA524296:EIA524297 ERW524296:ERW524297 FBS524296:FBS524297 FLO524296:FLO524297 FVK524296:FVK524297 GFG524296:GFG524297 GPC524296:GPC524297 GYY524296:GYY524297 HIU524296:HIU524297 HSQ524296:HSQ524297 ICM524296:ICM524297 IMI524296:IMI524297 IWE524296:IWE524297 JGA524296:JGA524297 JPW524296:JPW524297 JZS524296:JZS524297 KJO524296:KJO524297 KTK524296:KTK524297 LDG524296:LDG524297 LNC524296:LNC524297 LWY524296:LWY524297 MGU524296:MGU524297 MQQ524296:MQQ524297 NAM524296:NAM524297 NKI524296:NKI524297 NUE524296:NUE524297 OEA524296:OEA524297 ONW524296:ONW524297 OXS524296:OXS524297 PHO524296:PHO524297 PRK524296:PRK524297 QBG524296:QBG524297 QLC524296:QLC524297 QUY524296:QUY524297 REU524296:REU524297 ROQ524296:ROQ524297 RYM524296:RYM524297 SII524296:SII524297 SSE524296:SSE524297 TCA524296:TCA524297 TLW524296:TLW524297 TVS524296:TVS524297 UFO524296:UFO524297 UPK524296:UPK524297 UZG524296:UZG524297 VJC524296:VJC524297 VSY524296:VSY524297 WCU524296:WCU524297 WMQ524296:WMQ524297 WWM524296:WWM524297 AE589832:AE589833 KA589832:KA589833 TW589832:TW589833 ADS589832:ADS589833 ANO589832:ANO589833 AXK589832:AXK589833 BHG589832:BHG589833 BRC589832:BRC589833 CAY589832:CAY589833 CKU589832:CKU589833 CUQ589832:CUQ589833 DEM589832:DEM589833 DOI589832:DOI589833 DYE589832:DYE589833 EIA589832:EIA589833 ERW589832:ERW589833 FBS589832:FBS589833 FLO589832:FLO589833 FVK589832:FVK589833 GFG589832:GFG589833 GPC589832:GPC589833 GYY589832:GYY589833 HIU589832:HIU589833 HSQ589832:HSQ589833 ICM589832:ICM589833 IMI589832:IMI589833 IWE589832:IWE589833 JGA589832:JGA589833 JPW589832:JPW589833 JZS589832:JZS589833 KJO589832:KJO589833 KTK589832:KTK589833 LDG589832:LDG589833 LNC589832:LNC589833 LWY589832:LWY589833 MGU589832:MGU589833 MQQ589832:MQQ589833 NAM589832:NAM589833 NKI589832:NKI589833 NUE589832:NUE589833 OEA589832:OEA589833 ONW589832:ONW589833 OXS589832:OXS589833 PHO589832:PHO589833 PRK589832:PRK589833 QBG589832:QBG589833 QLC589832:QLC589833 QUY589832:QUY589833 REU589832:REU589833 ROQ589832:ROQ589833 RYM589832:RYM589833 SII589832:SII589833 SSE589832:SSE589833 TCA589832:TCA589833 TLW589832:TLW589833 TVS589832:TVS589833 UFO589832:UFO589833 UPK589832:UPK589833 UZG589832:UZG589833 VJC589832:VJC589833 VSY589832:VSY589833 WCU589832:WCU589833 WMQ589832:WMQ589833 WWM589832:WWM589833 AE655368:AE655369 KA655368:KA655369 TW655368:TW655369 ADS655368:ADS655369 ANO655368:ANO655369 AXK655368:AXK655369 BHG655368:BHG655369 BRC655368:BRC655369 CAY655368:CAY655369 CKU655368:CKU655369 CUQ655368:CUQ655369 DEM655368:DEM655369 DOI655368:DOI655369 DYE655368:DYE655369 EIA655368:EIA655369 ERW655368:ERW655369 FBS655368:FBS655369 FLO655368:FLO655369 FVK655368:FVK655369 GFG655368:GFG655369 GPC655368:GPC655369 GYY655368:GYY655369 HIU655368:HIU655369 HSQ655368:HSQ655369 ICM655368:ICM655369 IMI655368:IMI655369 IWE655368:IWE655369 JGA655368:JGA655369 JPW655368:JPW655369 JZS655368:JZS655369 KJO655368:KJO655369 KTK655368:KTK655369 LDG655368:LDG655369 LNC655368:LNC655369 LWY655368:LWY655369 MGU655368:MGU655369 MQQ655368:MQQ655369 NAM655368:NAM655369 NKI655368:NKI655369 NUE655368:NUE655369 OEA655368:OEA655369 ONW655368:ONW655369 OXS655368:OXS655369 PHO655368:PHO655369 PRK655368:PRK655369 QBG655368:QBG655369 QLC655368:QLC655369 QUY655368:QUY655369 REU655368:REU655369 ROQ655368:ROQ655369 RYM655368:RYM655369 SII655368:SII655369 SSE655368:SSE655369 TCA655368:TCA655369 TLW655368:TLW655369 TVS655368:TVS655369 UFO655368:UFO655369 UPK655368:UPK655369 UZG655368:UZG655369 VJC655368:VJC655369 VSY655368:VSY655369 WCU655368:WCU655369 WMQ655368:WMQ655369 WWM655368:WWM655369 AE720904:AE720905 KA720904:KA720905 TW720904:TW720905 ADS720904:ADS720905 ANO720904:ANO720905 AXK720904:AXK720905 BHG720904:BHG720905 BRC720904:BRC720905 CAY720904:CAY720905 CKU720904:CKU720905 CUQ720904:CUQ720905 DEM720904:DEM720905 DOI720904:DOI720905 DYE720904:DYE720905 EIA720904:EIA720905 ERW720904:ERW720905 FBS720904:FBS720905 FLO720904:FLO720905 FVK720904:FVK720905 GFG720904:GFG720905 GPC720904:GPC720905 GYY720904:GYY720905 HIU720904:HIU720905 HSQ720904:HSQ720905 ICM720904:ICM720905 IMI720904:IMI720905 IWE720904:IWE720905 JGA720904:JGA720905 JPW720904:JPW720905 JZS720904:JZS720905 KJO720904:KJO720905 KTK720904:KTK720905 LDG720904:LDG720905 LNC720904:LNC720905 LWY720904:LWY720905 MGU720904:MGU720905 MQQ720904:MQQ720905 NAM720904:NAM720905 NKI720904:NKI720905 NUE720904:NUE720905 OEA720904:OEA720905 ONW720904:ONW720905 OXS720904:OXS720905 PHO720904:PHO720905 PRK720904:PRK720905 QBG720904:QBG720905 QLC720904:QLC720905 QUY720904:QUY720905 REU720904:REU720905 ROQ720904:ROQ720905 RYM720904:RYM720905 SII720904:SII720905 SSE720904:SSE720905 TCA720904:TCA720905 TLW720904:TLW720905 TVS720904:TVS720905 UFO720904:UFO720905 UPK720904:UPK720905 UZG720904:UZG720905 VJC720904:VJC720905 VSY720904:VSY720905 WCU720904:WCU720905 WMQ720904:WMQ720905 WWM720904:WWM720905 AE786440:AE786441 KA786440:KA786441 TW786440:TW786441 ADS786440:ADS786441 ANO786440:ANO786441 AXK786440:AXK786441 BHG786440:BHG786441 BRC786440:BRC786441 CAY786440:CAY786441 CKU786440:CKU786441 CUQ786440:CUQ786441 DEM786440:DEM786441 DOI786440:DOI786441 DYE786440:DYE786441 EIA786440:EIA786441 ERW786440:ERW786441 FBS786440:FBS786441 FLO786440:FLO786441 FVK786440:FVK786441 GFG786440:GFG786441 GPC786440:GPC786441 GYY786440:GYY786441 HIU786440:HIU786441 HSQ786440:HSQ786441 ICM786440:ICM786441 IMI786440:IMI786441 IWE786440:IWE786441 JGA786440:JGA786441 JPW786440:JPW786441 JZS786440:JZS786441 KJO786440:KJO786441 KTK786440:KTK786441 LDG786440:LDG786441 LNC786440:LNC786441 LWY786440:LWY786441 MGU786440:MGU786441 MQQ786440:MQQ786441 NAM786440:NAM786441 NKI786440:NKI786441 NUE786440:NUE786441 OEA786440:OEA786441 ONW786440:ONW786441 OXS786440:OXS786441 PHO786440:PHO786441 PRK786440:PRK786441 QBG786440:QBG786441 QLC786440:QLC786441 QUY786440:QUY786441 REU786440:REU786441 ROQ786440:ROQ786441 RYM786440:RYM786441 SII786440:SII786441 SSE786440:SSE786441 TCA786440:TCA786441 TLW786440:TLW786441 TVS786440:TVS786441 UFO786440:UFO786441 UPK786440:UPK786441 UZG786440:UZG786441 VJC786440:VJC786441 VSY786440:VSY786441 WCU786440:WCU786441 WMQ786440:WMQ786441 WWM786440:WWM786441 AE851976:AE851977 KA851976:KA851977 TW851976:TW851977 ADS851976:ADS851977 ANO851976:ANO851977 AXK851976:AXK851977 BHG851976:BHG851977 BRC851976:BRC851977 CAY851976:CAY851977 CKU851976:CKU851977 CUQ851976:CUQ851977 DEM851976:DEM851977 DOI851976:DOI851977 DYE851976:DYE851977 EIA851976:EIA851977 ERW851976:ERW851977 FBS851976:FBS851977 FLO851976:FLO851977 FVK851976:FVK851977 GFG851976:GFG851977 GPC851976:GPC851977 GYY851976:GYY851977 HIU851976:HIU851977 HSQ851976:HSQ851977 ICM851976:ICM851977 IMI851976:IMI851977 IWE851976:IWE851977 JGA851976:JGA851977 JPW851976:JPW851977 JZS851976:JZS851977 KJO851976:KJO851977 KTK851976:KTK851977 LDG851976:LDG851977 LNC851976:LNC851977 LWY851976:LWY851977 MGU851976:MGU851977 MQQ851976:MQQ851977 NAM851976:NAM851977 NKI851976:NKI851977 NUE851976:NUE851977 OEA851976:OEA851977 ONW851976:ONW851977 OXS851976:OXS851977 PHO851976:PHO851977 PRK851976:PRK851977 QBG851976:QBG851977 QLC851976:QLC851977 QUY851976:QUY851977 REU851976:REU851977 ROQ851976:ROQ851977 RYM851976:RYM851977 SII851976:SII851977 SSE851976:SSE851977 TCA851976:TCA851977 TLW851976:TLW851977 TVS851976:TVS851977 UFO851976:UFO851977 UPK851976:UPK851977 UZG851976:UZG851977 VJC851976:VJC851977 VSY851976:VSY851977 WCU851976:WCU851977 WMQ851976:WMQ851977 WWM851976:WWM851977 AE917512:AE917513 KA917512:KA917513 TW917512:TW917513 ADS917512:ADS917513 ANO917512:ANO917513 AXK917512:AXK917513 BHG917512:BHG917513 BRC917512:BRC917513 CAY917512:CAY917513 CKU917512:CKU917513 CUQ917512:CUQ917513 DEM917512:DEM917513 DOI917512:DOI917513 DYE917512:DYE917513 EIA917512:EIA917513 ERW917512:ERW917513 FBS917512:FBS917513 FLO917512:FLO917513 FVK917512:FVK917513 GFG917512:GFG917513 GPC917512:GPC917513 GYY917512:GYY917513 HIU917512:HIU917513 HSQ917512:HSQ917513 ICM917512:ICM917513 IMI917512:IMI917513 IWE917512:IWE917513 JGA917512:JGA917513 JPW917512:JPW917513 JZS917512:JZS917513 KJO917512:KJO917513 KTK917512:KTK917513 LDG917512:LDG917513 LNC917512:LNC917513 LWY917512:LWY917513 MGU917512:MGU917513 MQQ917512:MQQ917513 NAM917512:NAM917513 NKI917512:NKI917513 NUE917512:NUE917513 OEA917512:OEA917513 ONW917512:ONW917513 OXS917512:OXS917513 PHO917512:PHO917513 PRK917512:PRK917513 QBG917512:QBG917513 QLC917512:QLC917513 QUY917512:QUY917513 REU917512:REU917513 ROQ917512:ROQ917513 RYM917512:RYM917513 SII917512:SII917513 SSE917512:SSE917513 TCA917512:TCA917513 TLW917512:TLW917513 TVS917512:TVS917513 UFO917512:UFO917513 UPK917512:UPK917513 UZG917512:UZG917513 VJC917512:VJC917513 VSY917512:VSY917513 WCU917512:WCU917513 WMQ917512:WMQ917513 WWM917512:WWM917513 AE983048:AE983049 KA983048:KA983049 TW983048:TW983049 ADS983048:ADS983049 ANO983048:ANO983049 AXK983048:AXK983049 BHG983048:BHG983049 BRC983048:BRC983049 CAY983048:CAY983049 CKU983048:CKU983049 CUQ983048:CUQ983049 DEM983048:DEM983049 DOI983048:DOI983049 DYE983048:DYE983049 EIA983048:EIA983049 ERW983048:ERW983049 FBS983048:FBS983049 FLO983048:FLO983049 FVK983048:FVK983049 GFG983048:GFG983049 GPC983048:GPC983049 GYY983048:GYY983049 HIU983048:HIU983049 HSQ983048:HSQ983049 ICM983048:ICM983049 IMI983048:IMI983049 IWE983048:IWE983049 JGA983048:JGA983049 JPW983048:JPW983049 JZS983048:JZS983049 KJO983048:KJO983049 KTK983048:KTK983049 LDG983048:LDG983049 LNC983048:LNC983049 LWY983048:LWY983049 MGU983048:MGU983049 MQQ983048:MQQ983049 NAM983048:NAM983049 NKI983048:NKI983049 NUE983048:NUE983049 OEA983048:OEA983049 ONW983048:ONW983049 OXS983048:OXS983049 PHO983048:PHO983049 PRK983048:PRK983049 QBG983048:QBG983049 QLC983048:QLC983049 QUY983048:QUY983049 REU983048:REU983049 ROQ983048:ROQ983049 RYM983048:RYM983049 SII983048:SII983049 SSE983048:SSE983049 TCA983048:TCA983049 TLW983048:TLW983049 TVS983048:TVS983049 UFO983048:UFO983049 UPK983048:UPK983049 UZG983048:UZG983049 VJC983048:VJC983049 VSY983048:VSY983049 WCU983048:WCU983049 WMQ983048:WMQ983049 WWM983048:WWM983049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AK65544:AK65545 KG65544:KG65545 UC65544:UC65545 ADY65544:ADY65545 ANU65544:ANU65545 AXQ65544:AXQ65545 BHM65544:BHM65545 BRI65544:BRI65545 CBE65544:CBE65545 CLA65544:CLA65545 CUW65544:CUW65545 DES65544:DES65545 DOO65544:DOO65545 DYK65544:DYK65545 EIG65544:EIG65545 ESC65544:ESC65545 FBY65544:FBY65545 FLU65544:FLU65545 FVQ65544:FVQ65545 GFM65544:GFM65545 GPI65544:GPI65545 GZE65544:GZE65545 HJA65544:HJA65545 HSW65544:HSW65545 ICS65544:ICS65545 IMO65544:IMO65545 IWK65544:IWK65545 JGG65544:JGG65545 JQC65544:JQC65545 JZY65544:JZY65545 KJU65544:KJU65545 KTQ65544:KTQ65545 LDM65544:LDM65545 LNI65544:LNI65545 LXE65544:LXE65545 MHA65544:MHA65545 MQW65544:MQW65545 NAS65544:NAS65545 NKO65544:NKO65545 NUK65544:NUK65545 OEG65544:OEG65545 OOC65544:OOC65545 OXY65544:OXY65545 PHU65544:PHU65545 PRQ65544:PRQ65545 QBM65544:QBM65545 QLI65544:QLI65545 QVE65544:QVE65545 RFA65544:RFA65545 ROW65544:ROW65545 RYS65544:RYS65545 SIO65544:SIO65545 SSK65544:SSK65545 TCG65544:TCG65545 TMC65544:TMC65545 TVY65544:TVY65545 UFU65544:UFU65545 UPQ65544:UPQ65545 UZM65544:UZM65545 VJI65544:VJI65545 VTE65544:VTE65545 WDA65544:WDA65545 WMW65544:WMW65545 WWS65544:WWS65545 AK131080:AK131081 KG131080:KG131081 UC131080:UC131081 ADY131080:ADY131081 ANU131080:ANU131081 AXQ131080:AXQ131081 BHM131080:BHM131081 BRI131080:BRI131081 CBE131080:CBE131081 CLA131080:CLA131081 CUW131080:CUW131081 DES131080:DES131081 DOO131080:DOO131081 DYK131080:DYK131081 EIG131080:EIG131081 ESC131080:ESC131081 FBY131080:FBY131081 FLU131080:FLU131081 FVQ131080:FVQ131081 GFM131080:GFM131081 GPI131080:GPI131081 GZE131080:GZE131081 HJA131080:HJA131081 HSW131080:HSW131081 ICS131080:ICS131081 IMO131080:IMO131081 IWK131080:IWK131081 JGG131080:JGG131081 JQC131080:JQC131081 JZY131080:JZY131081 KJU131080:KJU131081 KTQ131080:KTQ131081 LDM131080:LDM131081 LNI131080:LNI131081 LXE131080:LXE131081 MHA131080:MHA131081 MQW131080:MQW131081 NAS131080:NAS131081 NKO131080:NKO131081 NUK131080:NUK131081 OEG131080:OEG131081 OOC131080:OOC131081 OXY131080:OXY131081 PHU131080:PHU131081 PRQ131080:PRQ131081 QBM131080:QBM131081 QLI131080:QLI131081 QVE131080:QVE131081 RFA131080:RFA131081 ROW131080:ROW131081 RYS131080:RYS131081 SIO131080:SIO131081 SSK131080:SSK131081 TCG131080:TCG131081 TMC131080:TMC131081 TVY131080:TVY131081 UFU131080:UFU131081 UPQ131080:UPQ131081 UZM131080:UZM131081 VJI131080:VJI131081 VTE131080:VTE131081 WDA131080:WDA131081 WMW131080:WMW131081 WWS131080:WWS131081 AK196616:AK196617 KG196616:KG196617 UC196616:UC196617 ADY196616:ADY196617 ANU196616:ANU196617 AXQ196616:AXQ196617 BHM196616:BHM196617 BRI196616:BRI196617 CBE196616:CBE196617 CLA196616:CLA196617 CUW196616:CUW196617 DES196616:DES196617 DOO196616:DOO196617 DYK196616:DYK196617 EIG196616:EIG196617 ESC196616:ESC196617 FBY196616:FBY196617 FLU196616:FLU196617 FVQ196616:FVQ196617 GFM196616:GFM196617 GPI196616:GPI196617 GZE196616:GZE196617 HJA196616:HJA196617 HSW196616:HSW196617 ICS196616:ICS196617 IMO196616:IMO196617 IWK196616:IWK196617 JGG196616:JGG196617 JQC196616:JQC196617 JZY196616:JZY196617 KJU196616:KJU196617 KTQ196616:KTQ196617 LDM196616:LDM196617 LNI196616:LNI196617 LXE196616:LXE196617 MHA196616:MHA196617 MQW196616:MQW196617 NAS196616:NAS196617 NKO196616:NKO196617 NUK196616:NUK196617 OEG196616:OEG196617 OOC196616:OOC196617 OXY196616:OXY196617 PHU196616:PHU196617 PRQ196616:PRQ196617 QBM196616:QBM196617 QLI196616:QLI196617 QVE196616:QVE196617 RFA196616:RFA196617 ROW196616:ROW196617 RYS196616:RYS196617 SIO196616:SIO196617 SSK196616:SSK196617 TCG196616:TCG196617 TMC196616:TMC196617 TVY196616:TVY196617 UFU196616:UFU196617 UPQ196616:UPQ196617 UZM196616:UZM196617 VJI196616:VJI196617 VTE196616:VTE196617 WDA196616:WDA196617 WMW196616:WMW196617 WWS196616:WWS196617 AK262152:AK262153 KG262152:KG262153 UC262152:UC262153 ADY262152:ADY262153 ANU262152:ANU262153 AXQ262152:AXQ262153 BHM262152:BHM262153 BRI262152:BRI262153 CBE262152:CBE262153 CLA262152:CLA262153 CUW262152:CUW262153 DES262152:DES262153 DOO262152:DOO262153 DYK262152:DYK262153 EIG262152:EIG262153 ESC262152:ESC262153 FBY262152:FBY262153 FLU262152:FLU262153 FVQ262152:FVQ262153 GFM262152:GFM262153 GPI262152:GPI262153 GZE262152:GZE262153 HJA262152:HJA262153 HSW262152:HSW262153 ICS262152:ICS262153 IMO262152:IMO262153 IWK262152:IWK262153 JGG262152:JGG262153 JQC262152:JQC262153 JZY262152:JZY262153 KJU262152:KJU262153 KTQ262152:KTQ262153 LDM262152:LDM262153 LNI262152:LNI262153 LXE262152:LXE262153 MHA262152:MHA262153 MQW262152:MQW262153 NAS262152:NAS262153 NKO262152:NKO262153 NUK262152:NUK262153 OEG262152:OEG262153 OOC262152:OOC262153 OXY262152:OXY262153 PHU262152:PHU262153 PRQ262152:PRQ262153 QBM262152:QBM262153 QLI262152:QLI262153 QVE262152:QVE262153 RFA262152:RFA262153 ROW262152:ROW262153 RYS262152:RYS262153 SIO262152:SIO262153 SSK262152:SSK262153 TCG262152:TCG262153 TMC262152:TMC262153 TVY262152:TVY262153 UFU262152:UFU262153 UPQ262152:UPQ262153 UZM262152:UZM262153 VJI262152:VJI262153 VTE262152:VTE262153 WDA262152:WDA262153 WMW262152:WMW262153 WWS262152:WWS262153 AK327688:AK327689 KG327688:KG327689 UC327688:UC327689 ADY327688:ADY327689 ANU327688:ANU327689 AXQ327688:AXQ327689 BHM327688:BHM327689 BRI327688:BRI327689 CBE327688:CBE327689 CLA327688:CLA327689 CUW327688:CUW327689 DES327688:DES327689 DOO327688:DOO327689 DYK327688:DYK327689 EIG327688:EIG327689 ESC327688:ESC327689 FBY327688:FBY327689 FLU327688:FLU327689 FVQ327688:FVQ327689 GFM327688:GFM327689 GPI327688:GPI327689 GZE327688:GZE327689 HJA327688:HJA327689 HSW327688:HSW327689 ICS327688:ICS327689 IMO327688:IMO327689 IWK327688:IWK327689 JGG327688:JGG327689 JQC327688:JQC327689 JZY327688:JZY327689 KJU327688:KJU327689 KTQ327688:KTQ327689 LDM327688:LDM327689 LNI327688:LNI327689 LXE327688:LXE327689 MHA327688:MHA327689 MQW327688:MQW327689 NAS327688:NAS327689 NKO327688:NKO327689 NUK327688:NUK327689 OEG327688:OEG327689 OOC327688:OOC327689 OXY327688:OXY327689 PHU327688:PHU327689 PRQ327688:PRQ327689 QBM327688:QBM327689 QLI327688:QLI327689 QVE327688:QVE327689 RFA327688:RFA327689 ROW327688:ROW327689 RYS327688:RYS327689 SIO327688:SIO327689 SSK327688:SSK327689 TCG327688:TCG327689 TMC327688:TMC327689 TVY327688:TVY327689 UFU327688:UFU327689 UPQ327688:UPQ327689 UZM327688:UZM327689 VJI327688:VJI327689 VTE327688:VTE327689 WDA327688:WDA327689 WMW327688:WMW327689 WWS327688:WWS327689 AK393224:AK393225 KG393224:KG393225 UC393224:UC393225 ADY393224:ADY393225 ANU393224:ANU393225 AXQ393224:AXQ393225 BHM393224:BHM393225 BRI393224:BRI393225 CBE393224:CBE393225 CLA393224:CLA393225 CUW393224:CUW393225 DES393224:DES393225 DOO393224:DOO393225 DYK393224:DYK393225 EIG393224:EIG393225 ESC393224:ESC393225 FBY393224:FBY393225 FLU393224:FLU393225 FVQ393224:FVQ393225 GFM393224:GFM393225 GPI393224:GPI393225 GZE393224:GZE393225 HJA393224:HJA393225 HSW393224:HSW393225 ICS393224:ICS393225 IMO393224:IMO393225 IWK393224:IWK393225 JGG393224:JGG393225 JQC393224:JQC393225 JZY393224:JZY393225 KJU393224:KJU393225 KTQ393224:KTQ393225 LDM393224:LDM393225 LNI393224:LNI393225 LXE393224:LXE393225 MHA393224:MHA393225 MQW393224:MQW393225 NAS393224:NAS393225 NKO393224:NKO393225 NUK393224:NUK393225 OEG393224:OEG393225 OOC393224:OOC393225 OXY393224:OXY393225 PHU393224:PHU393225 PRQ393224:PRQ393225 QBM393224:QBM393225 QLI393224:QLI393225 QVE393224:QVE393225 RFA393224:RFA393225 ROW393224:ROW393225 RYS393224:RYS393225 SIO393224:SIO393225 SSK393224:SSK393225 TCG393224:TCG393225 TMC393224:TMC393225 TVY393224:TVY393225 UFU393224:UFU393225 UPQ393224:UPQ393225 UZM393224:UZM393225 VJI393224:VJI393225 VTE393224:VTE393225 WDA393224:WDA393225 WMW393224:WMW393225 WWS393224:WWS393225 AK458760:AK458761 KG458760:KG458761 UC458760:UC458761 ADY458760:ADY458761 ANU458760:ANU458761 AXQ458760:AXQ458761 BHM458760:BHM458761 BRI458760:BRI458761 CBE458760:CBE458761 CLA458760:CLA458761 CUW458760:CUW458761 DES458760:DES458761 DOO458760:DOO458761 DYK458760:DYK458761 EIG458760:EIG458761 ESC458760:ESC458761 FBY458760:FBY458761 FLU458760:FLU458761 FVQ458760:FVQ458761 GFM458760:GFM458761 GPI458760:GPI458761 GZE458760:GZE458761 HJA458760:HJA458761 HSW458760:HSW458761 ICS458760:ICS458761 IMO458760:IMO458761 IWK458760:IWK458761 JGG458760:JGG458761 JQC458760:JQC458761 JZY458760:JZY458761 KJU458760:KJU458761 KTQ458760:KTQ458761 LDM458760:LDM458761 LNI458760:LNI458761 LXE458760:LXE458761 MHA458760:MHA458761 MQW458760:MQW458761 NAS458760:NAS458761 NKO458760:NKO458761 NUK458760:NUK458761 OEG458760:OEG458761 OOC458760:OOC458761 OXY458760:OXY458761 PHU458760:PHU458761 PRQ458760:PRQ458761 QBM458760:QBM458761 QLI458760:QLI458761 QVE458760:QVE458761 RFA458760:RFA458761 ROW458760:ROW458761 RYS458760:RYS458761 SIO458760:SIO458761 SSK458760:SSK458761 TCG458760:TCG458761 TMC458760:TMC458761 TVY458760:TVY458761 UFU458760:UFU458761 UPQ458760:UPQ458761 UZM458760:UZM458761 VJI458760:VJI458761 VTE458760:VTE458761 WDA458760:WDA458761 WMW458760:WMW458761 WWS458760:WWS458761 AK524296:AK524297 KG524296:KG524297 UC524296:UC524297 ADY524296:ADY524297 ANU524296:ANU524297 AXQ524296:AXQ524297 BHM524296:BHM524297 BRI524296:BRI524297 CBE524296:CBE524297 CLA524296:CLA524297 CUW524296:CUW524297 DES524296:DES524297 DOO524296:DOO524297 DYK524296:DYK524297 EIG524296:EIG524297 ESC524296:ESC524297 FBY524296:FBY524297 FLU524296:FLU524297 FVQ524296:FVQ524297 GFM524296:GFM524297 GPI524296:GPI524297 GZE524296:GZE524297 HJA524296:HJA524297 HSW524296:HSW524297 ICS524296:ICS524297 IMO524296:IMO524297 IWK524296:IWK524297 JGG524296:JGG524297 JQC524296:JQC524297 JZY524296:JZY524297 KJU524296:KJU524297 KTQ524296:KTQ524297 LDM524296:LDM524297 LNI524296:LNI524297 LXE524296:LXE524297 MHA524296:MHA524297 MQW524296:MQW524297 NAS524296:NAS524297 NKO524296:NKO524297 NUK524296:NUK524297 OEG524296:OEG524297 OOC524296:OOC524297 OXY524296:OXY524297 PHU524296:PHU524297 PRQ524296:PRQ524297 QBM524296:QBM524297 QLI524296:QLI524297 QVE524296:QVE524297 RFA524296:RFA524297 ROW524296:ROW524297 RYS524296:RYS524297 SIO524296:SIO524297 SSK524296:SSK524297 TCG524296:TCG524297 TMC524296:TMC524297 TVY524296:TVY524297 UFU524296:UFU524297 UPQ524296:UPQ524297 UZM524296:UZM524297 VJI524296:VJI524297 VTE524296:VTE524297 WDA524296:WDA524297 WMW524296:WMW524297 WWS524296:WWS524297 AK589832:AK589833 KG589832:KG589833 UC589832:UC589833 ADY589832:ADY589833 ANU589832:ANU589833 AXQ589832:AXQ589833 BHM589832:BHM589833 BRI589832:BRI589833 CBE589832:CBE589833 CLA589832:CLA589833 CUW589832:CUW589833 DES589832:DES589833 DOO589832:DOO589833 DYK589832:DYK589833 EIG589832:EIG589833 ESC589832:ESC589833 FBY589832:FBY589833 FLU589832:FLU589833 FVQ589832:FVQ589833 GFM589832:GFM589833 GPI589832:GPI589833 GZE589832:GZE589833 HJA589832:HJA589833 HSW589832:HSW589833 ICS589832:ICS589833 IMO589832:IMO589833 IWK589832:IWK589833 JGG589832:JGG589833 JQC589832:JQC589833 JZY589832:JZY589833 KJU589832:KJU589833 KTQ589832:KTQ589833 LDM589832:LDM589833 LNI589832:LNI589833 LXE589832:LXE589833 MHA589832:MHA589833 MQW589832:MQW589833 NAS589832:NAS589833 NKO589832:NKO589833 NUK589832:NUK589833 OEG589832:OEG589833 OOC589832:OOC589833 OXY589832:OXY589833 PHU589832:PHU589833 PRQ589832:PRQ589833 QBM589832:QBM589833 QLI589832:QLI589833 QVE589832:QVE589833 RFA589832:RFA589833 ROW589832:ROW589833 RYS589832:RYS589833 SIO589832:SIO589833 SSK589832:SSK589833 TCG589832:TCG589833 TMC589832:TMC589833 TVY589832:TVY589833 UFU589832:UFU589833 UPQ589832:UPQ589833 UZM589832:UZM589833 VJI589832:VJI589833 VTE589832:VTE589833 WDA589832:WDA589833 WMW589832:WMW589833 WWS589832:WWS589833 AK655368:AK655369 KG655368:KG655369 UC655368:UC655369 ADY655368:ADY655369 ANU655368:ANU655369 AXQ655368:AXQ655369 BHM655368:BHM655369 BRI655368:BRI655369 CBE655368:CBE655369 CLA655368:CLA655369 CUW655368:CUW655369 DES655368:DES655369 DOO655368:DOO655369 DYK655368:DYK655369 EIG655368:EIG655369 ESC655368:ESC655369 FBY655368:FBY655369 FLU655368:FLU655369 FVQ655368:FVQ655369 GFM655368:GFM655369 GPI655368:GPI655369 GZE655368:GZE655369 HJA655368:HJA655369 HSW655368:HSW655369 ICS655368:ICS655369 IMO655368:IMO655369 IWK655368:IWK655369 JGG655368:JGG655369 JQC655368:JQC655369 JZY655368:JZY655369 KJU655368:KJU655369 KTQ655368:KTQ655369 LDM655368:LDM655369 LNI655368:LNI655369 LXE655368:LXE655369 MHA655368:MHA655369 MQW655368:MQW655369 NAS655368:NAS655369 NKO655368:NKO655369 NUK655368:NUK655369 OEG655368:OEG655369 OOC655368:OOC655369 OXY655368:OXY655369 PHU655368:PHU655369 PRQ655368:PRQ655369 QBM655368:QBM655369 QLI655368:QLI655369 QVE655368:QVE655369 RFA655368:RFA655369 ROW655368:ROW655369 RYS655368:RYS655369 SIO655368:SIO655369 SSK655368:SSK655369 TCG655368:TCG655369 TMC655368:TMC655369 TVY655368:TVY655369 UFU655368:UFU655369 UPQ655368:UPQ655369 UZM655368:UZM655369 VJI655368:VJI655369 VTE655368:VTE655369 WDA655368:WDA655369 WMW655368:WMW655369 WWS655368:WWS655369 AK720904:AK720905 KG720904:KG720905 UC720904:UC720905 ADY720904:ADY720905 ANU720904:ANU720905 AXQ720904:AXQ720905 BHM720904:BHM720905 BRI720904:BRI720905 CBE720904:CBE720905 CLA720904:CLA720905 CUW720904:CUW720905 DES720904:DES720905 DOO720904:DOO720905 DYK720904:DYK720905 EIG720904:EIG720905 ESC720904:ESC720905 FBY720904:FBY720905 FLU720904:FLU720905 FVQ720904:FVQ720905 GFM720904:GFM720905 GPI720904:GPI720905 GZE720904:GZE720905 HJA720904:HJA720905 HSW720904:HSW720905 ICS720904:ICS720905 IMO720904:IMO720905 IWK720904:IWK720905 JGG720904:JGG720905 JQC720904:JQC720905 JZY720904:JZY720905 KJU720904:KJU720905 KTQ720904:KTQ720905 LDM720904:LDM720905 LNI720904:LNI720905 LXE720904:LXE720905 MHA720904:MHA720905 MQW720904:MQW720905 NAS720904:NAS720905 NKO720904:NKO720905 NUK720904:NUK720905 OEG720904:OEG720905 OOC720904:OOC720905 OXY720904:OXY720905 PHU720904:PHU720905 PRQ720904:PRQ720905 QBM720904:QBM720905 QLI720904:QLI720905 QVE720904:QVE720905 RFA720904:RFA720905 ROW720904:ROW720905 RYS720904:RYS720905 SIO720904:SIO720905 SSK720904:SSK720905 TCG720904:TCG720905 TMC720904:TMC720905 TVY720904:TVY720905 UFU720904:UFU720905 UPQ720904:UPQ720905 UZM720904:UZM720905 VJI720904:VJI720905 VTE720904:VTE720905 WDA720904:WDA720905 WMW720904:WMW720905 WWS720904:WWS720905 AK786440:AK786441 KG786440:KG786441 UC786440:UC786441 ADY786440:ADY786441 ANU786440:ANU786441 AXQ786440:AXQ786441 BHM786440:BHM786441 BRI786440:BRI786441 CBE786440:CBE786441 CLA786440:CLA786441 CUW786440:CUW786441 DES786440:DES786441 DOO786440:DOO786441 DYK786440:DYK786441 EIG786440:EIG786441 ESC786440:ESC786441 FBY786440:FBY786441 FLU786440:FLU786441 FVQ786440:FVQ786441 GFM786440:GFM786441 GPI786440:GPI786441 GZE786440:GZE786441 HJA786440:HJA786441 HSW786440:HSW786441 ICS786440:ICS786441 IMO786440:IMO786441 IWK786440:IWK786441 JGG786440:JGG786441 JQC786440:JQC786441 JZY786440:JZY786441 KJU786440:KJU786441 KTQ786440:KTQ786441 LDM786440:LDM786441 LNI786440:LNI786441 LXE786440:LXE786441 MHA786440:MHA786441 MQW786440:MQW786441 NAS786440:NAS786441 NKO786440:NKO786441 NUK786440:NUK786441 OEG786440:OEG786441 OOC786440:OOC786441 OXY786440:OXY786441 PHU786440:PHU786441 PRQ786440:PRQ786441 QBM786440:QBM786441 QLI786440:QLI786441 QVE786440:QVE786441 RFA786440:RFA786441 ROW786440:ROW786441 RYS786440:RYS786441 SIO786440:SIO786441 SSK786440:SSK786441 TCG786440:TCG786441 TMC786440:TMC786441 TVY786440:TVY786441 UFU786440:UFU786441 UPQ786440:UPQ786441 UZM786440:UZM786441 VJI786440:VJI786441 VTE786440:VTE786441 WDA786440:WDA786441 WMW786440:WMW786441 WWS786440:WWS786441 AK851976:AK851977 KG851976:KG851977 UC851976:UC851977 ADY851976:ADY851977 ANU851976:ANU851977 AXQ851976:AXQ851977 BHM851976:BHM851977 BRI851976:BRI851977 CBE851976:CBE851977 CLA851976:CLA851977 CUW851976:CUW851977 DES851976:DES851977 DOO851976:DOO851977 DYK851976:DYK851977 EIG851976:EIG851977 ESC851976:ESC851977 FBY851976:FBY851977 FLU851976:FLU851977 FVQ851976:FVQ851977 GFM851976:GFM851977 GPI851976:GPI851977 GZE851976:GZE851977 HJA851976:HJA851977 HSW851976:HSW851977 ICS851976:ICS851977 IMO851976:IMO851977 IWK851976:IWK851977 JGG851976:JGG851977 JQC851976:JQC851977 JZY851976:JZY851977 KJU851976:KJU851977 KTQ851976:KTQ851977 LDM851976:LDM851977 LNI851976:LNI851977 LXE851976:LXE851977 MHA851976:MHA851977 MQW851976:MQW851977 NAS851976:NAS851977 NKO851976:NKO851977 NUK851976:NUK851977 OEG851976:OEG851977 OOC851976:OOC851977 OXY851976:OXY851977 PHU851976:PHU851977 PRQ851976:PRQ851977 QBM851976:QBM851977 QLI851976:QLI851977 QVE851976:QVE851977 RFA851976:RFA851977 ROW851976:ROW851977 RYS851976:RYS851977 SIO851976:SIO851977 SSK851976:SSK851977 TCG851976:TCG851977 TMC851976:TMC851977 TVY851976:TVY851977 UFU851976:UFU851977 UPQ851976:UPQ851977 UZM851976:UZM851977 VJI851976:VJI851977 VTE851976:VTE851977 WDA851976:WDA851977 WMW851976:WMW851977 WWS851976:WWS851977 AK917512:AK917513 KG917512:KG917513 UC917512:UC917513 ADY917512:ADY917513 ANU917512:ANU917513 AXQ917512:AXQ917513 BHM917512:BHM917513 BRI917512:BRI917513 CBE917512:CBE917513 CLA917512:CLA917513 CUW917512:CUW917513 DES917512:DES917513 DOO917512:DOO917513 DYK917512:DYK917513 EIG917512:EIG917513 ESC917512:ESC917513 FBY917512:FBY917513 FLU917512:FLU917513 FVQ917512:FVQ917513 GFM917512:GFM917513 GPI917512:GPI917513 GZE917512:GZE917513 HJA917512:HJA917513 HSW917512:HSW917513 ICS917512:ICS917513 IMO917512:IMO917513 IWK917512:IWK917513 JGG917512:JGG917513 JQC917512:JQC917513 JZY917512:JZY917513 KJU917512:KJU917513 KTQ917512:KTQ917513 LDM917512:LDM917513 LNI917512:LNI917513 LXE917512:LXE917513 MHA917512:MHA917513 MQW917512:MQW917513 NAS917512:NAS917513 NKO917512:NKO917513 NUK917512:NUK917513 OEG917512:OEG917513 OOC917512:OOC917513 OXY917512:OXY917513 PHU917512:PHU917513 PRQ917512:PRQ917513 QBM917512:QBM917513 QLI917512:QLI917513 QVE917512:QVE917513 RFA917512:RFA917513 ROW917512:ROW917513 RYS917512:RYS917513 SIO917512:SIO917513 SSK917512:SSK917513 TCG917512:TCG917513 TMC917512:TMC917513 TVY917512:TVY917513 UFU917512:UFU917513 UPQ917512:UPQ917513 UZM917512:UZM917513 VJI917512:VJI917513 VTE917512:VTE917513 WDA917512:WDA917513 WMW917512:WMW917513 WWS917512:WWS917513 AK983048:AK983049 KG983048:KG983049 UC983048:UC983049 ADY983048:ADY983049 ANU983048:ANU983049 AXQ983048:AXQ983049 BHM983048:BHM983049 BRI983048:BRI983049 CBE983048:CBE983049 CLA983048:CLA983049 CUW983048:CUW983049 DES983048:DES983049 DOO983048:DOO983049 DYK983048:DYK983049 EIG983048:EIG983049 ESC983048:ESC983049 FBY983048:FBY983049 FLU983048:FLU983049 FVQ983048:FVQ983049 GFM983048:GFM983049 GPI983048:GPI983049 GZE983048:GZE983049 HJA983048:HJA983049 HSW983048:HSW983049 ICS983048:ICS983049 IMO983048:IMO983049 IWK983048:IWK983049 JGG983048:JGG983049 JQC983048:JQC983049 JZY983048:JZY983049 KJU983048:KJU983049 KTQ983048:KTQ983049 LDM983048:LDM983049 LNI983048:LNI983049 LXE983048:LXE983049 MHA983048:MHA983049 MQW983048:MQW983049 NAS983048:NAS983049 NKO983048:NKO983049 NUK983048:NUK983049 OEG983048:OEG983049 OOC983048:OOC983049 OXY983048:OXY983049 PHU983048:PHU983049 PRQ983048:PRQ983049 QBM983048:QBM983049 QLI983048:QLI983049 QVE983048:QVE983049 RFA983048:RFA983049 ROW983048:ROW983049 RYS983048:RYS983049 SIO983048:SIO983049 SSK983048:SSK983049 TCG983048:TCG983049 TMC983048:TMC983049 TVY983048:TVY983049 UFU983048:UFU983049 UPQ983048:UPQ983049 UZM983048:UZM983049 VJI983048:VJI983049 VTE983048:VTE983049 WDA983048:WDA983049 WMW983048:WMW983049 WWS983048:WWS983049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AM65544:AM65545 KI65544:KI65545 UE65544:UE65545 AEA65544:AEA65545 ANW65544:ANW65545 AXS65544:AXS65545 BHO65544:BHO65545 BRK65544:BRK65545 CBG65544:CBG65545 CLC65544:CLC65545 CUY65544:CUY65545 DEU65544:DEU65545 DOQ65544:DOQ65545 DYM65544:DYM65545 EII65544:EII65545 ESE65544:ESE65545 FCA65544:FCA65545 FLW65544:FLW65545 FVS65544:FVS65545 GFO65544:GFO65545 GPK65544:GPK65545 GZG65544:GZG65545 HJC65544:HJC65545 HSY65544:HSY65545 ICU65544:ICU65545 IMQ65544:IMQ65545 IWM65544:IWM65545 JGI65544:JGI65545 JQE65544:JQE65545 KAA65544:KAA65545 KJW65544:KJW65545 KTS65544:KTS65545 LDO65544:LDO65545 LNK65544:LNK65545 LXG65544:LXG65545 MHC65544:MHC65545 MQY65544:MQY65545 NAU65544:NAU65545 NKQ65544:NKQ65545 NUM65544:NUM65545 OEI65544:OEI65545 OOE65544:OOE65545 OYA65544:OYA65545 PHW65544:PHW65545 PRS65544:PRS65545 QBO65544:QBO65545 QLK65544:QLK65545 QVG65544:QVG65545 RFC65544:RFC65545 ROY65544:ROY65545 RYU65544:RYU65545 SIQ65544:SIQ65545 SSM65544:SSM65545 TCI65544:TCI65545 TME65544:TME65545 TWA65544:TWA65545 UFW65544:UFW65545 UPS65544:UPS65545 UZO65544:UZO65545 VJK65544:VJK65545 VTG65544:VTG65545 WDC65544:WDC65545 WMY65544:WMY65545 WWU65544:WWU65545 AM131080:AM131081 KI131080:KI131081 UE131080:UE131081 AEA131080:AEA131081 ANW131080:ANW131081 AXS131080:AXS131081 BHO131080:BHO131081 BRK131080:BRK131081 CBG131080:CBG131081 CLC131080:CLC131081 CUY131080:CUY131081 DEU131080:DEU131081 DOQ131080:DOQ131081 DYM131080:DYM131081 EII131080:EII131081 ESE131080:ESE131081 FCA131080:FCA131081 FLW131080:FLW131081 FVS131080:FVS131081 GFO131080:GFO131081 GPK131080:GPK131081 GZG131080:GZG131081 HJC131080:HJC131081 HSY131080:HSY131081 ICU131080:ICU131081 IMQ131080:IMQ131081 IWM131080:IWM131081 JGI131080:JGI131081 JQE131080:JQE131081 KAA131080:KAA131081 KJW131080:KJW131081 KTS131080:KTS131081 LDO131080:LDO131081 LNK131080:LNK131081 LXG131080:LXG131081 MHC131080:MHC131081 MQY131080:MQY131081 NAU131080:NAU131081 NKQ131080:NKQ131081 NUM131080:NUM131081 OEI131080:OEI131081 OOE131080:OOE131081 OYA131080:OYA131081 PHW131080:PHW131081 PRS131080:PRS131081 QBO131080:QBO131081 QLK131080:QLK131081 QVG131080:QVG131081 RFC131080:RFC131081 ROY131080:ROY131081 RYU131080:RYU131081 SIQ131080:SIQ131081 SSM131080:SSM131081 TCI131080:TCI131081 TME131080:TME131081 TWA131080:TWA131081 UFW131080:UFW131081 UPS131080:UPS131081 UZO131080:UZO131081 VJK131080:VJK131081 VTG131080:VTG131081 WDC131080:WDC131081 WMY131080:WMY131081 WWU131080:WWU131081 AM196616:AM196617 KI196616:KI196617 UE196616:UE196617 AEA196616:AEA196617 ANW196616:ANW196617 AXS196616:AXS196617 BHO196616:BHO196617 BRK196616:BRK196617 CBG196616:CBG196617 CLC196616:CLC196617 CUY196616:CUY196617 DEU196616:DEU196617 DOQ196616:DOQ196617 DYM196616:DYM196617 EII196616:EII196617 ESE196616:ESE196617 FCA196616:FCA196617 FLW196616:FLW196617 FVS196616:FVS196617 GFO196616:GFO196617 GPK196616:GPK196617 GZG196616:GZG196617 HJC196616:HJC196617 HSY196616:HSY196617 ICU196616:ICU196617 IMQ196616:IMQ196617 IWM196616:IWM196617 JGI196616:JGI196617 JQE196616:JQE196617 KAA196616:KAA196617 KJW196616:KJW196617 KTS196616:KTS196617 LDO196616:LDO196617 LNK196616:LNK196617 LXG196616:LXG196617 MHC196616:MHC196617 MQY196616:MQY196617 NAU196616:NAU196617 NKQ196616:NKQ196617 NUM196616:NUM196617 OEI196616:OEI196617 OOE196616:OOE196617 OYA196616:OYA196617 PHW196616:PHW196617 PRS196616:PRS196617 QBO196616:QBO196617 QLK196616:QLK196617 QVG196616:QVG196617 RFC196616:RFC196617 ROY196616:ROY196617 RYU196616:RYU196617 SIQ196616:SIQ196617 SSM196616:SSM196617 TCI196616:TCI196617 TME196616:TME196617 TWA196616:TWA196617 UFW196616:UFW196617 UPS196616:UPS196617 UZO196616:UZO196617 VJK196616:VJK196617 VTG196616:VTG196617 WDC196616:WDC196617 WMY196616:WMY196617 WWU196616:WWU196617 AM262152:AM262153 KI262152:KI262153 UE262152:UE262153 AEA262152:AEA262153 ANW262152:ANW262153 AXS262152:AXS262153 BHO262152:BHO262153 BRK262152:BRK262153 CBG262152:CBG262153 CLC262152:CLC262153 CUY262152:CUY262153 DEU262152:DEU262153 DOQ262152:DOQ262153 DYM262152:DYM262153 EII262152:EII262153 ESE262152:ESE262153 FCA262152:FCA262153 FLW262152:FLW262153 FVS262152:FVS262153 GFO262152:GFO262153 GPK262152:GPK262153 GZG262152:GZG262153 HJC262152:HJC262153 HSY262152:HSY262153 ICU262152:ICU262153 IMQ262152:IMQ262153 IWM262152:IWM262153 JGI262152:JGI262153 JQE262152:JQE262153 KAA262152:KAA262153 KJW262152:KJW262153 KTS262152:KTS262153 LDO262152:LDO262153 LNK262152:LNK262153 LXG262152:LXG262153 MHC262152:MHC262153 MQY262152:MQY262153 NAU262152:NAU262153 NKQ262152:NKQ262153 NUM262152:NUM262153 OEI262152:OEI262153 OOE262152:OOE262153 OYA262152:OYA262153 PHW262152:PHW262153 PRS262152:PRS262153 QBO262152:QBO262153 QLK262152:QLK262153 QVG262152:QVG262153 RFC262152:RFC262153 ROY262152:ROY262153 RYU262152:RYU262153 SIQ262152:SIQ262153 SSM262152:SSM262153 TCI262152:TCI262153 TME262152:TME262153 TWA262152:TWA262153 UFW262152:UFW262153 UPS262152:UPS262153 UZO262152:UZO262153 VJK262152:VJK262153 VTG262152:VTG262153 WDC262152:WDC262153 WMY262152:WMY262153 WWU262152:WWU262153 AM327688:AM327689 KI327688:KI327689 UE327688:UE327689 AEA327688:AEA327689 ANW327688:ANW327689 AXS327688:AXS327689 BHO327688:BHO327689 BRK327688:BRK327689 CBG327688:CBG327689 CLC327688:CLC327689 CUY327688:CUY327689 DEU327688:DEU327689 DOQ327688:DOQ327689 DYM327688:DYM327689 EII327688:EII327689 ESE327688:ESE327689 FCA327688:FCA327689 FLW327688:FLW327689 FVS327688:FVS327689 GFO327688:GFO327689 GPK327688:GPK327689 GZG327688:GZG327689 HJC327688:HJC327689 HSY327688:HSY327689 ICU327688:ICU327689 IMQ327688:IMQ327689 IWM327688:IWM327689 JGI327688:JGI327689 JQE327688:JQE327689 KAA327688:KAA327689 KJW327688:KJW327689 KTS327688:KTS327689 LDO327688:LDO327689 LNK327688:LNK327689 LXG327688:LXG327689 MHC327688:MHC327689 MQY327688:MQY327689 NAU327688:NAU327689 NKQ327688:NKQ327689 NUM327688:NUM327689 OEI327688:OEI327689 OOE327688:OOE327689 OYA327688:OYA327689 PHW327688:PHW327689 PRS327688:PRS327689 QBO327688:QBO327689 QLK327688:QLK327689 QVG327688:QVG327689 RFC327688:RFC327689 ROY327688:ROY327689 RYU327688:RYU327689 SIQ327688:SIQ327689 SSM327688:SSM327689 TCI327688:TCI327689 TME327688:TME327689 TWA327688:TWA327689 UFW327688:UFW327689 UPS327688:UPS327689 UZO327688:UZO327689 VJK327688:VJK327689 VTG327688:VTG327689 WDC327688:WDC327689 WMY327688:WMY327689 WWU327688:WWU327689 AM393224:AM393225 KI393224:KI393225 UE393224:UE393225 AEA393224:AEA393225 ANW393224:ANW393225 AXS393224:AXS393225 BHO393224:BHO393225 BRK393224:BRK393225 CBG393224:CBG393225 CLC393224:CLC393225 CUY393224:CUY393225 DEU393224:DEU393225 DOQ393224:DOQ393225 DYM393224:DYM393225 EII393224:EII393225 ESE393224:ESE393225 FCA393224:FCA393225 FLW393224:FLW393225 FVS393224:FVS393225 GFO393224:GFO393225 GPK393224:GPK393225 GZG393224:GZG393225 HJC393224:HJC393225 HSY393224:HSY393225 ICU393224:ICU393225 IMQ393224:IMQ393225 IWM393224:IWM393225 JGI393224:JGI393225 JQE393224:JQE393225 KAA393224:KAA393225 KJW393224:KJW393225 KTS393224:KTS393225 LDO393224:LDO393225 LNK393224:LNK393225 LXG393224:LXG393225 MHC393224:MHC393225 MQY393224:MQY393225 NAU393224:NAU393225 NKQ393224:NKQ393225 NUM393224:NUM393225 OEI393224:OEI393225 OOE393224:OOE393225 OYA393224:OYA393225 PHW393224:PHW393225 PRS393224:PRS393225 QBO393224:QBO393225 QLK393224:QLK393225 QVG393224:QVG393225 RFC393224:RFC393225 ROY393224:ROY393225 RYU393224:RYU393225 SIQ393224:SIQ393225 SSM393224:SSM393225 TCI393224:TCI393225 TME393224:TME393225 TWA393224:TWA393225 UFW393224:UFW393225 UPS393224:UPS393225 UZO393224:UZO393225 VJK393224:VJK393225 VTG393224:VTG393225 WDC393224:WDC393225 WMY393224:WMY393225 WWU393224:WWU393225 AM458760:AM458761 KI458760:KI458761 UE458760:UE458761 AEA458760:AEA458761 ANW458760:ANW458761 AXS458760:AXS458761 BHO458760:BHO458761 BRK458760:BRK458761 CBG458760:CBG458761 CLC458760:CLC458761 CUY458760:CUY458761 DEU458760:DEU458761 DOQ458760:DOQ458761 DYM458760:DYM458761 EII458760:EII458761 ESE458760:ESE458761 FCA458760:FCA458761 FLW458760:FLW458761 FVS458760:FVS458761 GFO458760:GFO458761 GPK458760:GPK458761 GZG458760:GZG458761 HJC458760:HJC458761 HSY458760:HSY458761 ICU458760:ICU458761 IMQ458760:IMQ458761 IWM458760:IWM458761 JGI458760:JGI458761 JQE458760:JQE458761 KAA458760:KAA458761 KJW458760:KJW458761 KTS458760:KTS458761 LDO458760:LDO458761 LNK458760:LNK458761 LXG458760:LXG458761 MHC458760:MHC458761 MQY458760:MQY458761 NAU458760:NAU458761 NKQ458760:NKQ458761 NUM458760:NUM458761 OEI458760:OEI458761 OOE458760:OOE458761 OYA458760:OYA458761 PHW458760:PHW458761 PRS458760:PRS458761 QBO458760:QBO458761 QLK458760:QLK458761 QVG458760:QVG458761 RFC458760:RFC458761 ROY458760:ROY458761 RYU458760:RYU458761 SIQ458760:SIQ458761 SSM458760:SSM458761 TCI458760:TCI458761 TME458760:TME458761 TWA458760:TWA458761 UFW458760:UFW458761 UPS458760:UPS458761 UZO458760:UZO458761 VJK458760:VJK458761 VTG458760:VTG458761 WDC458760:WDC458761 WMY458760:WMY458761 WWU458760:WWU458761 AM524296:AM524297 KI524296:KI524297 UE524296:UE524297 AEA524296:AEA524297 ANW524296:ANW524297 AXS524296:AXS524297 BHO524296:BHO524297 BRK524296:BRK524297 CBG524296:CBG524297 CLC524296:CLC524297 CUY524296:CUY524297 DEU524296:DEU524297 DOQ524296:DOQ524297 DYM524296:DYM524297 EII524296:EII524297 ESE524296:ESE524297 FCA524296:FCA524297 FLW524296:FLW524297 FVS524296:FVS524297 GFO524296:GFO524297 GPK524296:GPK524297 GZG524296:GZG524297 HJC524296:HJC524297 HSY524296:HSY524297 ICU524296:ICU524297 IMQ524296:IMQ524297 IWM524296:IWM524297 JGI524296:JGI524297 JQE524296:JQE524297 KAA524296:KAA524297 KJW524296:KJW524297 KTS524296:KTS524297 LDO524296:LDO524297 LNK524296:LNK524297 LXG524296:LXG524297 MHC524296:MHC524297 MQY524296:MQY524297 NAU524296:NAU524297 NKQ524296:NKQ524297 NUM524296:NUM524297 OEI524296:OEI524297 OOE524296:OOE524297 OYA524296:OYA524297 PHW524296:PHW524297 PRS524296:PRS524297 QBO524296:QBO524297 QLK524296:QLK524297 QVG524296:QVG524297 RFC524296:RFC524297 ROY524296:ROY524297 RYU524296:RYU524297 SIQ524296:SIQ524297 SSM524296:SSM524297 TCI524296:TCI524297 TME524296:TME524297 TWA524296:TWA524297 UFW524296:UFW524297 UPS524296:UPS524297 UZO524296:UZO524297 VJK524296:VJK524297 VTG524296:VTG524297 WDC524296:WDC524297 WMY524296:WMY524297 WWU524296:WWU524297 AM589832:AM589833 KI589832:KI589833 UE589832:UE589833 AEA589832:AEA589833 ANW589832:ANW589833 AXS589832:AXS589833 BHO589832:BHO589833 BRK589832:BRK589833 CBG589832:CBG589833 CLC589832:CLC589833 CUY589832:CUY589833 DEU589832:DEU589833 DOQ589832:DOQ589833 DYM589832:DYM589833 EII589832:EII589833 ESE589832:ESE589833 FCA589832:FCA589833 FLW589832:FLW589833 FVS589832:FVS589833 GFO589832:GFO589833 GPK589832:GPK589833 GZG589832:GZG589833 HJC589832:HJC589833 HSY589832:HSY589833 ICU589832:ICU589833 IMQ589832:IMQ589833 IWM589832:IWM589833 JGI589832:JGI589833 JQE589832:JQE589833 KAA589832:KAA589833 KJW589832:KJW589833 KTS589832:KTS589833 LDO589832:LDO589833 LNK589832:LNK589833 LXG589832:LXG589833 MHC589832:MHC589833 MQY589832:MQY589833 NAU589832:NAU589833 NKQ589832:NKQ589833 NUM589832:NUM589833 OEI589832:OEI589833 OOE589832:OOE589833 OYA589832:OYA589833 PHW589832:PHW589833 PRS589832:PRS589833 QBO589832:QBO589833 QLK589832:QLK589833 QVG589832:QVG589833 RFC589832:RFC589833 ROY589832:ROY589833 RYU589832:RYU589833 SIQ589832:SIQ589833 SSM589832:SSM589833 TCI589832:TCI589833 TME589832:TME589833 TWA589832:TWA589833 UFW589832:UFW589833 UPS589832:UPS589833 UZO589832:UZO589833 VJK589832:VJK589833 VTG589832:VTG589833 WDC589832:WDC589833 WMY589832:WMY589833 WWU589832:WWU589833 AM655368:AM655369 KI655368:KI655369 UE655368:UE655369 AEA655368:AEA655369 ANW655368:ANW655369 AXS655368:AXS655369 BHO655368:BHO655369 BRK655368:BRK655369 CBG655368:CBG655369 CLC655368:CLC655369 CUY655368:CUY655369 DEU655368:DEU655369 DOQ655368:DOQ655369 DYM655368:DYM655369 EII655368:EII655369 ESE655368:ESE655369 FCA655368:FCA655369 FLW655368:FLW655369 FVS655368:FVS655369 GFO655368:GFO655369 GPK655368:GPK655369 GZG655368:GZG655369 HJC655368:HJC655369 HSY655368:HSY655369 ICU655368:ICU655369 IMQ655368:IMQ655369 IWM655368:IWM655369 JGI655368:JGI655369 JQE655368:JQE655369 KAA655368:KAA655369 KJW655368:KJW655369 KTS655368:KTS655369 LDO655368:LDO655369 LNK655368:LNK655369 LXG655368:LXG655369 MHC655368:MHC655369 MQY655368:MQY655369 NAU655368:NAU655369 NKQ655368:NKQ655369 NUM655368:NUM655369 OEI655368:OEI655369 OOE655368:OOE655369 OYA655368:OYA655369 PHW655368:PHW655369 PRS655368:PRS655369 QBO655368:QBO655369 QLK655368:QLK655369 QVG655368:QVG655369 RFC655368:RFC655369 ROY655368:ROY655369 RYU655368:RYU655369 SIQ655368:SIQ655369 SSM655368:SSM655369 TCI655368:TCI655369 TME655368:TME655369 TWA655368:TWA655369 UFW655368:UFW655369 UPS655368:UPS655369 UZO655368:UZO655369 VJK655368:VJK655369 VTG655368:VTG655369 WDC655368:WDC655369 WMY655368:WMY655369 WWU655368:WWU655369 AM720904:AM720905 KI720904:KI720905 UE720904:UE720905 AEA720904:AEA720905 ANW720904:ANW720905 AXS720904:AXS720905 BHO720904:BHO720905 BRK720904:BRK720905 CBG720904:CBG720905 CLC720904:CLC720905 CUY720904:CUY720905 DEU720904:DEU720905 DOQ720904:DOQ720905 DYM720904:DYM720905 EII720904:EII720905 ESE720904:ESE720905 FCA720904:FCA720905 FLW720904:FLW720905 FVS720904:FVS720905 GFO720904:GFO720905 GPK720904:GPK720905 GZG720904:GZG720905 HJC720904:HJC720905 HSY720904:HSY720905 ICU720904:ICU720905 IMQ720904:IMQ720905 IWM720904:IWM720905 JGI720904:JGI720905 JQE720904:JQE720905 KAA720904:KAA720905 KJW720904:KJW720905 KTS720904:KTS720905 LDO720904:LDO720905 LNK720904:LNK720905 LXG720904:LXG720905 MHC720904:MHC720905 MQY720904:MQY720905 NAU720904:NAU720905 NKQ720904:NKQ720905 NUM720904:NUM720905 OEI720904:OEI720905 OOE720904:OOE720905 OYA720904:OYA720905 PHW720904:PHW720905 PRS720904:PRS720905 QBO720904:QBO720905 QLK720904:QLK720905 QVG720904:QVG720905 RFC720904:RFC720905 ROY720904:ROY720905 RYU720904:RYU720905 SIQ720904:SIQ720905 SSM720904:SSM720905 TCI720904:TCI720905 TME720904:TME720905 TWA720904:TWA720905 UFW720904:UFW720905 UPS720904:UPS720905 UZO720904:UZO720905 VJK720904:VJK720905 VTG720904:VTG720905 WDC720904:WDC720905 WMY720904:WMY720905 WWU720904:WWU720905 AM786440:AM786441 KI786440:KI786441 UE786440:UE786441 AEA786440:AEA786441 ANW786440:ANW786441 AXS786440:AXS786441 BHO786440:BHO786441 BRK786440:BRK786441 CBG786440:CBG786441 CLC786440:CLC786441 CUY786440:CUY786441 DEU786440:DEU786441 DOQ786440:DOQ786441 DYM786440:DYM786441 EII786440:EII786441 ESE786440:ESE786441 FCA786440:FCA786441 FLW786440:FLW786441 FVS786440:FVS786441 GFO786440:GFO786441 GPK786440:GPK786441 GZG786440:GZG786441 HJC786440:HJC786441 HSY786440:HSY786441 ICU786440:ICU786441 IMQ786440:IMQ786441 IWM786440:IWM786441 JGI786440:JGI786441 JQE786440:JQE786441 KAA786440:KAA786441 KJW786440:KJW786441 KTS786440:KTS786441 LDO786440:LDO786441 LNK786440:LNK786441 LXG786440:LXG786441 MHC786440:MHC786441 MQY786440:MQY786441 NAU786440:NAU786441 NKQ786440:NKQ786441 NUM786440:NUM786441 OEI786440:OEI786441 OOE786440:OOE786441 OYA786440:OYA786441 PHW786440:PHW786441 PRS786440:PRS786441 QBO786440:QBO786441 QLK786440:QLK786441 QVG786440:QVG786441 RFC786440:RFC786441 ROY786440:ROY786441 RYU786440:RYU786441 SIQ786440:SIQ786441 SSM786440:SSM786441 TCI786440:TCI786441 TME786440:TME786441 TWA786440:TWA786441 UFW786440:UFW786441 UPS786440:UPS786441 UZO786440:UZO786441 VJK786440:VJK786441 VTG786440:VTG786441 WDC786440:WDC786441 WMY786440:WMY786441 WWU786440:WWU786441 AM851976:AM851977 KI851976:KI851977 UE851976:UE851977 AEA851976:AEA851977 ANW851976:ANW851977 AXS851976:AXS851977 BHO851976:BHO851977 BRK851976:BRK851977 CBG851976:CBG851977 CLC851976:CLC851977 CUY851976:CUY851977 DEU851976:DEU851977 DOQ851976:DOQ851977 DYM851976:DYM851977 EII851976:EII851977 ESE851976:ESE851977 FCA851976:FCA851977 FLW851976:FLW851977 FVS851976:FVS851977 GFO851976:GFO851977 GPK851976:GPK851977 GZG851976:GZG851977 HJC851976:HJC851977 HSY851976:HSY851977 ICU851976:ICU851977 IMQ851976:IMQ851977 IWM851976:IWM851977 JGI851976:JGI851977 JQE851976:JQE851977 KAA851976:KAA851977 KJW851976:KJW851977 KTS851976:KTS851977 LDO851976:LDO851977 LNK851976:LNK851977 LXG851976:LXG851977 MHC851976:MHC851977 MQY851976:MQY851977 NAU851976:NAU851977 NKQ851976:NKQ851977 NUM851976:NUM851977 OEI851976:OEI851977 OOE851976:OOE851977 OYA851976:OYA851977 PHW851976:PHW851977 PRS851976:PRS851977 QBO851976:QBO851977 QLK851976:QLK851977 QVG851976:QVG851977 RFC851976:RFC851977 ROY851976:ROY851977 RYU851976:RYU851977 SIQ851976:SIQ851977 SSM851976:SSM851977 TCI851976:TCI851977 TME851976:TME851977 TWA851976:TWA851977 UFW851976:UFW851977 UPS851976:UPS851977 UZO851976:UZO851977 VJK851976:VJK851977 VTG851976:VTG851977 WDC851976:WDC851977 WMY851976:WMY851977 WWU851976:WWU851977 AM917512:AM917513 KI917512:KI917513 UE917512:UE917513 AEA917512:AEA917513 ANW917512:ANW917513 AXS917512:AXS917513 BHO917512:BHO917513 BRK917512:BRK917513 CBG917512:CBG917513 CLC917512:CLC917513 CUY917512:CUY917513 DEU917512:DEU917513 DOQ917512:DOQ917513 DYM917512:DYM917513 EII917512:EII917513 ESE917512:ESE917513 FCA917512:FCA917513 FLW917512:FLW917513 FVS917512:FVS917513 GFO917512:GFO917513 GPK917512:GPK917513 GZG917512:GZG917513 HJC917512:HJC917513 HSY917512:HSY917513 ICU917512:ICU917513 IMQ917512:IMQ917513 IWM917512:IWM917513 JGI917512:JGI917513 JQE917512:JQE917513 KAA917512:KAA917513 KJW917512:KJW917513 KTS917512:KTS917513 LDO917512:LDO917513 LNK917512:LNK917513 LXG917512:LXG917513 MHC917512:MHC917513 MQY917512:MQY917513 NAU917512:NAU917513 NKQ917512:NKQ917513 NUM917512:NUM917513 OEI917512:OEI917513 OOE917512:OOE917513 OYA917512:OYA917513 PHW917512:PHW917513 PRS917512:PRS917513 QBO917512:QBO917513 QLK917512:QLK917513 QVG917512:QVG917513 RFC917512:RFC917513 ROY917512:ROY917513 RYU917512:RYU917513 SIQ917512:SIQ917513 SSM917512:SSM917513 TCI917512:TCI917513 TME917512:TME917513 TWA917512:TWA917513 UFW917512:UFW917513 UPS917512:UPS917513 UZO917512:UZO917513 VJK917512:VJK917513 VTG917512:VTG917513 WDC917512:WDC917513 WMY917512:WMY917513 WWU917512:WWU917513 AM983048:AM983049 KI983048:KI983049 UE983048:UE983049 AEA983048:AEA983049 ANW983048:ANW983049 AXS983048:AXS983049 BHO983048:BHO983049 BRK983048:BRK983049 CBG983048:CBG983049 CLC983048:CLC983049 CUY983048:CUY983049 DEU983048:DEU983049 DOQ983048:DOQ983049 DYM983048:DYM983049 EII983048:EII983049 ESE983048:ESE983049 FCA983048:FCA983049 FLW983048:FLW983049 FVS983048:FVS983049 GFO983048:GFO983049 GPK983048:GPK983049 GZG983048:GZG983049 HJC983048:HJC983049 HSY983048:HSY983049 ICU983048:ICU983049 IMQ983048:IMQ983049 IWM983048:IWM983049 JGI983048:JGI983049 JQE983048:JQE983049 KAA983048:KAA983049 KJW983048:KJW983049 KTS983048:KTS983049 LDO983048:LDO983049 LNK983048:LNK983049 LXG983048:LXG983049 MHC983048:MHC983049 MQY983048:MQY983049 NAU983048:NAU983049 NKQ983048:NKQ983049 NUM983048:NUM983049 OEI983048:OEI983049 OOE983048:OOE983049 OYA983048:OYA983049 PHW983048:PHW983049 PRS983048:PRS983049 QBO983048:QBO983049 QLK983048:QLK983049 QVG983048:QVG983049 RFC983048:RFC983049 ROY983048:ROY983049 RYU983048:RYU983049 SIQ983048:SIQ983049 SSM983048:SSM983049 TCI983048:TCI983049 TME983048:TME983049 TWA983048:TWA983049 UFW983048:UFW983049 UPS983048:UPS983049 UZO983048:UZO983049 VJK983048:VJK983049 VTG983048:VTG983049 WDC983048:WDC983049 WMY983048:WMY983049 WWU983048:WWU983049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AO65544:AO65545 KK65544:KK65545 UG65544:UG65545 AEC65544:AEC65545 ANY65544:ANY65545 AXU65544:AXU65545 BHQ65544:BHQ65545 BRM65544:BRM65545 CBI65544:CBI65545 CLE65544:CLE65545 CVA65544:CVA65545 DEW65544:DEW65545 DOS65544:DOS65545 DYO65544:DYO65545 EIK65544:EIK65545 ESG65544:ESG65545 FCC65544:FCC65545 FLY65544:FLY65545 FVU65544:FVU65545 GFQ65544:GFQ65545 GPM65544:GPM65545 GZI65544:GZI65545 HJE65544:HJE65545 HTA65544:HTA65545 ICW65544:ICW65545 IMS65544:IMS65545 IWO65544:IWO65545 JGK65544:JGK65545 JQG65544:JQG65545 KAC65544:KAC65545 KJY65544:KJY65545 KTU65544:KTU65545 LDQ65544:LDQ65545 LNM65544:LNM65545 LXI65544:LXI65545 MHE65544:MHE65545 MRA65544:MRA65545 NAW65544:NAW65545 NKS65544:NKS65545 NUO65544:NUO65545 OEK65544:OEK65545 OOG65544:OOG65545 OYC65544:OYC65545 PHY65544:PHY65545 PRU65544:PRU65545 QBQ65544:QBQ65545 QLM65544:QLM65545 QVI65544:QVI65545 RFE65544:RFE65545 RPA65544:RPA65545 RYW65544:RYW65545 SIS65544:SIS65545 SSO65544:SSO65545 TCK65544:TCK65545 TMG65544:TMG65545 TWC65544:TWC65545 UFY65544:UFY65545 UPU65544:UPU65545 UZQ65544:UZQ65545 VJM65544:VJM65545 VTI65544:VTI65545 WDE65544:WDE65545 WNA65544:WNA65545 WWW65544:WWW65545 AO131080:AO131081 KK131080:KK131081 UG131080:UG131081 AEC131080:AEC131081 ANY131080:ANY131081 AXU131080:AXU131081 BHQ131080:BHQ131081 BRM131080:BRM131081 CBI131080:CBI131081 CLE131080:CLE131081 CVA131080:CVA131081 DEW131080:DEW131081 DOS131080:DOS131081 DYO131080:DYO131081 EIK131080:EIK131081 ESG131080:ESG131081 FCC131080:FCC131081 FLY131080:FLY131081 FVU131080:FVU131081 GFQ131080:GFQ131081 GPM131080:GPM131081 GZI131080:GZI131081 HJE131080:HJE131081 HTA131080:HTA131081 ICW131080:ICW131081 IMS131080:IMS131081 IWO131080:IWO131081 JGK131080:JGK131081 JQG131080:JQG131081 KAC131080:KAC131081 KJY131080:KJY131081 KTU131080:KTU131081 LDQ131080:LDQ131081 LNM131080:LNM131081 LXI131080:LXI131081 MHE131080:MHE131081 MRA131080:MRA131081 NAW131080:NAW131081 NKS131080:NKS131081 NUO131080:NUO131081 OEK131080:OEK131081 OOG131080:OOG131081 OYC131080:OYC131081 PHY131080:PHY131081 PRU131080:PRU131081 QBQ131080:QBQ131081 QLM131080:QLM131081 QVI131080:QVI131081 RFE131080:RFE131081 RPA131080:RPA131081 RYW131080:RYW131081 SIS131080:SIS131081 SSO131080:SSO131081 TCK131080:TCK131081 TMG131080:TMG131081 TWC131080:TWC131081 UFY131080:UFY131081 UPU131080:UPU131081 UZQ131080:UZQ131081 VJM131080:VJM131081 VTI131080:VTI131081 WDE131080:WDE131081 WNA131080:WNA131081 WWW131080:WWW131081 AO196616:AO196617 KK196616:KK196617 UG196616:UG196617 AEC196616:AEC196617 ANY196616:ANY196617 AXU196616:AXU196617 BHQ196616:BHQ196617 BRM196616:BRM196617 CBI196616:CBI196617 CLE196616:CLE196617 CVA196616:CVA196617 DEW196616:DEW196617 DOS196616:DOS196617 DYO196616:DYO196617 EIK196616:EIK196617 ESG196616:ESG196617 FCC196616:FCC196617 FLY196616:FLY196617 FVU196616:FVU196617 GFQ196616:GFQ196617 GPM196616:GPM196617 GZI196616:GZI196617 HJE196616:HJE196617 HTA196616:HTA196617 ICW196616:ICW196617 IMS196616:IMS196617 IWO196616:IWO196617 JGK196616:JGK196617 JQG196616:JQG196617 KAC196616:KAC196617 KJY196616:KJY196617 KTU196616:KTU196617 LDQ196616:LDQ196617 LNM196616:LNM196617 LXI196616:LXI196617 MHE196616:MHE196617 MRA196616:MRA196617 NAW196616:NAW196617 NKS196616:NKS196617 NUO196616:NUO196617 OEK196616:OEK196617 OOG196616:OOG196617 OYC196616:OYC196617 PHY196616:PHY196617 PRU196616:PRU196617 QBQ196616:QBQ196617 QLM196616:QLM196617 QVI196616:QVI196617 RFE196616:RFE196617 RPA196616:RPA196617 RYW196616:RYW196617 SIS196616:SIS196617 SSO196616:SSO196617 TCK196616:TCK196617 TMG196616:TMG196617 TWC196616:TWC196617 UFY196616:UFY196617 UPU196616:UPU196617 UZQ196616:UZQ196617 VJM196616:VJM196617 VTI196616:VTI196617 WDE196616:WDE196617 WNA196616:WNA196617 WWW196616:WWW196617 AO262152:AO262153 KK262152:KK262153 UG262152:UG262153 AEC262152:AEC262153 ANY262152:ANY262153 AXU262152:AXU262153 BHQ262152:BHQ262153 BRM262152:BRM262153 CBI262152:CBI262153 CLE262152:CLE262153 CVA262152:CVA262153 DEW262152:DEW262153 DOS262152:DOS262153 DYO262152:DYO262153 EIK262152:EIK262153 ESG262152:ESG262153 FCC262152:FCC262153 FLY262152:FLY262153 FVU262152:FVU262153 GFQ262152:GFQ262153 GPM262152:GPM262153 GZI262152:GZI262153 HJE262152:HJE262153 HTA262152:HTA262153 ICW262152:ICW262153 IMS262152:IMS262153 IWO262152:IWO262153 JGK262152:JGK262153 JQG262152:JQG262153 KAC262152:KAC262153 KJY262152:KJY262153 KTU262152:KTU262153 LDQ262152:LDQ262153 LNM262152:LNM262153 LXI262152:LXI262153 MHE262152:MHE262153 MRA262152:MRA262153 NAW262152:NAW262153 NKS262152:NKS262153 NUO262152:NUO262153 OEK262152:OEK262153 OOG262152:OOG262153 OYC262152:OYC262153 PHY262152:PHY262153 PRU262152:PRU262153 QBQ262152:QBQ262153 QLM262152:QLM262153 QVI262152:QVI262153 RFE262152:RFE262153 RPA262152:RPA262153 RYW262152:RYW262153 SIS262152:SIS262153 SSO262152:SSO262153 TCK262152:TCK262153 TMG262152:TMG262153 TWC262152:TWC262153 UFY262152:UFY262153 UPU262152:UPU262153 UZQ262152:UZQ262153 VJM262152:VJM262153 VTI262152:VTI262153 WDE262152:WDE262153 WNA262152:WNA262153 WWW262152:WWW262153 AO327688:AO327689 KK327688:KK327689 UG327688:UG327689 AEC327688:AEC327689 ANY327688:ANY327689 AXU327688:AXU327689 BHQ327688:BHQ327689 BRM327688:BRM327689 CBI327688:CBI327689 CLE327688:CLE327689 CVA327688:CVA327689 DEW327688:DEW327689 DOS327688:DOS327689 DYO327688:DYO327689 EIK327688:EIK327689 ESG327688:ESG327689 FCC327688:FCC327689 FLY327688:FLY327689 FVU327688:FVU327689 GFQ327688:GFQ327689 GPM327688:GPM327689 GZI327688:GZI327689 HJE327688:HJE327689 HTA327688:HTA327689 ICW327688:ICW327689 IMS327688:IMS327689 IWO327688:IWO327689 JGK327688:JGK327689 JQG327688:JQG327689 KAC327688:KAC327689 KJY327688:KJY327689 KTU327688:KTU327689 LDQ327688:LDQ327689 LNM327688:LNM327689 LXI327688:LXI327689 MHE327688:MHE327689 MRA327688:MRA327689 NAW327688:NAW327689 NKS327688:NKS327689 NUO327688:NUO327689 OEK327688:OEK327689 OOG327688:OOG327689 OYC327688:OYC327689 PHY327688:PHY327689 PRU327688:PRU327689 QBQ327688:QBQ327689 QLM327688:QLM327689 QVI327688:QVI327689 RFE327688:RFE327689 RPA327688:RPA327689 RYW327688:RYW327689 SIS327688:SIS327689 SSO327688:SSO327689 TCK327688:TCK327689 TMG327688:TMG327689 TWC327688:TWC327689 UFY327688:UFY327689 UPU327688:UPU327689 UZQ327688:UZQ327689 VJM327688:VJM327689 VTI327688:VTI327689 WDE327688:WDE327689 WNA327688:WNA327689 WWW327688:WWW327689 AO393224:AO393225 KK393224:KK393225 UG393224:UG393225 AEC393224:AEC393225 ANY393224:ANY393225 AXU393224:AXU393225 BHQ393224:BHQ393225 BRM393224:BRM393225 CBI393224:CBI393225 CLE393224:CLE393225 CVA393224:CVA393225 DEW393224:DEW393225 DOS393224:DOS393225 DYO393224:DYO393225 EIK393224:EIK393225 ESG393224:ESG393225 FCC393224:FCC393225 FLY393224:FLY393225 FVU393224:FVU393225 GFQ393224:GFQ393225 GPM393224:GPM393225 GZI393224:GZI393225 HJE393224:HJE393225 HTA393224:HTA393225 ICW393224:ICW393225 IMS393224:IMS393225 IWO393224:IWO393225 JGK393224:JGK393225 JQG393224:JQG393225 KAC393224:KAC393225 KJY393224:KJY393225 KTU393224:KTU393225 LDQ393224:LDQ393225 LNM393224:LNM393225 LXI393224:LXI393225 MHE393224:MHE393225 MRA393224:MRA393225 NAW393224:NAW393225 NKS393224:NKS393225 NUO393224:NUO393225 OEK393224:OEK393225 OOG393224:OOG393225 OYC393224:OYC393225 PHY393224:PHY393225 PRU393224:PRU393225 QBQ393224:QBQ393225 QLM393224:QLM393225 QVI393224:QVI393225 RFE393224:RFE393225 RPA393224:RPA393225 RYW393224:RYW393225 SIS393224:SIS393225 SSO393224:SSO393225 TCK393224:TCK393225 TMG393224:TMG393225 TWC393224:TWC393225 UFY393224:UFY393225 UPU393224:UPU393225 UZQ393224:UZQ393225 VJM393224:VJM393225 VTI393224:VTI393225 WDE393224:WDE393225 WNA393224:WNA393225 WWW393224:WWW393225 AO458760:AO458761 KK458760:KK458761 UG458760:UG458761 AEC458760:AEC458761 ANY458760:ANY458761 AXU458760:AXU458761 BHQ458760:BHQ458761 BRM458760:BRM458761 CBI458760:CBI458761 CLE458760:CLE458761 CVA458760:CVA458761 DEW458760:DEW458761 DOS458760:DOS458761 DYO458760:DYO458761 EIK458760:EIK458761 ESG458760:ESG458761 FCC458760:FCC458761 FLY458760:FLY458761 FVU458760:FVU458761 GFQ458760:GFQ458761 GPM458760:GPM458761 GZI458760:GZI458761 HJE458760:HJE458761 HTA458760:HTA458761 ICW458760:ICW458761 IMS458760:IMS458761 IWO458760:IWO458761 JGK458760:JGK458761 JQG458760:JQG458761 KAC458760:KAC458761 KJY458760:KJY458761 KTU458760:KTU458761 LDQ458760:LDQ458761 LNM458760:LNM458761 LXI458760:LXI458761 MHE458760:MHE458761 MRA458760:MRA458761 NAW458760:NAW458761 NKS458760:NKS458761 NUO458760:NUO458761 OEK458760:OEK458761 OOG458760:OOG458761 OYC458760:OYC458761 PHY458760:PHY458761 PRU458760:PRU458761 QBQ458760:QBQ458761 QLM458760:QLM458761 QVI458760:QVI458761 RFE458760:RFE458761 RPA458760:RPA458761 RYW458760:RYW458761 SIS458760:SIS458761 SSO458760:SSO458761 TCK458760:TCK458761 TMG458760:TMG458761 TWC458760:TWC458761 UFY458760:UFY458761 UPU458760:UPU458761 UZQ458760:UZQ458761 VJM458760:VJM458761 VTI458760:VTI458761 WDE458760:WDE458761 WNA458760:WNA458761 WWW458760:WWW458761 AO524296:AO524297 KK524296:KK524297 UG524296:UG524297 AEC524296:AEC524297 ANY524296:ANY524297 AXU524296:AXU524297 BHQ524296:BHQ524297 BRM524296:BRM524297 CBI524296:CBI524297 CLE524296:CLE524297 CVA524296:CVA524297 DEW524296:DEW524297 DOS524296:DOS524297 DYO524296:DYO524297 EIK524296:EIK524297 ESG524296:ESG524297 FCC524296:FCC524297 FLY524296:FLY524297 FVU524296:FVU524297 GFQ524296:GFQ524297 GPM524296:GPM524297 GZI524296:GZI524297 HJE524296:HJE524297 HTA524296:HTA524297 ICW524296:ICW524297 IMS524296:IMS524297 IWO524296:IWO524297 JGK524296:JGK524297 JQG524296:JQG524297 KAC524296:KAC524297 KJY524296:KJY524297 KTU524296:KTU524297 LDQ524296:LDQ524297 LNM524296:LNM524297 LXI524296:LXI524297 MHE524296:MHE524297 MRA524296:MRA524297 NAW524296:NAW524297 NKS524296:NKS524297 NUO524296:NUO524297 OEK524296:OEK524297 OOG524296:OOG524297 OYC524296:OYC524297 PHY524296:PHY524297 PRU524296:PRU524297 QBQ524296:QBQ524297 QLM524296:QLM524297 QVI524296:QVI524297 RFE524296:RFE524297 RPA524296:RPA524297 RYW524296:RYW524297 SIS524296:SIS524297 SSO524296:SSO524297 TCK524296:TCK524297 TMG524296:TMG524297 TWC524296:TWC524297 UFY524296:UFY524297 UPU524296:UPU524297 UZQ524296:UZQ524297 VJM524296:VJM524297 VTI524296:VTI524297 WDE524296:WDE524297 WNA524296:WNA524297 WWW524296:WWW524297 AO589832:AO589833 KK589832:KK589833 UG589832:UG589833 AEC589832:AEC589833 ANY589832:ANY589833 AXU589832:AXU589833 BHQ589832:BHQ589833 BRM589832:BRM589833 CBI589832:CBI589833 CLE589832:CLE589833 CVA589832:CVA589833 DEW589832:DEW589833 DOS589832:DOS589833 DYO589832:DYO589833 EIK589832:EIK589833 ESG589832:ESG589833 FCC589832:FCC589833 FLY589832:FLY589833 FVU589832:FVU589833 GFQ589832:GFQ589833 GPM589832:GPM589833 GZI589832:GZI589833 HJE589832:HJE589833 HTA589832:HTA589833 ICW589832:ICW589833 IMS589832:IMS589833 IWO589832:IWO589833 JGK589832:JGK589833 JQG589832:JQG589833 KAC589832:KAC589833 KJY589832:KJY589833 KTU589832:KTU589833 LDQ589832:LDQ589833 LNM589832:LNM589833 LXI589832:LXI589833 MHE589832:MHE589833 MRA589832:MRA589833 NAW589832:NAW589833 NKS589832:NKS589833 NUO589832:NUO589833 OEK589832:OEK589833 OOG589832:OOG589833 OYC589832:OYC589833 PHY589832:PHY589833 PRU589832:PRU589833 QBQ589832:QBQ589833 QLM589832:QLM589833 QVI589832:QVI589833 RFE589832:RFE589833 RPA589832:RPA589833 RYW589832:RYW589833 SIS589832:SIS589833 SSO589832:SSO589833 TCK589832:TCK589833 TMG589832:TMG589833 TWC589832:TWC589833 UFY589832:UFY589833 UPU589832:UPU589833 UZQ589832:UZQ589833 VJM589832:VJM589833 VTI589832:VTI589833 WDE589832:WDE589833 WNA589832:WNA589833 WWW589832:WWW589833 AO655368:AO655369 KK655368:KK655369 UG655368:UG655369 AEC655368:AEC655369 ANY655368:ANY655369 AXU655368:AXU655369 BHQ655368:BHQ655369 BRM655368:BRM655369 CBI655368:CBI655369 CLE655368:CLE655369 CVA655368:CVA655369 DEW655368:DEW655369 DOS655368:DOS655369 DYO655368:DYO655369 EIK655368:EIK655369 ESG655368:ESG655369 FCC655368:FCC655369 FLY655368:FLY655369 FVU655368:FVU655369 GFQ655368:GFQ655369 GPM655368:GPM655369 GZI655368:GZI655369 HJE655368:HJE655369 HTA655368:HTA655369 ICW655368:ICW655369 IMS655368:IMS655369 IWO655368:IWO655369 JGK655368:JGK655369 JQG655368:JQG655369 KAC655368:KAC655369 KJY655368:KJY655369 KTU655368:KTU655369 LDQ655368:LDQ655369 LNM655368:LNM655369 LXI655368:LXI655369 MHE655368:MHE655369 MRA655368:MRA655369 NAW655368:NAW655369 NKS655368:NKS655369 NUO655368:NUO655369 OEK655368:OEK655369 OOG655368:OOG655369 OYC655368:OYC655369 PHY655368:PHY655369 PRU655368:PRU655369 QBQ655368:QBQ655369 QLM655368:QLM655369 QVI655368:QVI655369 RFE655368:RFE655369 RPA655368:RPA655369 RYW655368:RYW655369 SIS655368:SIS655369 SSO655368:SSO655369 TCK655368:TCK655369 TMG655368:TMG655369 TWC655368:TWC655369 UFY655368:UFY655369 UPU655368:UPU655369 UZQ655368:UZQ655369 VJM655368:VJM655369 VTI655368:VTI655369 WDE655368:WDE655369 WNA655368:WNA655369 WWW655368:WWW655369 AO720904:AO720905 KK720904:KK720905 UG720904:UG720905 AEC720904:AEC720905 ANY720904:ANY720905 AXU720904:AXU720905 BHQ720904:BHQ720905 BRM720904:BRM720905 CBI720904:CBI720905 CLE720904:CLE720905 CVA720904:CVA720905 DEW720904:DEW720905 DOS720904:DOS720905 DYO720904:DYO720905 EIK720904:EIK720905 ESG720904:ESG720905 FCC720904:FCC720905 FLY720904:FLY720905 FVU720904:FVU720905 GFQ720904:GFQ720905 GPM720904:GPM720905 GZI720904:GZI720905 HJE720904:HJE720905 HTA720904:HTA720905 ICW720904:ICW720905 IMS720904:IMS720905 IWO720904:IWO720905 JGK720904:JGK720905 JQG720904:JQG720905 KAC720904:KAC720905 KJY720904:KJY720905 KTU720904:KTU720905 LDQ720904:LDQ720905 LNM720904:LNM720905 LXI720904:LXI720905 MHE720904:MHE720905 MRA720904:MRA720905 NAW720904:NAW720905 NKS720904:NKS720905 NUO720904:NUO720905 OEK720904:OEK720905 OOG720904:OOG720905 OYC720904:OYC720905 PHY720904:PHY720905 PRU720904:PRU720905 QBQ720904:QBQ720905 QLM720904:QLM720905 QVI720904:QVI720905 RFE720904:RFE720905 RPA720904:RPA720905 RYW720904:RYW720905 SIS720904:SIS720905 SSO720904:SSO720905 TCK720904:TCK720905 TMG720904:TMG720905 TWC720904:TWC720905 UFY720904:UFY720905 UPU720904:UPU720905 UZQ720904:UZQ720905 VJM720904:VJM720905 VTI720904:VTI720905 WDE720904:WDE720905 WNA720904:WNA720905 WWW720904:WWW720905 AO786440:AO786441 KK786440:KK786441 UG786440:UG786441 AEC786440:AEC786441 ANY786440:ANY786441 AXU786440:AXU786441 BHQ786440:BHQ786441 BRM786440:BRM786441 CBI786440:CBI786441 CLE786440:CLE786441 CVA786440:CVA786441 DEW786440:DEW786441 DOS786440:DOS786441 DYO786440:DYO786441 EIK786440:EIK786441 ESG786440:ESG786441 FCC786440:FCC786441 FLY786440:FLY786441 FVU786440:FVU786441 GFQ786440:GFQ786441 GPM786440:GPM786441 GZI786440:GZI786441 HJE786440:HJE786441 HTA786440:HTA786441 ICW786440:ICW786441 IMS786440:IMS786441 IWO786440:IWO786441 JGK786440:JGK786441 JQG786440:JQG786441 KAC786440:KAC786441 KJY786440:KJY786441 KTU786440:KTU786441 LDQ786440:LDQ786441 LNM786440:LNM786441 LXI786440:LXI786441 MHE786440:MHE786441 MRA786440:MRA786441 NAW786440:NAW786441 NKS786440:NKS786441 NUO786440:NUO786441 OEK786440:OEK786441 OOG786440:OOG786441 OYC786440:OYC786441 PHY786440:PHY786441 PRU786440:PRU786441 QBQ786440:QBQ786441 QLM786440:QLM786441 QVI786440:QVI786441 RFE786440:RFE786441 RPA786440:RPA786441 RYW786440:RYW786441 SIS786440:SIS786441 SSO786440:SSO786441 TCK786440:TCK786441 TMG786440:TMG786441 TWC786440:TWC786441 UFY786440:UFY786441 UPU786440:UPU786441 UZQ786440:UZQ786441 VJM786440:VJM786441 VTI786440:VTI786441 WDE786440:WDE786441 WNA786440:WNA786441 WWW786440:WWW786441 AO851976:AO851977 KK851976:KK851977 UG851976:UG851977 AEC851976:AEC851977 ANY851976:ANY851977 AXU851976:AXU851977 BHQ851976:BHQ851977 BRM851976:BRM851977 CBI851976:CBI851977 CLE851976:CLE851977 CVA851976:CVA851977 DEW851976:DEW851977 DOS851976:DOS851977 DYO851976:DYO851977 EIK851976:EIK851977 ESG851976:ESG851977 FCC851976:FCC851977 FLY851976:FLY851977 FVU851976:FVU851977 GFQ851976:GFQ851977 GPM851976:GPM851977 GZI851976:GZI851977 HJE851976:HJE851977 HTA851976:HTA851977 ICW851976:ICW851977 IMS851976:IMS851977 IWO851976:IWO851977 JGK851976:JGK851977 JQG851976:JQG851977 KAC851976:KAC851977 KJY851976:KJY851977 KTU851976:KTU851977 LDQ851976:LDQ851977 LNM851976:LNM851977 LXI851976:LXI851977 MHE851976:MHE851977 MRA851976:MRA851977 NAW851976:NAW851977 NKS851976:NKS851977 NUO851976:NUO851977 OEK851976:OEK851977 OOG851976:OOG851977 OYC851976:OYC851977 PHY851976:PHY851977 PRU851976:PRU851977 QBQ851976:QBQ851977 QLM851976:QLM851977 QVI851976:QVI851977 RFE851976:RFE851977 RPA851976:RPA851977 RYW851976:RYW851977 SIS851976:SIS851977 SSO851976:SSO851977 TCK851976:TCK851977 TMG851976:TMG851977 TWC851976:TWC851977 UFY851976:UFY851977 UPU851976:UPU851977 UZQ851976:UZQ851977 VJM851976:VJM851977 VTI851976:VTI851977 WDE851976:WDE851977 WNA851976:WNA851977 WWW851976:WWW851977 AO917512:AO917513 KK917512:KK917513 UG917512:UG917513 AEC917512:AEC917513 ANY917512:ANY917513 AXU917512:AXU917513 BHQ917512:BHQ917513 BRM917512:BRM917513 CBI917512:CBI917513 CLE917512:CLE917513 CVA917512:CVA917513 DEW917512:DEW917513 DOS917512:DOS917513 DYO917512:DYO917513 EIK917512:EIK917513 ESG917512:ESG917513 FCC917512:FCC917513 FLY917512:FLY917513 FVU917512:FVU917513 GFQ917512:GFQ917513 GPM917512:GPM917513 GZI917512:GZI917513 HJE917512:HJE917513 HTA917512:HTA917513 ICW917512:ICW917513 IMS917512:IMS917513 IWO917512:IWO917513 JGK917512:JGK917513 JQG917512:JQG917513 KAC917512:KAC917513 KJY917512:KJY917513 KTU917512:KTU917513 LDQ917512:LDQ917513 LNM917512:LNM917513 LXI917512:LXI917513 MHE917512:MHE917513 MRA917512:MRA917513 NAW917512:NAW917513 NKS917512:NKS917513 NUO917512:NUO917513 OEK917512:OEK917513 OOG917512:OOG917513 OYC917512:OYC917513 PHY917512:PHY917513 PRU917512:PRU917513 QBQ917512:QBQ917513 QLM917512:QLM917513 QVI917512:QVI917513 RFE917512:RFE917513 RPA917512:RPA917513 RYW917512:RYW917513 SIS917512:SIS917513 SSO917512:SSO917513 TCK917512:TCK917513 TMG917512:TMG917513 TWC917512:TWC917513 UFY917512:UFY917513 UPU917512:UPU917513 UZQ917512:UZQ917513 VJM917512:VJM917513 VTI917512:VTI917513 WDE917512:WDE917513 WNA917512:WNA917513 WWW917512:WWW917513 AO983048:AO983049 KK983048:KK983049 UG983048:UG983049 AEC983048:AEC983049 ANY983048:ANY983049 AXU983048:AXU983049 BHQ983048:BHQ983049 BRM983048:BRM983049 CBI983048:CBI983049 CLE983048:CLE983049 CVA983048:CVA983049 DEW983048:DEW983049 DOS983048:DOS983049 DYO983048:DYO983049 EIK983048:EIK983049 ESG983048:ESG983049 FCC983048:FCC983049 FLY983048:FLY983049 FVU983048:FVU983049 GFQ983048:GFQ983049 GPM983048:GPM983049 GZI983048:GZI983049 HJE983048:HJE983049 HTA983048:HTA983049 ICW983048:ICW983049 IMS983048:IMS983049 IWO983048:IWO983049 JGK983048:JGK983049 JQG983048:JQG983049 KAC983048:KAC983049 KJY983048:KJY983049 KTU983048:KTU983049 LDQ983048:LDQ983049 LNM983048:LNM983049 LXI983048:LXI983049 MHE983048:MHE983049 MRA983048:MRA983049 NAW983048:NAW983049 NKS983048:NKS983049 NUO983048:NUO983049 OEK983048:OEK983049 OOG983048:OOG983049 OYC983048:OYC983049 PHY983048:PHY983049 PRU983048:PRU983049 QBQ983048:QBQ983049 QLM983048:QLM983049 QVI983048:QVI983049 RFE983048:RFE983049 RPA983048:RPA983049 RYW983048:RYW983049 SIS983048:SIS983049 SSO983048:SSO983049 TCK983048:TCK983049 TMG983048:TMG983049 TWC983048:TWC983049 UFY983048:UFY983049 UPU983048:UPU983049 UZQ983048:UZQ983049 VJM983048:VJM983049 VTI983048:VTI983049 WDE983048:WDE983049 WNA983048:WNA983049 WWW983048:WWW983049</xm:sqref>
        </x14:dataValidation>
      </x14:dataValidations>
    </ext>
  </extLst>
</worksheet>
</file>

<file path=xl/worksheets/sheet16.xml><?xml version="1.0" encoding="utf-8"?>
<worksheet xmlns="http://schemas.openxmlformats.org/spreadsheetml/2006/main" xmlns:r="http://schemas.openxmlformats.org/officeDocument/2006/relationships">
  <dimension ref="A1:CK133"/>
  <sheetViews>
    <sheetView topLeftCell="A61"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274</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7.5" customHeight="1" thickTop="1">
      <c r="A2" s="139"/>
      <c r="B2" s="463"/>
      <c r="C2" s="140"/>
      <c r="D2" s="463"/>
      <c r="E2" s="141"/>
      <c r="F2" s="463"/>
      <c r="G2" s="142"/>
      <c r="H2" s="902" t="str">
        <f>Index!C332</f>
        <v>Výkaz ziskov a strát Úč POD 
2 - 01</v>
      </c>
      <c r="I2" s="903"/>
      <c r="J2" s="903"/>
      <c r="K2" s="903"/>
      <c r="L2" s="903"/>
      <c r="M2" s="903"/>
      <c r="N2" s="903"/>
      <c r="O2" s="903"/>
      <c r="P2" s="903"/>
      <c r="Q2" s="903"/>
      <c r="R2" s="903"/>
      <c r="S2" s="903"/>
      <c r="T2" s="903"/>
      <c r="U2" s="903"/>
      <c r="V2" s="903"/>
      <c r="W2" s="903"/>
      <c r="X2" s="904"/>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905"/>
      <c r="I3" s="906"/>
      <c r="J3" s="906"/>
      <c r="K3" s="906"/>
      <c r="L3" s="906"/>
      <c r="M3" s="906"/>
      <c r="N3" s="906"/>
      <c r="O3" s="906"/>
      <c r="P3" s="906"/>
      <c r="Q3" s="906"/>
      <c r="R3" s="906"/>
      <c r="S3" s="906"/>
      <c r="T3" s="906"/>
      <c r="U3" s="906"/>
      <c r="V3" s="906"/>
      <c r="W3" s="906"/>
      <c r="X3" s="907"/>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6.5" customHeight="1" thickTop="1">
      <c r="A4" s="139"/>
      <c r="B4" s="463"/>
      <c r="C4" s="144"/>
      <c r="D4" s="144"/>
      <c r="E4" s="148"/>
      <c r="F4" s="463"/>
      <c r="G4" s="142"/>
      <c r="H4" s="908"/>
      <c r="I4" s="909"/>
      <c r="J4" s="909"/>
      <c r="K4" s="909"/>
      <c r="L4" s="909"/>
      <c r="M4" s="909"/>
      <c r="N4" s="909"/>
      <c r="O4" s="909"/>
      <c r="P4" s="909"/>
      <c r="Q4" s="909"/>
      <c r="R4" s="909"/>
      <c r="S4" s="909"/>
      <c r="T4" s="909"/>
      <c r="U4" s="909"/>
      <c r="V4" s="909"/>
      <c r="W4" s="909"/>
      <c r="X4" s="910"/>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 customHeight="1">
      <c r="A7" s="139"/>
      <c r="B7" s="463"/>
      <c r="C7" s="144"/>
      <c r="D7" s="144"/>
      <c r="E7" s="875" t="str">
        <f>Index!C311</f>
        <v>Ozna-čenie</v>
      </c>
      <c r="F7" s="876"/>
      <c r="G7" s="879" t="str">
        <f>Index!C336</f>
        <v>Text</v>
      </c>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1"/>
      <c r="AK7" s="885" t="str">
        <f>Index!C334</f>
        <v>Číslo riadku</v>
      </c>
      <c r="AL7" s="886"/>
      <c r="AM7" s="887"/>
      <c r="AN7" s="894" t="str">
        <f>Index!C335</f>
        <v>Skutočnosť</v>
      </c>
      <c r="AO7" s="895"/>
      <c r="AP7" s="895"/>
      <c r="AQ7" s="895"/>
      <c r="AR7" s="895"/>
      <c r="AS7" s="895"/>
      <c r="AT7" s="895"/>
      <c r="AU7" s="895"/>
      <c r="AV7" s="895"/>
      <c r="AW7" s="895"/>
      <c r="AX7" s="895"/>
      <c r="AY7" s="895"/>
      <c r="AZ7" s="895"/>
      <c r="BA7" s="895"/>
      <c r="BB7" s="895"/>
      <c r="BC7" s="895"/>
      <c r="BD7" s="895"/>
      <c r="BE7" s="895"/>
      <c r="BF7" s="895"/>
      <c r="BG7" s="895"/>
      <c r="BH7" s="895"/>
      <c r="BI7" s="895"/>
      <c r="BJ7" s="895"/>
      <c r="BK7" s="895"/>
      <c r="BL7" s="895"/>
      <c r="BM7" s="895"/>
      <c r="BN7" s="895"/>
      <c r="BO7" s="895"/>
      <c r="BP7" s="895"/>
      <c r="BQ7" s="895"/>
      <c r="BR7" s="895"/>
      <c r="BS7" s="895"/>
      <c r="BT7" s="895"/>
      <c r="BU7" s="895"/>
      <c r="BV7" s="895"/>
      <c r="BW7" s="895"/>
      <c r="BX7" s="895"/>
      <c r="BY7" s="895"/>
      <c r="BZ7" s="895"/>
      <c r="CA7" s="895"/>
      <c r="CB7" s="895"/>
      <c r="CC7" s="895"/>
      <c r="CD7" s="895"/>
      <c r="CE7" s="895"/>
      <c r="CF7" s="895"/>
      <c r="CG7" s="895"/>
      <c r="CH7" s="896"/>
      <c r="CI7" s="463"/>
      <c r="CJ7" s="463"/>
    </row>
    <row r="8" spans="1:89" ht="12.75" customHeight="1" thickBot="1">
      <c r="A8" s="139"/>
      <c r="B8" s="463"/>
      <c r="C8" s="144"/>
      <c r="D8" s="144"/>
      <c r="E8" s="877"/>
      <c r="F8" s="878"/>
      <c r="G8" s="882"/>
      <c r="H8" s="883"/>
      <c r="I8" s="883"/>
      <c r="J8" s="883"/>
      <c r="K8" s="883"/>
      <c r="L8" s="883"/>
      <c r="M8" s="883"/>
      <c r="N8" s="883"/>
      <c r="O8" s="883"/>
      <c r="P8" s="883"/>
      <c r="Q8" s="883"/>
      <c r="R8" s="883"/>
      <c r="S8" s="883"/>
      <c r="T8" s="883"/>
      <c r="U8" s="883"/>
      <c r="V8" s="883"/>
      <c r="W8" s="883"/>
      <c r="X8" s="883"/>
      <c r="Y8" s="883"/>
      <c r="Z8" s="883"/>
      <c r="AA8" s="883"/>
      <c r="AB8" s="883"/>
      <c r="AC8" s="883"/>
      <c r="AD8" s="883"/>
      <c r="AE8" s="883"/>
      <c r="AF8" s="883"/>
      <c r="AG8" s="883"/>
      <c r="AH8" s="883"/>
      <c r="AI8" s="883"/>
      <c r="AJ8" s="884"/>
      <c r="AK8" s="888"/>
      <c r="AL8" s="889"/>
      <c r="AM8" s="890"/>
      <c r="AN8" s="897" t="str">
        <f>Index!C315</f>
        <v>Bežné účtovné obdobie</v>
      </c>
      <c r="AO8" s="898"/>
      <c r="AP8" s="898"/>
      <c r="AQ8" s="898"/>
      <c r="AR8" s="898"/>
      <c r="AS8" s="898"/>
      <c r="AT8" s="898"/>
      <c r="AU8" s="898"/>
      <c r="AV8" s="898"/>
      <c r="AW8" s="898"/>
      <c r="AX8" s="898"/>
      <c r="AY8" s="898"/>
      <c r="AZ8" s="898"/>
      <c r="BA8" s="898"/>
      <c r="BB8" s="898"/>
      <c r="BC8" s="898"/>
      <c r="BD8" s="898"/>
      <c r="BE8" s="898"/>
      <c r="BF8" s="898"/>
      <c r="BG8" s="898"/>
      <c r="BH8" s="898"/>
      <c r="BI8" s="898"/>
      <c r="BJ8" s="899"/>
      <c r="BK8" s="254"/>
      <c r="BL8" s="901" t="str">
        <f>Index!C316</f>
        <v>Bezprostredne predchádzajúce účtovné obdobie</v>
      </c>
      <c r="BM8" s="901"/>
      <c r="BN8" s="901"/>
      <c r="BO8" s="901"/>
      <c r="BP8" s="901"/>
      <c r="BQ8" s="901"/>
      <c r="BR8" s="901"/>
      <c r="BS8" s="901"/>
      <c r="BT8" s="901"/>
      <c r="BU8" s="901"/>
      <c r="BV8" s="901"/>
      <c r="BW8" s="901"/>
      <c r="BX8" s="901"/>
      <c r="BY8" s="901"/>
      <c r="BZ8" s="901"/>
      <c r="CA8" s="901"/>
      <c r="CB8" s="901"/>
      <c r="CC8" s="901"/>
      <c r="CD8" s="901"/>
      <c r="CE8" s="901"/>
      <c r="CF8" s="901"/>
      <c r="CG8" s="901"/>
      <c r="CH8" s="901"/>
      <c r="CI8" s="154"/>
      <c r="CJ8" s="154"/>
    </row>
    <row r="9" spans="1:89" ht="11.25" customHeight="1">
      <c r="A9" s="139"/>
      <c r="B9" s="666"/>
      <c r="C9" s="666"/>
      <c r="D9" s="666"/>
      <c r="E9" s="877"/>
      <c r="F9" s="878"/>
      <c r="G9" s="882"/>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83"/>
      <c r="AJ9" s="884"/>
      <c r="AK9" s="891"/>
      <c r="AL9" s="892"/>
      <c r="AM9" s="893"/>
      <c r="AN9" s="900"/>
      <c r="AO9" s="784"/>
      <c r="AP9" s="784"/>
      <c r="AQ9" s="784"/>
      <c r="AR9" s="784"/>
      <c r="AS9" s="784"/>
      <c r="AT9" s="784"/>
      <c r="AU9" s="784"/>
      <c r="AV9" s="784"/>
      <c r="AW9" s="784"/>
      <c r="AX9" s="784"/>
      <c r="AY9" s="784"/>
      <c r="AZ9" s="784"/>
      <c r="BA9" s="784"/>
      <c r="BB9" s="784"/>
      <c r="BC9" s="784"/>
      <c r="BD9" s="784"/>
      <c r="BE9" s="784"/>
      <c r="BF9" s="784"/>
      <c r="BG9" s="784"/>
      <c r="BH9" s="784"/>
      <c r="BI9" s="784"/>
      <c r="BJ9" s="786"/>
      <c r="BK9" s="230"/>
      <c r="BL9" s="787"/>
      <c r="BM9" s="787"/>
      <c r="BN9" s="787"/>
      <c r="BO9" s="787"/>
      <c r="BP9" s="787"/>
      <c r="BQ9" s="787"/>
      <c r="BR9" s="787"/>
      <c r="BS9" s="787"/>
      <c r="BT9" s="787"/>
      <c r="BU9" s="787"/>
      <c r="BV9" s="787"/>
      <c r="BW9" s="787"/>
      <c r="BX9" s="787"/>
      <c r="BY9" s="787"/>
      <c r="BZ9" s="787"/>
      <c r="CA9" s="787"/>
      <c r="CB9" s="787"/>
      <c r="CC9" s="787"/>
      <c r="CD9" s="787"/>
      <c r="CE9" s="787"/>
      <c r="CF9" s="787"/>
      <c r="CG9" s="787"/>
      <c r="CH9" s="787"/>
      <c r="CI9" s="154"/>
      <c r="CJ9" s="154"/>
    </row>
    <row r="10" spans="1:89" s="235" customFormat="1" ht="9" customHeight="1">
      <c r="A10" s="231"/>
      <c r="B10" s="779"/>
      <c r="C10" s="779"/>
      <c r="D10" s="232"/>
      <c r="E10" s="780" t="s">
        <v>50</v>
      </c>
      <c r="F10" s="780"/>
      <c r="G10" s="781" t="s">
        <v>51</v>
      </c>
      <c r="H10" s="781"/>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1" t="s">
        <v>52</v>
      </c>
      <c r="AL10" s="781"/>
      <c r="AM10" s="781"/>
      <c r="AN10" s="781">
        <v>1</v>
      </c>
      <c r="AO10" s="781"/>
      <c r="AP10" s="781"/>
      <c r="AQ10" s="781"/>
      <c r="AR10" s="781"/>
      <c r="AS10" s="781"/>
      <c r="AT10" s="781"/>
      <c r="AU10" s="781"/>
      <c r="AV10" s="781"/>
      <c r="AW10" s="781"/>
      <c r="AX10" s="781"/>
      <c r="AY10" s="781"/>
      <c r="AZ10" s="781"/>
      <c r="BA10" s="781"/>
      <c r="BB10" s="781"/>
      <c r="BC10" s="781"/>
      <c r="BD10" s="781"/>
      <c r="BE10" s="781"/>
      <c r="BF10" s="781"/>
      <c r="BG10" s="781"/>
      <c r="BH10" s="781"/>
      <c r="BI10" s="781"/>
      <c r="BJ10" s="782"/>
      <c r="BK10" s="233"/>
      <c r="BL10" s="789">
        <v>2</v>
      </c>
      <c r="BM10" s="789"/>
      <c r="BN10" s="789"/>
      <c r="BO10" s="789"/>
      <c r="BP10" s="789"/>
      <c r="BQ10" s="789"/>
      <c r="BR10" s="789"/>
      <c r="BS10" s="789"/>
      <c r="BT10" s="789"/>
      <c r="BU10" s="789"/>
      <c r="BV10" s="789"/>
      <c r="BW10" s="789"/>
      <c r="BX10" s="789"/>
      <c r="BY10" s="789"/>
      <c r="BZ10" s="789"/>
      <c r="CA10" s="789"/>
      <c r="CB10" s="789"/>
      <c r="CC10" s="789"/>
      <c r="CD10" s="789"/>
      <c r="CE10" s="789"/>
      <c r="CF10" s="789"/>
      <c r="CG10" s="789"/>
      <c r="CH10" s="789"/>
      <c r="CI10" s="234"/>
      <c r="CJ10" s="234"/>
    </row>
    <row r="11" spans="1:89" s="244" customFormat="1" ht="3" customHeight="1">
      <c r="A11" s="237"/>
      <c r="B11" s="238"/>
      <c r="C11" s="239"/>
      <c r="D11" s="239"/>
      <c r="E11" s="790" t="s">
        <v>256</v>
      </c>
      <c r="F11" s="790"/>
      <c r="G11" s="791" t="str">
        <f>Index!C232</f>
        <v>Pridaná hodnota (r. 03 + r. 04 + r. 05 + r. 06 + r. 07) - (r. 11 + r. 12 + r. 13 + r. 14)</v>
      </c>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912" t="s">
        <v>96</v>
      </c>
      <c r="AL11" s="913"/>
      <c r="AM11" s="913"/>
      <c r="AN11" s="477"/>
      <c r="AO11" s="240"/>
      <c r="AP11" s="240"/>
      <c r="AQ11" s="240"/>
      <c r="AR11" s="240"/>
      <c r="AS11" s="240"/>
      <c r="AT11" s="240"/>
      <c r="AU11" s="240"/>
      <c r="AV11" s="240"/>
      <c r="AW11" s="240"/>
      <c r="AX11" s="240"/>
      <c r="AY11" s="240"/>
      <c r="AZ11" s="240"/>
      <c r="BA11" s="240"/>
      <c r="BB11" s="240"/>
      <c r="BC11" s="240"/>
      <c r="BD11" s="240"/>
      <c r="BE11" s="241"/>
      <c r="BF11" s="241"/>
      <c r="BG11" s="241"/>
      <c r="BH11" s="241"/>
      <c r="BI11" s="241"/>
      <c r="BJ11" s="241"/>
      <c r="BK11" s="241"/>
      <c r="BL11" s="826"/>
      <c r="BM11" s="826"/>
      <c r="BN11" s="826"/>
      <c r="BO11" s="826"/>
      <c r="BP11" s="826"/>
      <c r="BQ11" s="826"/>
      <c r="BR11" s="826"/>
      <c r="BS11" s="826"/>
      <c r="BT11" s="826"/>
      <c r="BU11" s="826"/>
      <c r="BV11" s="826"/>
      <c r="BW11" s="826"/>
      <c r="BX11" s="826"/>
      <c r="BY11" s="826"/>
      <c r="BZ11" s="826"/>
      <c r="CA11" s="826"/>
      <c r="CB11" s="826"/>
      <c r="CC11" s="241"/>
      <c r="CD11" s="241"/>
      <c r="CE11" s="241"/>
      <c r="CF11" s="241"/>
      <c r="CG11" s="241"/>
      <c r="CH11" s="242"/>
      <c r="CI11" s="243"/>
      <c r="CJ11" s="243"/>
    </row>
    <row r="12" spans="1:89" s="244" customFormat="1" ht="3" customHeight="1">
      <c r="A12" s="237"/>
      <c r="B12" s="237"/>
      <c r="C12" s="237"/>
      <c r="D12" s="238"/>
      <c r="E12" s="790"/>
      <c r="F12" s="790"/>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913"/>
      <c r="AL12" s="913"/>
      <c r="AM12" s="913"/>
      <c r="AN12" s="479"/>
      <c r="AO12" s="480"/>
      <c r="AP12" s="480"/>
      <c r="AQ12" s="480"/>
      <c r="AR12" s="478"/>
      <c r="AS12" s="475"/>
      <c r="AT12" s="475"/>
      <c r="AU12" s="475"/>
      <c r="AV12" s="475"/>
      <c r="AW12" s="475"/>
      <c r="AX12" s="476"/>
      <c r="AY12" s="822"/>
      <c r="AZ12" s="822"/>
      <c r="BA12" s="822"/>
      <c r="BB12" s="822"/>
      <c r="BC12" s="822"/>
      <c r="BD12" s="822"/>
      <c r="BE12" s="476"/>
      <c r="BF12" s="793"/>
      <c r="BG12" s="793"/>
      <c r="BH12" s="793"/>
      <c r="BI12" s="793"/>
      <c r="BJ12" s="793"/>
      <c r="BK12" s="827"/>
      <c r="BL12" s="828"/>
      <c r="BM12" s="829"/>
      <c r="BN12" s="829"/>
      <c r="BO12" s="829"/>
      <c r="BP12" s="478"/>
      <c r="BQ12" s="822"/>
      <c r="BR12" s="822"/>
      <c r="BS12" s="822"/>
      <c r="BT12" s="822"/>
      <c r="BU12" s="822"/>
      <c r="BV12" s="823"/>
      <c r="BW12" s="793"/>
      <c r="BX12" s="793"/>
      <c r="BY12" s="793"/>
      <c r="BZ12" s="793"/>
      <c r="CA12" s="793"/>
      <c r="CB12" s="824"/>
      <c r="CC12" s="793"/>
      <c r="CD12" s="793"/>
      <c r="CE12" s="793"/>
      <c r="CF12" s="793"/>
      <c r="CG12" s="793"/>
      <c r="CH12" s="245"/>
      <c r="CI12" s="243"/>
      <c r="CJ12" s="243"/>
    </row>
    <row r="13" spans="1:89" s="246" customFormat="1" ht="15" customHeight="1">
      <c r="A13" s="237"/>
      <c r="B13" s="237"/>
      <c r="C13" s="237"/>
      <c r="E13" s="790"/>
      <c r="F13" s="790"/>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913"/>
      <c r="AL13" s="913"/>
      <c r="AM13" s="913"/>
      <c r="AN13" s="479"/>
      <c r="AO13" s="474" t="str">
        <f>IF(LEN(VLOOKUP(AK11,vysledovka!$D$8:$F$68,2,FALSE))&lt;11,"",LEFT(RIGHT(VLOOKUP(AK11,vysledovka!$D$8:$F$68,2,FALSE),11),1))</f>
        <v/>
      </c>
      <c r="AP13" s="181"/>
      <c r="AQ13" s="474" t="str">
        <f>IF(LEN(VLOOKUP(AK11,vysledovka!$D$8:$F$68,2,FALSE))&lt;10,"",LEFT(RIGHT(VLOOKUP(AK11,vysledovka!$D$8:$F$68,2,FALSE),10),1))</f>
        <v/>
      </c>
      <c r="AR13" s="476"/>
      <c r="AS13" s="474" t="str">
        <f>IF(LEN(VLOOKUP(AK11,vysledovka!$D$8:$F$68,2,FALSE))&lt;9,"",LEFT(RIGHT(VLOOKUP(AK11,vysledovka!$D$8:$F$68,2,FALSE),9),1))</f>
        <v/>
      </c>
      <c r="AT13" s="181"/>
      <c r="AU13" s="474" t="str">
        <f>IF(LEN(VLOOKUP(AK11,vysledovka!$D$8:$F$68,2,FALSE))&lt;8,"",LEFT(RIGHT(VLOOKUP(AK11,vysledovka!$D$8:$F$68,2,FALSE),8),1))</f>
        <v/>
      </c>
      <c r="AV13" s="476"/>
      <c r="AW13" s="474" t="str">
        <f>IF(LEN(VLOOKUP(AK11,vysledovka!$D$8:$F$68,2,FALSE))&lt;7,"",LEFT(RIGHT(VLOOKUP(AK11,vysledovka!$D$8:$F$68,2,FALSE),7),1))</f>
        <v>1</v>
      </c>
      <c r="AX13" s="476"/>
      <c r="AY13" s="474" t="str">
        <f>IF(LEN(VLOOKUP(AK11,vysledovka!$D$8:$F$68,2,FALSE))&lt;6,"",LEFT(RIGHT(VLOOKUP(AK11,vysledovka!$D$8:$F$68,2,FALSE),6),1))</f>
        <v>8</v>
      </c>
      <c r="AZ13" s="181"/>
      <c r="BA13" s="788" t="str">
        <f>IF(LEN(VLOOKUP(AK11,vysledovka!$D$8:$F$68,2,FALSE))&lt;5,"",LEFT(RIGHT(VLOOKUP(AK11,vysledovka!$D$8:$F$68,2,FALSE),5),1))</f>
        <v>4</v>
      </c>
      <c r="BB13" s="788"/>
      <c r="BC13" s="476"/>
      <c r="BD13" s="474" t="str">
        <f>IF(LEN(VLOOKUP(AK11,vysledovka!$D$8:$F$68,2,FALSE))&lt;4,"",LEFT(RIGHT(VLOOKUP(AK11,vysledovka!$D$8:$F$68,2,FALSE),4),1))</f>
        <v>0</v>
      </c>
      <c r="BE13" s="476"/>
      <c r="BF13" s="474" t="str">
        <f>IF(LEN(VLOOKUP(AK11,vysledovka!$D$8:$F$68,2,FALSE))&lt;3,"",LEFT(RIGHT(VLOOKUP(AK11,vysledovka!$D$8:$F$68,2,FALSE),3),1))</f>
        <v>8</v>
      </c>
      <c r="BG13" s="476"/>
      <c r="BH13" s="474" t="str">
        <f>IF(LEN(VLOOKUP(AK11,vysledovka!$D$8:$F$68,2,FALSE))&lt;2,"",LEFT(RIGHT(VLOOKUP(AK11,vysledovka!$D$8:$F$68,2,FALSE),2),1))</f>
        <v>2</v>
      </c>
      <c r="BI13" s="476"/>
      <c r="BJ13" s="474" t="str">
        <f>IF(VLOOKUP(AK11,vysledovka!$D$8:$F$68,2,FALSE)=0,"",IF(LEN(VLOOKUP(AK11,vysledovka!$D$8:$F$68,2,FALSE))&lt;1,"",LEFT(RIGHT(VLOOKUP(AK11,vysledovka!$D$8:$F$68,2,FALSE),1),1)))</f>
        <v>7</v>
      </c>
      <c r="BK13" s="827"/>
      <c r="BL13" s="828"/>
      <c r="BM13" s="474" t="str">
        <f>IF(LEN(VLOOKUP(AK11,vysledovka!$D$8:$F$68,3,FALSE))&lt;11,"",LEFT(RIGHT(VLOOKUP(AK11,vysledovka!$D$8:$F$68,3,FALSE),11),1))</f>
        <v/>
      </c>
      <c r="BN13" s="181"/>
      <c r="BO13" s="474" t="str">
        <f>IF(LEN(VLOOKUP(AK11,vysledovka!$D$8:$F$68,3,FALSE))&lt;10,"",LEFT(RIGHT(VLOOKUP(AK11,vysledovka!$D$8:$F$68,3,FALSE),10),1))</f>
        <v/>
      </c>
      <c r="BP13" s="476"/>
      <c r="BQ13" s="474" t="str">
        <f>IF(LEN(VLOOKUP(AK11,vysledovka!$D$8:$F$68,3,FALSE))&lt;9,"",LEFT(RIGHT(VLOOKUP(AK11,vysledovka!$D$8:$F$68,3,FALSE),9),1))</f>
        <v/>
      </c>
      <c r="BR13" s="181"/>
      <c r="BS13" s="474" t="str">
        <f>IF(LEN(VLOOKUP(AK11,vysledovka!$D$8:$F$68,3,FALSE))&lt;8,"",LEFT(RIGHT(VLOOKUP(AK11,vysledovka!$D$8:$F$68,3,FALSE),8),1))</f>
        <v/>
      </c>
      <c r="BT13" s="476"/>
      <c r="BU13" s="474" t="str">
        <f>IF(LEN(VLOOKUP(AK11,vysledovka!$D$8:$F$68,3,FALSE))&lt;7,"",LEFT(RIGHT(VLOOKUP(AK11,vysledovka!$D$8:$F$68,3,FALSE),7),1))</f>
        <v>1</v>
      </c>
      <c r="BV13" s="823"/>
      <c r="BW13" s="474" t="str">
        <f>IF(LEN(VLOOKUP(AK11,vysledovka!$D$8:$F$68,3,FALSE))&lt;6,"",LEFT(RIGHT(VLOOKUP(AK11,vysledovka!$D$8:$F$68,3,FALSE),6),1))</f>
        <v>5</v>
      </c>
      <c r="BX13" s="476"/>
      <c r="BY13" s="474" t="str">
        <f>IF(LEN(VLOOKUP(AK11,vysledovka!$D$8:$F$68,3,FALSE))&lt;5,"",LEFT(RIGHT(VLOOKUP(AK11,vysledovka!$D$8:$F$68,3,FALSE),5),1))</f>
        <v>7</v>
      </c>
      <c r="BZ13" s="476"/>
      <c r="CA13" s="474" t="str">
        <f>IF(LEN(VLOOKUP(AK11,vysledovka!$D$8:$F$68,3,FALSE))&lt;4,"",LEFT(RIGHT(VLOOKUP(AK11,vysledovka!$D$8:$F$68,3,FALSE),4),1))</f>
        <v>4</v>
      </c>
      <c r="CB13" s="824"/>
      <c r="CC13" s="474" t="str">
        <f>IF(LEN(VLOOKUP(AK11,vysledovka!$D$8:$F$68,3,FALSE))&lt;3,"",LEFT(RIGHT(VLOOKUP(AK11,vysledovka!$D$8:$F$68,3,FALSE),3),1))</f>
        <v>9</v>
      </c>
      <c r="CD13" s="476"/>
      <c r="CE13" s="474" t="str">
        <f>IF(LEN(VLOOKUP(AK11,vysledovka!$D$8:$F$68,3,FALSE))&lt;2,"",LEFT(RIGHT(VLOOKUP(AK11,vysledovka!$D$8:$F$68,3,FALSE),2),1))</f>
        <v>2</v>
      </c>
      <c r="CF13" s="476"/>
      <c r="CG13" s="474" t="str">
        <f>IF(VLOOKUP(AK11,vysledovka!$D$8:$F$68,3,FALSE)=0,"",IF(LEN(VLOOKUP(AK11,vysledovka!$D$8:$F$68,3,FALSE))&lt;1,"",LEFT(RIGHT(VLOOKUP(AK11,vysledovka!$D$8:$F$68,3,FALSE),1),1)))</f>
        <v>2</v>
      </c>
      <c r="CH13" s="245"/>
      <c r="CI13" s="237"/>
      <c r="CJ13" s="237"/>
    </row>
    <row r="14" spans="1:89" s="246" customFormat="1" ht="3" customHeight="1">
      <c r="A14" s="237"/>
      <c r="B14" s="237"/>
      <c r="C14" s="237"/>
      <c r="E14" s="790"/>
      <c r="F14" s="790"/>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791"/>
      <c r="AK14" s="913"/>
      <c r="AL14" s="913"/>
      <c r="AM14" s="913"/>
      <c r="AN14" s="484"/>
      <c r="AO14" s="247"/>
      <c r="AP14" s="247"/>
      <c r="AQ14" s="247"/>
      <c r="AR14" s="247"/>
      <c r="AS14" s="247"/>
      <c r="AT14" s="247"/>
      <c r="AU14" s="247"/>
      <c r="AV14" s="247"/>
      <c r="AW14" s="247"/>
      <c r="AX14" s="247"/>
      <c r="AY14" s="247"/>
      <c r="AZ14" s="247"/>
      <c r="BA14" s="247"/>
      <c r="BB14" s="247"/>
      <c r="BC14" s="247"/>
      <c r="BD14" s="247"/>
      <c r="BE14" s="248"/>
      <c r="BF14" s="248"/>
      <c r="BG14" s="248"/>
      <c r="BH14" s="248"/>
      <c r="BI14" s="248"/>
      <c r="BJ14" s="248"/>
      <c r="BK14" s="248"/>
      <c r="BL14" s="835"/>
      <c r="BM14" s="835"/>
      <c r="BN14" s="835"/>
      <c r="BO14" s="835"/>
      <c r="BP14" s="835"/>
      <c r="BQ14" s="835"/>
      <c r="BR14" s="835"/>
      <c r="BS14" s="835"/>
      <c r="BT14" s="835"/>
      <c r="BU14" s="835"/>
      <c r="BV14" s="835"/>
      <c r="BW14" s="835"/>
      <c r="BX14" s="835"/>
      <c r="BY14" s="835"/>
      <c r="BZ14" s="835"/>
      <c r="CA14" s="835"/>
      <c r="CB14" s="835"/>
      <c r="CC14" s="248"/>
      <c r="CD14" s="248"/>
      <c r="CE14" s="248"/>
      <c r="CF14" s="248"/>
      <c r="CG14" s="248"/>
      <c r="CH14" s="249"/>
      <c r="CI14" s="237"/>
      <c r="CJ14" s="237"/>
    </row>
    <row r="15" spans="1:89" s="244" customFormat="1" ht="3" customHeight="1">
      <c r="A15" s="237"/>
      <c r="B15" s="238"/>
      <c r="C15" s="239"/>
      <c r="D15" s="239"/>
      <c r="E15" s="911" t="s">
        <v>257</v>
      </c>
      <c r="F15" s="911"/>
      <c r="G15" s="791" t="str">
        <f>Index!C233</f>
        <v>Výnosy z finančnej činnosti spolu (r. 30 + r. 31 + r. 35 + r. 39 + r. 42 + r. 43 + r. 44)</v>
      </c>
      <c r="H15" s="791"/>
      <c r="I15" s="791"/>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791"/>
      <c r="AK15" s="912" t="s">
        <v>98</v>
      </c>
      <c r="AL15" s="913"/>
      <c r="AM15" s="913"/>
      <c r="AN15" s="477"/>
      <c r="AO15" s="240"/>
      <c r="AP15" s="240"/>
      <c r="AQ15" s="240"/>
      <c r="AR15" s="240"/>
      <c r="AS15" s="240"/>
      <c r="AT15" s="240"/>
      <c r="AU15" s="240"/>
      <c r="AV15" s="240"/>
      <c r="AW15" s="240"/>
      <c r="AX15" s="240"/>
      <c r="AY15" s="240"/>
      <c r="AZ15" s="240"/>
      <c r="BA15" s="240"/>
      <c r="BB15" s="240"/>
      <c r="BC15" s="240"/>
      <c r="BD15" s="240"/>
      <c r="BE15" s="241"/>
      <c r="BF15" s="241"/>
      <c r="BG15" s="241"/>
      <c r="BH15" s="241"/>
      <c r="BI15" s="241"/>
      <c r="BJ15" s="241"/>
      <c r="BK15" s="241"/>
      <c r="BL15" s="826"/>
      <c r="BM15" s="826"/>
      <c r="BN15" s="826"/>
      <c r="BO15" s="826"/>
      <c r="BP15" s="826"/>
      <c r="BQ15" s="826"/>
      <c r="BR15" s="826"/>
      <c r="BS15" s="826"/>
      <c r="BT15" s="826"/>
      <c r="BU15" s="826"/>
      <c r="BV15" s="826"/>
      <c r="BW15" s="826"/>
      <c r="BX15" s="826"/>
      <c r="BY15" s="826"/>
      <c r="BZ15" s="826"/>
      <c r="CA15" s="826"/>
      <c r="CB15" s="826"/>
      <c r="CC15" s="241"/>
      <c r="CD15" s="241"/>
      <c r="CE15" s="241"/>
      <c r="CF15" s="241"/>
      <c r="CG15" s="241"/>
      <c r="CH15" s="242"/>
      <c r="CI15" s="243"/>
      <c r="CJ15" s="243"/>
    </row>
    <row r="16" spans="1:89" s="244" customFormat="1" ht="3" customHeight="1">
      <c r="A16" s="237"/>
      <c r="B16" s="237"/>
      <c r="C16" s="237"/>
      <c r="D16" s="238"/>
      <c r="E16" s="911"/>
      <c r="F16" s="911"/>
      <c r="G16" s="791"/>
      <c r="H16" s="791"/>
      <c r="I16" s="791"/>
      <c r="J16" s="791"/>
      <c r="K16" s="791"/>
      <c r="L16" s="791"/>
      <c r="M16" s="791"/>
      <c r="N16" s="791"/>
      <c r="O16" s="791"/>
      <c r="P16" s="791"/>
      <c r="Q16" s="791"/>
      <c r="R16" s="791"/>
      <c r="S16" s="791"/>
      <c r="T16" s="791"/>
      <c r="U16" s="791"/>
      <c r="V16" s="791"/>
      <c r="W16" s="791"/>
      <c r="X16" s="791"/>
      <c r="Y16" s="791"/>
      <c r="Z16" s="791"/>
      <c r="AA16" s="791"/>
      <c r="AB16" s="791"/>
      <c r="AC16" s="791"/>
      <c r="AD16" s="791"/>
      <c r="AE16" s="791"/>
      <c r="AF16" s="791"/>
      <c r="AG16" s="791"/>
      <c r="AH16" s="791"/>
      <c r="AI16" s="791"/>
      <c r="AJ16" s="791"/>
      <c r="AK16" s="913"/>
      <c r="AL16" s="913"/>
      <c r="AM16" s="913"/>
      <c r="AN16" s="479"/>
      <c r="AO16" s="480"/>
      <c r="AP16" s="480"/>
      <c r="AQ16" s="480"/>
      <c r="AR16" s="478"/>
      <c r="AS16" s="475"/>
      <c r="AT16" s="475"/>
      <c r="AU16" s="475"/>
      <c r="AV16" s="475"/>
      <c r="AW16" s="475"/>
      <c r="AX16" s="476"/>
      <c r="AY16" s="822"/>
      <c r="AZ16" s="822"/>
      <c r="BA16" s="822"/>
      <c r="BB16" s="822"/>
      <c r="BC16" s="822"/>
      <c r="BD16" s="822"/>
      <c r="BE16" s="476"/>
      <c r="BF16" s="793"/>
      <c r="BG16" s="793"/>
      <c r="BH16" s="793"/>
      <c r="BI16" s="793"/>
      <c r="BJ16" s="793"/>
      <c r="BK16" s="827"/>
      <c r="BL16" s="828"/>
      <c r="BM16" s="829"/>
      <c r="BN16" s="829"/>
      <c r="BO16" s="829"/>
      <c r="BP16" s="478"/>
      <c r="BQ16" s="822"/>
      <c r="BR16" s="822"/>
      <c r="BS16" s="822"/>
      <c r="BT16" s="822"/>
      <c r="BU16" s="822"/>
      <c r="BV16" s="823"/>
      <c r="BW16" s="793"/>
      <c r="BX16" s="793"/>
      <c r="BY16" s="793"/>
      <c r="BZ16" s="793"/>
      <c r="CA16" s="793"/>
      <c r="CB16" s="824"/>
      <c r="CC16" s="793"/>
      <c r="CD16" s="793"/>
      <c r="CE16" s="793"/>
      <c r="CF16" s="793"/>
      <c r="CG16" s="793"/>
      <c r="CH16" s="245"/>
      <c r="CI16" s="243"/>
      <c r="CJ16" s="243"/>
    </row>
    <row r="17" spans="1:88" s="246" customFormat="1" ht="15" customHeight="1">
      <c r="A17" s="237"/>
      <c r="B17" s="237"/>
      <c r="C17" s="237"/>
      <c r="E17" s="911"/>
      <c r="F17" s="911"/>
      <c r="G17" s="791"/>
      <c r="H17" s="791"/>
      <c r="I17" s="791"/>
      <c r="J17" s="791"/>
      <c r="K17" s="791"/>
      <c r="L17" s="791"/>
      <c r="M17" s="791"/>
      <c r="N17" s="791"/>
      <c r="O17" s="791"/>
      <c r="P17" s="791"/>
      <c r="Q17" s="791"/>
      <c r="R17" s="791"/>
      <c r="S17" s="791"/>
      <c r="T17" s="791"/>
      <c r="U17" s="791"/>
      <c r="V17" s="791"/>
      <c r="W17" s="791"/>
      <c r="X17" s="791"/>
      <c r="Y17" s="791"/>
      <c r="Z17" s="791"/>
      <c r="AA17" s="791"/>
      <c r="AB17" s="791"/>
      <c r="AC17" s="791"/>
      <c r="AD17" s="791"/>
      <c r="AE17" s="791"/>
      <c r="AF17" s="791"/>
      <c r="AG17" s="791"/>
      <c r="AH17" s="791"/>
      <c r="AI17" s="791"/>
      <c r="AJ17" s="791"/>
      <c r="AK17" s="913"/>
      <c r="AL17" s="913"/>
      <c r="AM17" s="913"/>
      <c r="AN17" s="479"/>
      <c r="AO17" s="474" t="str">
        <f>IF(LEN(VLOOKUP(AK15,vysledovka!$D$8:$F$68,2,FALSE))&lt;11,"",LEFT(RIGHT(VLOOKUP(AK15,vysledovka!$D$8:$F$68,2,FALSE),11),1))</f>
        <v/>
      </c>
      <c r="AP17" s="181"/>
      <c r="AQ17" s="474" t="str">
        <f>IF(LEN(VLOOKUP(AK15,vysledovka!$D$8:$F$68,2,FALSE))&lt;10,"",LEFT(RIGHT(VLOOKUP(AK15,vysledovka!$D$8:$F$68,2,FALSE),10),1))</f>
        <v/>
      </c>
      <c r="AR17" s="476"/>
      <c r="AS17" s="474" t="str">
        <f>IF(LEN(VLOOKUP(AK15,vysledovka!$D$8:$F$68,2,FALSE))&lt;9,"",LEFT(RIGHT(VLOOKUP(AK15,vysledovka!$D$8:$F$68,2,FALSE),9),1))</f>
        <v/>
      </c>
      <c r="AT17" s="181"/>
      <c r="AU17" s="474" t="str">
        <f>IF(LEN(VLOOKUP(AK15,vysledovka!$D$8:$F$68,2,FALSE))&lt;8,"",LEFT(RIGHT(VLOOKUP(AK15,vysledovka!$D$8:$F$68,2,FALSE),8),1))</f>
        <v/>
      </c>
      <c r="AV17" s="476"/>
      <c r="AW17" s="474" t="str">
        <f>IF(LEN(VLOOKUP(AK15,vysledovka!$D$8:$F$68,2,FALSE))&lt;7,"",LEFT(RIGHT(VLOOKUP(AK15,vysledovka!$D$8:$F$68,2,FALSE),7),1))</f>
        <v/>
      </c>
      <c r="AX17" s="476"/>
      <c r="AY17" s="474" t="str">
        <f>IF(LEN(VLOOKUP(AK15,vysledovka!$D$8:$F$68,2,FALSE))&lt;6,"",LEFT(RIGHT(VLOOKUP(AK15,vysledovka!$D$8:$F$68,2,FALSE),6),1))</f>
        <v/>
      </c>
      <c r="AZ17" s="181"/>
      <c r="BA17" s="788" t="str">
        <f>IF(LEN(VLOOKUP(AK15,vysledovka!$D$8:$F$68,2,FALSE))&lt;5,"",LEFT(RIGHT(VLOOKUP(AK15,vysledovka!$D$8:$F$68,2,FALSE),5),1))</f>
        <v/>
      </c>
      <c r="BB17" s="788"/>
      <c r="BC17" s="476"/>
      <c r="BD17" s="474" t="str">
        <f>IF(LEN(VLOOKUP(AK15,vysledovka!$D$8:$F$68,2,FALSE))&lt;4,"",LEFT(RIGHT(VLOOKUP(AK15,vysledovka!$D$8:$F$68,2,FALSE),4),1))</f>
        <v/>
      </c>
      <c r="BE17" s="476"/>
      <c r="BF17" s="474" t="str">
        <f>IF(LEN(VLOOKUP(AK15,vysledovka!$D$8:$F$68,2,FALSE))&lt;3,"",LEFT(RIGHT(VLOOKUP(AK15,vysledovka!$D$8:$F$68,2,FALSE),3),1))</f>
        <v/>
      </c>
      <c r="BG17" s="476"/>
      <c r="BH17" s="474" t="str">
        <f>IF(LEN(VLOOKUP(AK15,vysledovka!$D$8:$F$68,2,FALSE))&lt;2,"",LEFT(RIGHT(VLOOKUP(AK15,vysledovka!$D$8:$F$68,2,FALSE),2),1))</f>
        <v>6</v>
      </c>
      <c r="BI17" s="476"/>
      <c r="BJ17" s="474" t="str">
        <f>IF(VLOOKUP(AK15,vysledovka!$D$8:$F$68,2,FALSE)=0,"",IF(LEN(VLOOKUP(AK15,vysledovka!$D$8:$F$68,2,FALSE))&lt;1,"",LEFT(RIGHT(VLOOKUP(AK15,vysledovka!$D$8:$F$68,2,FALSE),1),1)))</f>
        <v>9</v>
      </c>
      <c r="BK17" s="827"/>
      <c r="BL17" s="828"/>
      <c r="BM17" s="474" t="str">
        <f>IF(LEN(VLOOKUP(AK15,vysledovka!$D$8:$F$68,3,FALSE))&lt;11,"",LEFT(RIGHT(VLOOKUP(AK15,vysledovka!$D$8:$F$68,3,FALSE),11),1))</f>
        <v/>
      </c>
      <c r="BN17" s="181"/>
      <c r="BO17" s="474" t="str">
        <f>IF(LEN(VLOOKUP(AK15,vysledovka!$D$8:$F$68,3,FALSE))&lt;10,"",LEFT(RIGHT(VLOOKUP(AK15,vysledovka!$D$8:$F$68,3,FALSE),10),1))</f>
        <v/>
      </c>
      <c r="BP17" s="476"/>
      <c r="BQ17" s="474" t="str">
        <f>IF(LEN(VLOOKUP(AK15,vysledovka!$D$8:$F$68,3,FALSE))&lt;9,"",LEFT(RIGHT(VLOOKUP(AK15,vysledovka!$D$8:$F$68,3,FALSE),9),1))</f>
        <v/>
      </c>
      <c r="BR17" s="181"/>
      <c r="BS17" s="474" t="str">
        <f>IF(LEN(VLOOKUP(AK15,vysledovka!$D$8:$F$68,3,FALSE))&lt;8,"",LEFT(RIGHT(VLOOKUP(AK15,vysledovka!$D$8:$F$68,3,FALSE),8),1))</f>
        <v/>
      </c>
      <c r="BT17" s="476"/>
      <c r="BU17" s="474" t="str">
        <f>IF(LEN(VLOOKUP(AK15,vysledovka!$D$8:$F$68,3,FALSE))&lt;7,"",LEFT(RIGHT(VLOOKUP(AK15,vysledovka!$D$8:$F$68,3,FALSE),7),1))</f>
        <v/>
      </c>
      <c r="BV17" s="823"/>
      <c r="BW17" s="474" t="str">
        <f>IF(LEN(VLOOKUP(AK15,vysledovka!$D$8:$F$68,3,FALSE))&lt;6,"",LEFT(RIGHT(VLOOKUP(AK15,vysledovka!$D$8:$F$68,3,FALSE),6),1))</f>
        <v/>
      </c>
      <c r="BX17" s="476"/>
      <c r="BY17" s="474" t="str">
        <f>IF(LEN(VLOOKUP(AK15,vysledovka!$D$8:$F$68,3,FALSE))&lt;5,"",LEFT(RIGHT(VLOOKUP(AK15,vysledovka!$D$8:$F$68,3,FALSE),5),1))</f>
        <v/>
      </c>
      <c r="BZ17" s="476"/>
      <c r="CA17" s="474" t="str">
        <f>IF(LEN(VLOOKUP(AK15,vysledovka!$D$8:$F$68,3,FALSE))&lt;4,"",LEFT(RIGHT(VLOOKUP(AK15,vysledovka!$D$8:$F$68,3,FALSE),4),1))</f>
        <v/>
      </c>
      <c r="CB17" s="824"/>
      <c r="CC17" s="474" t="str">
        <f>IF(LEN(VLOOKUP(AK15,vysledovka!$D$8:$F$68,3,FALSE))&lt;3,"",LEFT(RIGHT(VLOOKUP(AK15,vysledovka!$D$8:$F$68,3,FALSE),3),1))</f>
        <v>1</v>
      </c>
      <c r="CD17" s="476"/>
      <c r="CE17" s="474" t="str">
        <f>IF(LEN(VLOOKUP(AK15,vysledovka!$D$8:$F$68,3,FALSE))&lt;2,"",LEFT(RIGHT(VLOOKUP(AK15,vysledovka!$D$8:$F$68,3,FALSE),2),1))</f>
        <v>7</v>
      </c>
      <c r="CF17" s="476"/>
      <c r="CG17" s="474" t="str">
        <f>IF(VLOOKUP(AK15,vysledovka!$D$8:$F$68,3,FALSE)=0,"",IF(LEN(VLOOKUP(AK15,vysledovka!$D$8:$F$68,3,FALSE))&lt;1,"",LEFT(RIGHT(VLOOKUP(AK15,vysledovka!$D$8:$F$68,3,FALSE),1),1)))</f>
        <v>9</v>
      </c>
      <c r="CH17" s="245"/>
      <c r="CI17" s="237"/>
      <c r="CJ17" s="237"/>
    </row>
    <row r="18" spans="1:88" s="246" customFormat="1" ht="3" customHeight="1">
      <c r="A18" s="237"/>
      <c r="B18" s="237"/>
      <c r="C18" s="237"/>
      <c r="E18" s="911"/>
      <c r="F18" s="911"/>
      <c r="G18" s="791"/>
      <c r="H18" s="791"/>
      <c r="I18" s="791"/>
      <c r="J18" s="791"/>
      <c r="K18" s="791"/>
      <c r="L18" s="791"/>
      <c r="M18" s="791"/>
      <c r="N18" s="791"/>
      <c r="O18" s="791"/>
      <c r="P18" s="791"/>
      <c r="Q18" s="791"/>
      <c r="R18" s="791"/>
      <c r="S18" s="791"/>
      <c r="T18" s="791"/>
      <c r="U18" s="791"/>
      <c r="V18" s="791"/>
      <c r="W18" s="791"/>
      <c r="X18" s="791"/>
      <c r="Y18" s="791"/>
      <c r="Z18" s="791"/>
      <c r="AA18" s="791"/>
      <c r="AB18" s="791"/>
      <c r="AC18" s="791"/>
      <c r="AD18" s="791"/>
      <c r="AE18" s="791"/>
      <c r="AF18" s="791"/>
      <c r="AG18" s="791"/>
      <c r="AH18" s="791"/>
      <c r="AI18" s="791"/>
      <c r="AJ18" s="791"/>
      <c r="AK18" s="913"/>
      <c r="AL18" s="913"/>
      <c r="AM18" s="913"/>
      <c r="AN18" s="484"/>
      <c r="AO18" s="247"/>
      <c r="AP18" s="247"/>
      <c r="AQ18" s="247"/>
      <c r="AR18" s="247"/>
      <c r="AS18" s="247"/>
      <c r="AT18" s="247"/>
      <c r="AU18" s="247"/>
      <c r="AV18" s="247"/>
      <c r="AW18" s="247"/>
      <c r="AX18" s="247"/>
      <c r="AY18" s="247"/>
      <c r="AZ18" s="247"/>
      <c r="BA18" s="247"/>
      <c r="BB18" s="247"/>
      <c r="BC18" s="247"/>
      <c r="BD18" s="247"/>
      <c r="BE18" s="248"/>
      <c r="BF18" s="248"/>
      <c r="BG18" s="248"/>
      <c r="BH18" s="248"/>
      <c r="BI18" s="248"/>
      <c r="BJ18" s="248"/>
      <c r="BK18" s="248"/>
      <c r="BL18" s="835"/>
      <c r="BM18" s="835"/>
      <c r="BN18" s="835"/>
      <c r="BO18" s="835"/>
      <c r="BP18" s="835"/>
      <c r="BQ18" s="835"/>
      <c r="BR18" s="835"/>
      <c r="BS18" s="835"/>
      <c r="BT18" s="835"/>
      <c r="BU18" s="835"/>
      <c r="BV18" s="835"/>
      <c r="BW18" s="835"/>
      <c r="BX18" s="835"/>
      <c r="BY18" s="835"/>
      <c r="BZ18" s="835"/>
      <c r="CA18" s="835"/>
      <c r="CB18" s="835"/>
      <c r="CC18" s="248"/>
      <c r="CD18" s="248"/>
      <c r="CE18" s="248"/>
      <c r="CF18" s="248"/>
      <c r="CG18" s="248"/>
      <c r="CH18" s="249"/>
      <c r="CI18" s="237"/>
      <c r="CJ18" s="237"/>
    </row>
    <row r="19" spans="1:88" s="174" customFormat="1" ht="3" customHeight="1">
      <c r="A19" s="250"/>
      <c r="B19" s="251"/>
      <c r="C19" s="144"/>
      <c r="D19" s="144"/>
      <c r="E19" s="916" t="s">
        <v>275</v>
      </c>
      <c r="F19" s="917"/>
      <c r="G19" s="804" t="str">
        <f>Index!C234</f>
        <v>Tržby z predaja cenných papierov a podielov (661)</v>
      </c>
      <c r="H19" s="804"/>
      <c r="I19" s="804"/>
      <c r="J19" s="804"/>
      <c r="K19" s="804"/>
      <c r="L19" s="804"/>
      <c r="M19" s="804"/>
      <c r="N19" s="804"/>
      <c r="O19" s="804"/>
      <c r="P19" s="804"/>
      <c r="Q19" s="804"/>
      <c r="R19" s="804"/>
      <c r="S19" s="804"/>
      <c r="T19" s="804"/>
      <c r="U19" s="804"/>
      <c r="V19" s="804"/>
      <c r="W19" s="804"/>
      <c r="X19" s="804"/>
      <c r="Y19" s="804"/>
      <c r="Z19" s="804"/>
      <c r="AA19" s="804"/>
      <c r="AB19" s="804"/>
      <c r="AC19" s="804"/>
      <c r="AD19" s="804"/>
      <c r="AE19" s="804"/>
      <c r="AF19" s="804"/>
      <c r="AG19" s="804"/>
      <c r="AH19" s="804"/>
      <c r="AI19" s="804"/>
      <c r="AJ19" s="804"/>
      <c r="AK19" s="922" t="s">
        <v>99</v>
      </c>
      <c r="AL19" s="923"/>
      <c r="AM19" s="923"/>
      <c r="AN19" s="469"/>
      <c r="AO19" s="472"/>
      <c r="AP19" s="472"/>
      <c r="AQ19" s="472"/>
      <c r="AR19" s="472"/>
      <c r="AS19" s="472"/>
      <c r="AT19" s="472"/>
      <c r="AU19" s="472"/>
      <c r="AV19" s="472"/>
      <c r="AW19" s="472"/>
      <c r="AX19" s="472"/>
      <c r="AY19" s="472"/>
      <c r="AZ19" s="472"/>
      <c r="BA19" s="472"/>
      <c r="BB19" s="472"/>
      <c r="BC19" s="472"/>
      <c r="BD19" s="472"/>
      <c r="BE19" s="175"/>
      <c r="BF19" s="175"/>
      <c r="BG19" s="175"/>
      <c r="BH19" s="175"/>
      <c r="BI19" s="175"/>
      <c r="BJ19" s="175"/>
      <c r="BK19" s="175"/>
      <c r="BL19" s="710"/>
      <c r="BM19" s="710"/>
      <c r="BN19" s="710"/>
      <c r="BO19" s="710"/>
      <c r="BP19" s="710"/>
      <c r="BQ19" s="710"/>
      <c r="BR19" s="710"/>
      <c r="BS19" s="710"/>
      <c r="BT19" s="710"/>
      <c r="BU19" s="710"/>
      <c r="BV19" s="710"/>
      <c r="BW19" s="710"/>
      <c r="BX19" s="710"/>
      <c r="BY19" s="710"/>
      <c r="BZ19" s="710"/>
      <c r="CA19" s="710"/>
      <c r="CB19" s="710"/>
      <c r="CC19" s="175"/>
      <c r="CD19" s="175"/>
      <c r="CE19" s="175"/>
      <c r="CF19" s="175"/>
      <c r="CG19" s="175"/>
      <c r="CH19" s="216"/>
      <c r="CI19" s="220"/>
      <c r="CJ19" s="220"/>
    </row>
    <row r="20" spans="1:88" s="174" customFormat="1" ht="3" customHeight="1">
      <c r="A20" s="250"/>
      <c r="B20" s="250"/>
      <c r="C20" s="250"/>
      <c r="D20" s="251"/>
      <c r="E20" s="918"/>
      <c r="F20" s="919"/>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923"/>
      <c r="AL20" s="923"/>
      <c r="AM20" s="923"/>
      <c r="AN20" s="465"/>
      <c r="AO20" s="466"/>
      <c r="AP20" s="466"/>
      <c r="AQ20" s="466"/>
      <c r="AR20" s="471"/>
      <c r="AS20" s="481"/>
      <c r="AT20" s="481"/>
      <c r="AU20" s="481"/>
      <c r="AV20" s="481"/>
      <c r="AW20" s="481"/>
      <c r="AX20" s="482"/>
      <c r="AY20" s="830"/>
      <c r="AZ20" s="830"/>
      <c r="BA20" s="830"/>
      <c r="BB20" s="830"/>
      <c r="BC20" s="830"/>
      <c r="BD20" s="830"/>
      <c r="BE20" s="482"/>
      <c r="BF20" s="832"/>
      <c r="BG20" s="832"/>
      <c r="BH20" s="832"/>
      <c r="BI20" s="832"/>
      <c r="BJ20" s="832"/>
      <c r="BK20" s="738"/>
      <c r="BL20" s="671"/>
      <c r="BM20" s="672"/>
      <c r="BN20" s="672"/>
      <c r="BO20" s="672"/>
      <c r="BP20" s="471"/>
      <c r="BQ20" s="830"/>
      <c r="BR20" s="830"/>
      <c r="BS20" s="830"/>
      <c r="BT20" s="830"/>
      <c r="BU20" s="830"/>
      <c r="BV20" s="831"/>
      <c r="BW20" s="832"/>
      <c r="BX20" s="832"/>
      <c r="BY20" s="832"/>
      <c r="BZ20" s="832"/>
      <c r="CA20" s="832"/>
      <c r="CB20" s="833"/>
      <c r="CC20" s="832"/>
      <c r="CD20" s="832"/>
      <c r="CE20" s="832"/>
      <c r="CF20" s="832"/>
      <c r="CG20" s="832"/>
      <c r="CH20" s="217"/>
      <c r="CI20" s="220"/>
      <c r="CJ20" s="220"/>
    </row>
    <row r="21" spans="1:88" s="252" customFormat="1" ht="15" customHeight="1">
      <c r="A21" s="250"/>
      <c r="B21" s="250"/>
      <c r="C21" s="250"/>
      <c r="E21" s="918"/>
      <c r="F21" s="919"/>
      <c r="G21" s="804"/>
      <c r="H21" s="804"/>
      <c r="I21" s="804"/>
      <c r="J21" s="804"/>
      <c r="K21" s="804"/>
      <c r="L21" s="804"/>
      <c r="M21" s="804"/>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923"/>
      <c r="AL21" s="923"/>
      <c r="AM21" s="923"/>
      <c r="AN21" s="465"/>
      <c r="AO21" s="483" t="str">
        <f>IF(LEN(VLOOKUP(AK19,vysledovka!$D$8:$F$68,2,FALSE))&lt;11,"",LEFT(RIGHT(VLOOKUP(AK19,vysledovka!$D$8:$F$68,2,FALSE),11),1))</f>
        <v/>
      </c>
      <c r="AP21" s="253"/>
      <c r="AQ21" s="483" t="str">
        <f>IF(LEN(VLOOKUP(AK19,vysledovka!$D$8:$F$68,2,FALSE))&lt;10,"",LEFT(RIGHT(VLOOKUP(AK19,vysledovka!$D$8:$F$68,2,FALSE),10),1))</f>
        <v/>
      </c>
      <c r="AR21" s="482"/>
      <c r="AS21" s="483" t="str">
        <f>IF(LEN(VLOOKUP(AK19,vysledovka!$D$8:$F$68,2,FALSE))&lt;9,"",LEFT(RIGHT(VLOOKUP(AK19,vysledovka!$D$8:$F$68,2,FALSE),9),1))</f>
        <v/>
      </c>
      <c r="AT21" s="253"/>
      <c r="AU21" s="483" t="str">
        <f>IF(LEN(VLOOKUP(AK19,vysledovka!$D$8:$F$68,2,FALSE))&lt;8,"",LEFT(RIGHT(VLOOKUP(AK19,vysledovka!$D$8:$F$68,2,FALSE),8),1))</f>
        <v/>
      </c>
      <c r="AV21" s="482"/>
      <c r="AW21" s="483" t="str">
        <f>IF(LEN(VLOOKUP(AK19,vysledovka!$D$8:$F$68,2,FALSE))&lt;7,"",LEFT(RIGHT(VLOOKUP(AK19,vysledovka!$D$8:$F$68,2,FALSE),7),1))</f>
        <v/>
      </c>
      <c r="AX21" s="482"/>
      <c r="AY21" s="483" t="str">
        <f>IF(LEN(VLOOKUP(AK19,vysledovka!$D$8:$F$68,2,FALSE))&lt;6,"",LEFT(RIGHT(VLOOKUP(AK19,vysledovka!$D$8:$F$68,2,FALSE),6),1))</f>
        <v/>
      </c>
      <c r="AZ21" s="253"/>
      <c r="BA21" s="834" t="str">
        <f>IF(LEN(VLOOKUP(AK19,vysledovka!$D$8:$F$68,2,FALSE))&lt;5,"",LEFT(RIGHT(VLOOKUP(AK19,vysledovka!$D$8:$F$68,2,FALSE),5),1))</f>
        <v/>
      </c>
      <c r="BB21" s="834"/>
      <c r="BC21" s="482"/>
      <c r="BD21" s="483" t="str">
        <f>IF(LEN(VLOOKUP(AK19,vysledovka!$D$8:$F$68,2,FALSE))&lt;4,"",LEFT(RIGHT(VLOOKUP(AK19,vysledovka!$D$8:$F$68,2,FALSE),4),1))</f>
        <v/>
      </c>
      <c r="BE21" s="482"/>
      <c r="BF21" s="483" t="str">
        <f>IF(LEN(VLOOKUP(AK19,vysledovka!$D$8:$F$68,2,FALSE))&lt;3,"",LEFT(RIGHT(VLOOKUP(AK19,vysledovka!$D$8:$F$68,2,FALSE),3),1))</f>
        <v/>
      </c>
      <c r="BG21" s="482"/>
      <c r="BH21" s="483" t="str">
        <f>IF(LEN(VLOOKUP(AK19,vysledovka!$D$8:$F$68,2,FALSE))&lt;2,"",LEFT(RIGHT(VLOOKUP(AK19,vysledovka!$D$8:$F$68,2,FALSE),2),1))</f>
        <v/>
      </c>
      <c r="BI21" s="482"/>
      <c r="BJ21" s="483" t="str">
        <f>IF(VLOOKUP(AK19,vysledovka!$D$8:$F$68,2,FALSE)=0,"",IF(LEN(VLOOKUP(AK19,vysledovka!$D$8:$F$68,2,FALSE))&lt;1,"",LEFT(RIGHT(VLOOKUP(AK19,vysledovka!$D$8:$F$68,2,FALSE),1),1)))</f>
        <v/>
      </c>
      <c r="BK21" s="738"/>
      <c r="BL21" s="671"/>
      <c r="BM21" s="483" t="str">
        <f>IF(LEN(VLOOKUP(AK19,vysledovka!$D$8:$F$68,3,FALSE))&lt;11,"",LEFT(RIGHT(VLOOKUP(AK19,vysledovka!$D$8:$F$68,3,FALSE),11),1))</f>
        <v/>
      </c>
      <c r="BN21" s="253"/>
      <c r="BO21" s="483" t="str">
        <f>IF(LEN(VLOOKUP(AK19,vysledovka!$D$8:$F$68,3,FALSE))&lt;10,"",LEFT(RIGHT(VLOOKUP(AK19,vysledovka!$D$8:$F$68,3,FALSE),10),1))</f>
        <v/>
      </c>
      <c r="BP21" s="482"/>
      <c r="BQ21" s="483" t="str">
        <f>IF(LEN(VLOOKUP(AK19,vysledovka!$D$8:$F$68,3,FALSE))&lt;9,"",LEFT(RIGHT(VLOOKUP(AK19,vysledovka!$D$8:$F$68,3,FALSE),9),1))</f>
        <v/>
      </c>
      <c r="BR21" s="253"/>
      <c r="BS21" s="483" t="str">
        <f>IF(LEN(VLOOKUP(AK19,vysledovka!$D$8:$F$68,3,FALSE))&lt;8,"",LEFT(RIGHT(VLOOKUP(AK19,vysledovka!$D$8:$F$68,3,FALSE),8),1))</f>
        <v/>
      </c>
      <c r="BT21" s="482"/>
      <c r="BU21" s="483" t="str">
        <f>IF(LEN(VLOOKUP(AK19,vysledovka!$D$8:$F$68,3,FALSE))&lt;7,"",LEFT(RIGHT(VLOOKUP(AK19,vysledovka!$D$8:$F$68,3,FALSE),7),1))</f>
        <v/>
      </c>
      <c r="BV21" s="831"/>
      <c r="BW21" s="483" t="str">
        <f>IF(LEN(VLOOKUP(AK19,vysledovka!$D$8:$F$68,3,FALSE))&lt;6,"",LEFT(RIGHT(VLOOKUP(AK19,vysledovka!$D$8:$F$68,3,FALSE),6),1))</f>
        <v/>
      </c>
      <c r="BX21" s="482"/>
      <c r="BY21" s="483" t="str">
        <f>IF(LEN(VLOOKUP(AK19,vysledovka!$D$8:$F$68,3,FALSE))&lt;5,"",LEFT(RIGHT(VLOOKUP(AK19,vysledovka!$D$8:$F$68,3,FALSE),5),1))</f>
        <v/>
      </c>
      <c r="BZ21" s="482"/>
      <c r="CA21" s="483" t="str">
        <f>IF(LEN(VLOOKUP(AK19,vysledovka!$D$8:$F$68,3,FALSE))&lt;4,"",LEFT(RIGHT(VLOOKUP(AK19,vysledovka!$D$8:$F$68,3,FALSE),4),1))</f>
        <v/>
      </c>
      <c r="CB21" s="833"/>
      <c r="CC21" s="483" t="str">
        <f>IF(LEN(VLOOKUP(AK19,vysledovka!$D$8:$F$68,3,FALSE))&lt;3,"",LEFT(RIGHT(VLOOKUP(AK19,vysledovka!$D$8:$F$68,3,FALSE),3),1))</f>
        <v/>
      </c>
      <c r="CD21" s="482"/>
      <c r="CE21" s="483" t="str">
        <f>IF(LEN(VLOOKUP(AK19,vysledovka!$D$8:$F$68,3,FALSE))&lt;2,"",LEFT(RIGHT(VLOOKUP(AK19,vysledovka!$D$8:$F$68,3,FALSE),2),1))</f>
        <v/>
      </c>
      <c r="CF21" s="482"/>
      <c r="CG21" s="483" t="str">
        <f>IF(VLOOKUP(AK19,vysledovka!$D$8:$F$68,3,FALSE)=0,"",IF(LEN(VLOOKUP(AK19,vysledovka!$D$8:$F$68,3,FALSE))&lt;1,"",LEFT(RIGHT(VLOOKUP(AK19,vysledovka!$D$8:$F$68,3,FALSE),1),1)))</f>
        <v/>
      </c>
      <c r="CH21" s="217"/>
      <c r="CI21" s="250"/>
      <c r="CJ21" s="250"/>
    </row>
    <row r="22" spans="1:88" s="252" customFormat="1" ht="3" customHeight="1">
      <c r="A22" s="250"/>
      <c r="B22" s="250"/>
      <c r="C22" s="250"/>
      <c r="E22" s="920"/>
      <c r="F22" s="921"/>
      <c r="G22" s="804"/>
      <c r="H22" s="804"/>
      <c r="I22" s="804"/>
      <c r="J22" s="804"/>
      <c r="K22" s="804"/>
      <c r="L22" s="804"/>
      <c r="M22" s="804"/>
      <c r="N22" s="804"/>
      <c r="O22" s="804"/>
      <c r="P22" s="804"/>
      <c r="Q22" s="804"/>
      <c r="R22" s="804"/>
      <c r="S22" s="804"/>
      <c r="T22" s="804"/>
      <c r="U22" s="804"/>
      <c r="V22" s="804"/>
      <c r="W22" s="804"/>
      <c r="X22" s="804"/>
      <c r="Y22" s="804"/>
      <c r="Z22" s="804"/>
      <c r="AA22" s="804"/>
      <c r="AB22" s="804"/>
      <c r="AC22" s="804"/>
      <c r="AD22" s="804"/>
      <c r="AE22" s="804"/>
      <c r="AF22" s="804"/>
      <c r="AG22" s="804"/>
      <c r="AH22" s="804"/>
      <c r="AI22" s="804"/>
      <c r="AJ22" s="804"/>
      <c r="AK22" s="923"/>
      <c r="AL22" s="923"/>
      <c r="AM22" s="923"/>
      <c r="AN22" s="464"/>
      <c r="AO22" s="236"/>
      <c r="AP22" s="236"/>
      <c r="AQ22" s="236"/>
      <c r="AR22" s="236"/>
      <c r="AS22" s="236"/>
      <c r="AT22" s="236"/>
      <c r="AU22" s="236"/>
      <c r="AV22" s="236"/>
      <c r="AW22" s="236"/>
      <c r="AX22" s="236"/>
      <c r="AY22" s="236"/>
      <c r="AZ22" s="236"/>
      <c r="BA22" s="236"/>
      <c r="BB22" s="236"/>
      <c r="BC22" s="236"/>
      <c r="BD22" s="236"/>
      <c r="BE22" s="182"/>
      <c r="BF22" s="182"/>
      <c r="BG22" s="182"/>
      <c r="BH22" s="182"/>
      <c r="BI22" s="182"/>
      <c r="BJ22" s="182"/>
      <c r="BK22" s="182"/>
      <c r="BL22" s="669"/>
      <c r="BM22" s="669"/>
      <c r="BN22" s="669"/>
      <c r="BO22" s="669"/>
      <c r="BP22" s="669"/>
      <c r="BQ22" s="669"/>
      <c r="BR22" s="669"/>
      <c r="BS22" s="669"/>
      <c r="BT22" s="669"/>
      <c r="BU22" s="669"/>
      <c r="BV22" s="669"/>
      <c r="BW22" s="669"/>
      <c r="BX22" s="669"/>
      <c r="BY22" s="669"/>
      <c r="BZ22" s="669"/>
      <c r="CA22" s="669"/>
      <c r="CB22" s="669"/>
      <c r="CC22" s="182"/>
      <c r="CD22" s="182"/>
      <c r="CE22" s="182"/>
      <c r="CF22" s="182"/>
      <c r="CG22" s="182"/>
      <c r="CH22" s="218"/>
      <c r="CI22" s="250"/>
      <c r="CJ22" s="250"/>
    </row>
    <row r="23" spans="1:88" s="174" customFormat="1" ht="3" customHeight="1">
      <c r="A23" s="250"/>
      <c r="B23" s="251"/>
      <c r="C23" s="144"/>
      <c r="D23" s="144"/>
      <c r="E23" s="924" t="s">
        <v>276</v>
      </c>
      <c r="F23" s="925"/>
      <c r="G23" s="930" t="str">
        <f>Index!C235</f>
        <v>Výnosy z dlhodobého finančného majetku súčet (r. 32 až r. 34)</v>
      </c>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2"/>
      <c r="AK23" s="922" t="s">
        <v>101</v>
      </c>
      <c r="AL23" s="923"/>
      <c r="AM23" s="923"/>
      <c r="AN23" s="469"/>
      <c r="AO23" s="472"/>
      <c r="AP23" s="472"/>
      <c r="AQ23" s="472"/>
      <c r="AR23" s="472"/>
      <c r="AS23" s="472"/>
      <c r="AT23" s="472"/>
      <c r="AU23" s="472"/>
      <c r="AV23" s="472"/>
      <c r="AW23" s="472"/>
      <c r="AX23" s="472"/>
      <c r="AY23" s="472"/>
      <c r="AZ23" s="472"/>
      <c r="BA23" s="472"/>
      <c r="BB23" s="472"/>
      <c r="BC23" s="472"/>
      <c r="BD23" s="472"/>
      <c r="BE23" s="175"/>
      <c r="BF23" s="175"/>
      <c r="BG23" s="175"/>
      <c r="BH23" s="175"/>
      <c r="BI23" s="175"/>
      <c r="BJ23" s="175"/>
      <c r="BK23" s="175"/>
      <c r="BL23" s="710"/>
      <c r="BM23" s="710"/>
      <c r="BN23" s="710"/>
      <c r="BO23" s="710"/>
      <c r="BP23" s="710"/>
      <c r="BQ23" s="710"/>
      <c r="BR23" s="710"/>
      <c r="BS23" s="710"/>
      <c r="BT23" s="710"/>
      <c r="BU23" s="710"/>
      <c r="BV23" s="710"/>
      <c r="BW23" s="710"/>
      <c r="BX23" s="710"/>
      <c r="BY23" s="710"/>
      <c r="BZ23" s="710"/>
      <c r="CA23" s="710"/>
      <c r="CB23" s="710"/>
      <c r="CC23" s="175"/>
      <c r="CD23" s="175"/>
      <c r="CE23" s="175"/>
      <c r="CF23" s="175"/>
      <c r="CG23" s="175"/>
      <c r="CH23" s="216"/>
      <c r="CI23" s="220"/>
      <c r="CJ23" s="220"/>
    </row>
    <row r="24" spans="1:88" s="174" customFormat="1" ht="3" customHeight="1">
      <c r="A24" s="250"/>
      <c r="B24" s="250"/>
      <c r="C24" s="250"/>
      <c r="D24" s="251"/>
      <c r="E24" s="926"/>
      <c r="F24" s="927"/>
      <c r="G24" s="933"/>
      <c r="H24" s="934"/>
      <c r="I24" s="934"/>
      <c r="J24" s="934"/>
      <c r="K24" s="934"/>
      <c r="L24" s="934"/>
      <c r="M24" s="934"/>
      <c r="N24" s="934"/>
      <c r="O24" s="934"/>
      <c r="P24" s="934"/>
      <c r="Q24" s="934"/>
      <c r="R24" s="934"/>
      <c r="S24" s="934"/>
      <c r="T24" s="934"/>
      <c r="U24" s="934"/>
      <c r="V24" s="934"/>
      <c r="W24" s="934"/>
      <c r="X24" s="934"/>
      <c r="Y24" s="934"/>
      <c r="Z24" s="934"/>
      <c r="AA24" s="934"/>
      <c r="AB24" s="934"/>
      <c r="AC24" s="934"/>
      <c r="AD24" s="934"/>
      <c r="AE24" s="934"/>
      <c r="AF24" s="934"/>
      <c r="AG24" s="934"/>
      <c r="AH24" s="934"/>
      <c r="AI24" s="934"/>
      <c r="AJ24" s="935"/>
      <c r="AK24" s="923"/>
      <c r="AL24" s="923"/>
      <c r="AM24" s="923"/>
      <c r="AN24" s="465"/>
      <c r="AO24" s="466"/>
      <c r="AP24" s="466"/>
      <c r="AQ24" s="466"/>
      <c r="AR24" s="471"/>
      <c r="AS24" s="481"/>
      <c r="AT24" s="481"/>
      <c r="AU24" s="481"/>
      <c r="AV24" s="481"/>
      <c r="AW24" s="481"/>
      <c r="AX24" s="482"/>
      <c r="AY24" s="830"/>
      <c r="AZ24" s="830"/>
      <c r="BA24" s="830"/>
      <c r="BB24" s="830"/>
      <c r="BC24" s="830"/>
      <c r="BD24" s="830"/>
      <c r="BE24" s="482"/>
      <c r="BF24" s="832"/>
      <c r="BG24" s="832"/>
      <c r="BH24" s="832"/>
      <c r="BI24" s="832"/>
      <c r="BJ24" s="832"/>
      <c r="BK24" s="738"/>
      <c r="BL24" s="671"/>
      <c r="BM24" s="672"/>
      <c r="BN24" s="672"/>
      <c r="BO24" s="672"/>
      <c r="BP24" s="471"/>
      <c r="BQ24" s="830"/>
      <c r="BR24" s="830"/>
      <c r="BS24" s="830"/>
      <c r="BT24" s="830"/>
      <c r="BU24" s="830"/>
      <c r="BV24" s="831"/>
      <c r="BW24" s="832"/>
      <c r="BX24" s="832"/>
      <c r="BY24" s="832"/>
      <c r="BZ24" s="832"/>
      <c r="CA24" s="832"/>
      <c r="CB24" s="833"/>
      <c r="CC24" s="832"/>
      <c r="CD24" s="832"/>
      <c r="CE24" s="832"/>
      <c r="CF24" s="832"/>
      <c r="CG24" s="832"/>
      <c r="CH24" s="217"/>
      <c r="CI24" s="220"/>
      <c r="CJ24" s="220"/>
    </row>
    <row r="25" spans="1:88" s="252" customFormat="1" ht="15" customHeight="1">
      <c r="A25" s="250"/>
      <c r="B25" s="250"/>
      <c r="C25" s="250"/>
      <c r="E25" s="926"/>
      <c r="F25" s="927"/>
      <c r="G25" s="933"/>
      <c r="H25" s="934"/>
      <c r="I25" s="934"/>
      <c r="J25" s="934"/>
      <c r="K25" s="934"/>
      <c r="L25" s="934"/>
      <c r="M25" s="934"/>
      <c r="N25" s="934"/>
      <c r="O25" s="934"/>
      <c r="P25" s="934"/>
      <c r="Q25" s="934"/>
      <c r="R25" s="934"/>
      <c r="S25" s="934"/>
      <c r="T25" s="934"/>
      <c r="U25" s="934"/>
      <c r="V25" s="934"/>
      <c r="W25" s="934"/>
      <c r="X25" s="934"/>
      <c r="Y25" s="934"/>
      <c r="Z25" s="934"/>
      <c r="AA25" s="934"/>
      <c r="AB25" s="934"/>
      <c r="AC25" s="934"/>
      <c r="AD25" s="934"/>
      <c r="AE25" s="934"/>
      <c r="AF25" s="934"/>
      <c r="AG25" s="934"/>
      <c r="AH25" s="934"/>
      <c r="AI25" s="934"/>
      <c r="AJ25" s="935"/>
      <c r="AK25" s="923"/>
      <c r="AL25" s="923"/>
      <c r="AM25" s="923"/>
      <c r="AN25" s="465"/>
      <c r="AO25" s="483" t="str">
        <f>IF(LEN(VLOOKUP(AK23,vysledovka!$D$8:$F$68,2,FALSE))&lt;11,"",LEFT(RIGHT(VLOOKUP(AK23,vysledovka!$D$8:$F$68,2,FALSE),11),1))</f>
        <v/>
      </c>
      <c r="AP25" s="253"/>
      <c r="AQ25" s="483" t="str">
        <f>IF(LEN(VLOOKUP(AK23,vysledovka!$D$8:$F$68,2,FALSE))&lt;10,"",LEFT(RIGHT(VLOOKUP(AK23,vysledovka!$D$8:$F$68,2,FALSE),10),1))</f>
        <v/>
      </c>
      <c r="AR25" s="482"/>
      <c r="AS25" s="483" t="str">
        <f>IF(LEN(VLOOKUP(AK23,vysledovka!$D$8:$F$68,2,FALSE))&lt;9,"",LEFT(RIGHT(VLOOKUP(AK23,vysledovka!$D$8:$F$68,2,FALSE),9),1))</f>
        <v/>
      </c>
      <c r="AT25" s="253"/>
      <c r="AU25" s="483" t="str">
        <f>IF(LEN(VLOOKUP(AK23,vysledovka!$D$8:$F$68,2,FALSE))&lt;8,"",LEFT(RIGHT(VLOOKUP(AK23,vysledovka!$D$8:$F$68,2,FALSE),8),1))</f>
        <v/>
      </c>
      <c r="AV25" s="482"/>
      <c r="AW25" s="483" t="str">
        <f>IF(LEN(VLOOKUP(AK23,vysledovka!$D$8:$F$68,2,FALSE))&lt;7,"",LEFT(RIGHT(VLOOKUP(AK23,vysledovka!$D$8:$F$68,2,FALSE),7),1))</f>
        <v/>
      </c>
      <c r="AX25" s="482"/>
      <c r="AY25" s="483" t="str">
        <f>IF(LEN(VLOOKUP(AK23,vysledovka!$D$8:$F$68,2,FALSE))&lt;6,"",LEFT(RIGHT(VLOOKUP(AK23,vysledovka!$D$8:$F$68,2,FALSE),6),1))</f>
        <v/>
      </c>
      <c r="AZ25" s="253"/>
      <c r="BA25" s="834" t="str">
        <f>IF(LEN(VLOOKUP(AK23,vysledovka!$D$8:$F$68,2,FALSE))&lt;5,"",LEFT(RIGHT(VLOOKUP(AK23,vysledovka!$D$8:$F$68,2,FALSE),5),1))</f>
        <v/>
      </c>
      <c r="BB25" s="834"/>
      <c r="BC25" s="482"/>
      <c r="BD25" s="483" t="str">
        <f>IF(LEN(VLOOKUP(AK23,vysledovka!$D$8:$F$68,2,FALSE))&lt;4,"",LEFT(RIGHT(VLOOKUP(AK23,vysledovka!$D$8:$F$68,2,FALSE),4),1))</f>
        <v/>
      </c>
      <c r="BE25" s="482"/>
      <c r="BF25" s="483" t="str">
        <f>IF(LEN(VLOOKUP(AK23,vysledovka!$D$8:$F$68,2,FALSE))&lt;3,"",LEFT(RIGHT(VLOOKUP(AK23,vysledovka!$D$8:$F$68,2,FALSE),3),1))</f>
        <v/>
      </c>
      <c r="BG25" s="482"/>
      <c r="BH25" s="483" t="str">
        <f>IF(LEN(VLOOKUP(AK23,vysledovka!$D$8:$F$68,2,FALSE))&lt;2,"",LEFT(RIGHT(VLOOKUP(AK23,vysledovka!$D$8:$F$68,2,FALSE),2),1))</f>
        <v/>
      </c>
      <c r="BI25" s="482"/>
      <c r="BJ25" s="483" t="str">
        <f>IF(VLOOKUP(AK23,vysledovka!$D$8:$F$68,2,FALSE)=0,"",IF(LEN(VLOOKUP(AK23,vysledovka!$D$8:$F$68,2,FALSE))&lt;1,"",LEFT(RIGHT(VLOOKUP(AK23,vysledovka!$D$8:$F$68,2,FALSE),1),1)))</f>
        <v/>
      </c>
      <c r="BK25" s="738"/>
      <c r="BL25" s="671"/>
      <c r="BM25" s="483" t="str">
        <f>IF(LEN(VLOOKUP(AK23,vysledovka!$D$8:$F$68,3,FALSE))&lt;11,"",LEFT(RIGHT(VLOOKUP(AK23,vysledovka!$D$8:$F$68,3,FALSE),11),1))</f>
        <v/>
      </c>
      <c r="BN25" s="253"/>
      <c r="BO25" s="483" t="str">
        <f>IF(LEN(VLOOKUP(AK23,vysledovka!$D$8:$F$68,3,FALSE))&lt;10,"",LEFT(RIGHT(VLOOKUP(AK23,vysledovka!$D$8:$F$68,3,FALSE),10),1))</f>
        <v/>
      </c>
      <c r="BP25" s="482"/>
      <c r="BQ25" s="483" t="str">
        <f>IF(LEN(VLOOKUP(AK23,vysledovka!$D$8:$F$68,3,FALSE))&lt;9,"",LEFT(RIGHT(VLOOKUP(AK23,vysledovka!$D$8:$F$68,3,FALSE),9),1))</f>
        <v/>
      </c>
      <c r="BR25" s="253"/>
      <c r="BS25" s="483" t="str">
        <f>IF(LEN(VLOOKUP(AK23,vysledovka!$D$8:$F$68,3,FALSE))&lt;8,"",LEFT(RIGHT(VLOOKUP(AK23,vysledovka!$D$8:$F$68,3,FALSE),8),1))</f>
        <v/>
      </c>
      <c r="BT25" s="482"/>
      <c r="BU25" s="483" t="str">
        <f>IF(LEN(VLOOKUP(AK23,vysledovka!$D$8:$F$68,3,FALSE))&lt;7,"",LEFT(RIGHT(VLOOKUP(AK23,vysledovka!$D$8:$F$68,3,FALSE),7),1))</f>
        <v/>
      </c>
      <c r="BV25" s="831"/>
      <c r="BW25" s="483" t="str">
        <f>IF(LEN(VLOOKUP(AK23,vysledovka!$D$8:$F$68,3,FALSE))&lt;6,"",LEFT(RIGHT(VLOOKUP(AK23,vysledovka!$D$8:$F$68,3,FALSE),6),1))</f>
        <v/>
      </c>
      <c r="BX25" s="482"/>
      <c r="BY25" s="483" t="str">
        <f>IF(LEN(VLOOKUP(AK23,vysledovka!$D$8:$F$68,3,FALSE))&lt;5,"",LEFT(RIGHT(VLOOKUP(AK23,vysledovka!$D$8:$F$68,3,FALSE),5),1))</f>
        <v/>
      </c>
      <c r="BZ25" s="482"/>
      <c r="CA25" s="483" t="str">
        <f>IF(LEN(VLOOKUP(AK23,vysledovka!$D$8:$F$68,3,FALSE))&lt;4,"",LEFT(RIGHT(VLOOKUP(AK23,vysledovka!$D$8:$F$68,3,FALSE),4),1))</f>
        <v/>
      </c>
      <c r="CB25" s="833"/>
      <c r="CC25" s="483" t="str">
        <f>IF(LEN(VLOOKUP(AK23,vysledovka!$D$8:$F$68,3,FALSE))&lt;3,"",LEFT(RIGHT(VLOOKUP(AK23,vysledovka!$D$8:$F$68,3,FALSE),3),1))</f>
        <v/>
      </c>
      <c r="CD25" s="482"/>
      <c r="CE25" s="483" t="str">
        <f>IF(LEN(VLOOKUP(AK23,vysledovka!$D$8:$F$68,3,FALSE))&lt;2,"",LEFT(RIGHT(VLOOKUP(AK23,vysledovka!$D$8:$F$68,3,FALSE),2),1))</f>
        <v/>
      </c>
      <c r="CF25" s="482"/>
      <c r="CG25" s="483" t="str">
        <f>IF(VLOOKUP(AK23,vysledovka!$D$8:$F$68,3,FALSE)=0,"",IF(LEN(VLOOKUP(AK23,vysledovka!$D$8:$F$68,3,FALSE))&lt;1,"",LEFT(RIGHT(VLOOKUP(AK23,vysledovka!$D$8:$F$68,3,FALSE),1),1)))</f>
        <v/>
      </c>
      <c r="CH25" s="217"/>
      <c r="CI25" s="250"/>
      <c r="CJ25" s="250"/>
    </row>
    <row r="26" spans="1:88" s="252" customFormat="1" ht="3" customHeight="1">
      <c r="A26" s="250"/>
      <c r="B26" s="250"/>
      <c r="C26" s="250"/>
      <c r="E26" s="928"/>
      <c r="F26" s="929"/>
      <c r="G26" s="936"/>
      <c r="H26" s="937"/>
      <c r="I26" s="937"/>
      <c r="J26" s="937"/>
      <c r="K26" s="937"/>
      <c r="L26" s="937"/>
      <c r="M26" s="937"/>
      <c r="N26" s="937"/>
      <c r="O26" s="937"/>
      <c r="P26" s="937"/>
      <c r="Q26" s="937"/>
      <c r="R26" s="937"/>
      <c r="S26" s="937"/>
      <c r="T26" s="937"/>
      <c r="U26" s="937"/>
      <c r="V26" s="937"/>
      <c r="W26" s="937"/>
      <c r="X26" s="937"/>
      <c r="Y26" s="937"/>
      <c r="Z26" s="937"/>
      <c r="AA26" s="937"/>
      <c r="AB26" s="937"/>
      <c r="AC26" s="937"/>
      <c r="AD26" s="937"/>
      <c r="AE26" s="937"/>
      <c r="AF26" s="937"/>
      <c r="AG26" s="937"/>
      <c r="AH26" s="937"/>
      <c r="AI26" s="937"/>
      <c r="AJ26" s="938"/>
      <c r="AK26" s="923"/>
      <c r="AL26" s="923"/>
      <c r="AM26" s="923"/>
      <c r="AN26" s="464"/>
      <c r="AO26" s="236"/>
      <c r="AP26" s="236"/>
      <c r="AQ26" s="236"/>
      <c r="AR26" s="236"/>
      <c r="AS26" s="236"/>
      <c r="AT26" s="236"/>
      <c r="AU26" s="236"/>
      <c r="AV26" s="236"/>
      <c r="AW26" s="236"/>
      <c r="AX26" s="236"/>
      <c r="AY26" s="236"/>
      <c r="AZ26" s="236"/>
      <c r="BA26" s="236"/>
      <c r="BB26" s="236"/>
      <c r="BC26" s="236"/>
      <c r="BD26" s="236"/>
      <c r="BE26" s="182"/>
      <c r="BF26" s="182"/>
      <c r="BG26" s="182"/>
      <c r="BH26" s="182"/>
      <c r="BI26" s="182"/>
      <c r="BJ26" s="182"/>
      <c r="BK26" s="182"/>
      <c r="BL26" s="669"/>
      <c r="BM26" s="669"/>
      <c r="BN26" s="669"/>
      <c r="BO26" s="669"/>
      <c r="BP26" s="669"/>
      <c r="BQ26" s="669"/>
      <c r="BR26" s="669"/>
      <c r="BS26" s="669"/>
      <c r="BT26" s="669"/>
      <c r="BU26" s="669"/>
      <c r="BV26" s="669"/>
      <c r="BW26" s="669"/>
      <c r="BX26" s="669"/>
      <c r="BY26" s="669"/>
      <c r="BZ26" s="669"/>
      <c r="CA26" s="669"/>
      <c r="CB26" s="669"/>
      <c r="CC26" s="182"/>
      <c r="CD26" s="182"/>
      <c r="CE26" s="182"/>
      <c r="CF26" s="182"/>
      <c r="CG26" s="182"/>
      <c r="CH26" s="218"/>
      <c r="CI26" s="250"/>
      <c r="CJ26" s="250"/>
    </row>
    <row r="27" spans="1:88" s="174" customFormat="1" ht="3" customHeight="1">
      <c r="A27" s="250"/>
      <c r="B27" s="251"/>
      <c r="C27" s="144"/>
      <c r="D27" s="144"/>
      <c r="E27" s="916" t="s">
        <v>277</v>
      </c>
      <c r="F27" s="917"/>
      <c r="G27" s="804" t="str">
        <f>Index!C236</f>
        <v>Výnosy z cenných papierov a podielov od prepojených účtovných jednotiek (665A)</v>
      </c>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922" t="s">
        <v>103</v>
      </c>
      <c r="AL27" s="923"/>
      <c r="AM27" s="923"/>
      <c r="AN27" s="469"/>
      <c r="AO27" s="472"/>
      <c r="AP27" s="472"/>
      <c r="AQ27" s="472"/>
      <c r="AR27" s="472"/>
      <c r="AS27" s="472"/>
      <c r="AT27" s="472"/>
      <c r="AU27" s="472"/>
      <c r="AV27" s="472"/>
      <c r="AW27" s="472"/>
      <c r="AX27" s="472"/>
      <c r="AY27" s="472"/>
      <c r="AZ27" s="472"/>
      <c r="BA27" s="472"/>
      <c r="BB27" s="472"/>
      <c r="BC27" s="472"/>
      <c r="BD27" s="472"/>
      <c r="BE27" s="175"/>
      <c r="BF27" s="175"/>
      <c r="BG27" s="175"/>
      <c r="BH27" s="175"/>
      <c r="BI27" s="175"/>
      <c r="BJ27" s="175"/>
      <c r="BK27" s="175"/>
      <c r="BL27" s="710"/>
      <c r="BM27" s="710"/>
      <c r="BN27" s="710"/>
      <c r="BO27" s="710"/>
      <c r="BP27" s="710"/>
      <c r="BQ27" s="710"/>
      <c r="BR27" s="710"/>
      <c r="BS27" s="710"/>
      <c r="BT27" s="710"/>
      <c r="BU27" s="710"/>
      <c r="BV27" s="710"/>
      <c r="BW27" s="710"/>
      <c r="BX27" s="710"/>
      <c r="BY27" s="710"/>
      <c r="BZ27" s="710"/>
      <c r="CA27" s="710"/>
      <c r="CB27" s="710"/>
      <c r="CC27" s="175"/>
      <c r="CD27" s="175"/>
      <c r="CE27" s="175"/>
      <c r="CF27" s="175"/>
      <c r="CG27" s="175"/>
      <c r="CH27" s="216"/>
      <c r="CI27" s="220"/>
      <c r="CJ27" s="220"/>
    </row>
    <row r="28" spans="1:88" s="174" customFormat="1" ht="3" customHeight="1">
      <c r="A28" s="250"/>
      <c r="B28" s="250"/>
      <c r="C28" s="250"/>
      <c r="D28" s="251"/>
      <c r="E28" s="918"/>
      <c r="F28" s="919"/>
      <c r="G28" s="804"/>
      <c r="H28" s="804"/>
      <c r="I28" s="804"/>
      <c r="J28" s="804"/>
      <c r="K28" s="804"/>
      <c r="L28" s="804"/>
      <c r="M28" s="804"/>
      <c r="N28" s="804"/>
      <c r="O28" s="804"/>
      <c r="P28" s="804"/>
      <c r="Q28" s="804"/>
      <c r="R28" s="804"/>
      <c r="S28" s="804"/>
      <c r="T28" s="804"/>
      <c r="U28" s="804"/>
      <c r="V28" s="804"/>
      <c r="W28" s="804"/>
      <c r="X28" s="804"/>
      <c r="Y28" s="804"/>
      <c r="Z28" s="804"/>
      <c r="AA28" s="804"/>
      <c r="AB28" s="804"/>
      <c r="AC28" s="804"/>
      <c r="AD28" s="804"/>
      <c r="AE28" s="804"/>
      <c r="AF28" s="804"/>
      <c r="AG28" s="804"/>
      <c r="AH28" s="804"/>
      <c r="AI28" s="804"/>
      <c r="AJ28" s="804"/>
      <c r="AK28" s="923"/>
      <c r="AL28" s="923"/>
      <c r="AM28" s="923"/>
      <c r="AN28" s="465"/>
      <c r="AO28" s="466"/>
      <c r="AP28" s="466"/>
      <c r="AQ28" s="466"/>
      <c r="AR28" s="471"/>
      <c r="AS28" s="481"/>
      <c r="AT28" s="481"/>
      <c r="AU28" s="481"/>
      <c r="AV28" s="481"/>
      <c r="AW28" s="481"/>
      <c r="AX28" s="482"/>
      <c r="AY28" s="830"/>
      <c r="AZ28" s="830"/>
      <c r="BA28" s="830"/>
      <c r="BB28" s="830"/>
      <c r="BC28" s="830"/>
      <c r="BD28" s="830"/>
      <c r="BE28" s="482"/>
      <c r="BF28" s="832"/>
      <c r="BG28" s="832"/>
      <c r="BH28" s="832"/>
      <c r="BI28" s="832"/>
      <c r="BJ28" s="832"/>
      <c r="BK28" s="738"/>
      <c r="BL28" s="671"/>
      <c r="BM28" s="672"/>
      <c r="BN28" s="672"/>
      <c r="BO28" s="672"/>
      <c r="BP28" s="471"/>
      <c r="BQ28" s="830"/>
      <c r="BR28" s="830"/>
      <c r="BS28" s="830"/>
      <c r="BT28" s="830"/>
      <c r="BU28" s="830"/>
      <c r="BV28" s="831"/>
      <c r="BW28" s="832"/>
      <c r="BX28" s="832"/>
      <c r="BY28" s="832"/>
      <c r="BZ28" s="832"/>
      <c r="CA28" s="832"/>
      <c r="CB28" s="833"/>
      <c r="CC28" s="832"/>
      <c r="CD28" s="832"/>
      <c r="CE28" s="832"/>
      <c r="CF28" s="832"/>
      <c r="CG28" s="832"/>
      <c r="CH28" s="217"/>
      <c r="CI28" s="220"/>
      <c r="CJ28" s="220"/>
    </row>
    <row r="29" spans="1:88" s="252" customFormat="1" ht="15" customHeight="1">
      <c r="A29" s="250"/>
      <c r="B29" s="250"/>
      <c r="C29" s="250"/>
      <c r="E29" s="918"/>
      <c r="F29" s="919"/>
      <c r="G29" s="804"/>
      <c r="H29" s="804"/>
      <c r="I29" s="804"/>
      <c r="J29" s="804"/>
      <c r="K29" s="804"/>
      <c r="L29" s="804"/>
      <c r="M29" s="804"/>
      <c r="N29" s="804"/>
      <c r="O29" s="804"/>
      <c r="P29" s="804"/>
      <c r="Q29" s="804"/>
      <c r="R29" s="804"/>
      <c r="S29" s="804"/>
      <c r="T29" s="804"/>
      <c r="U29" s="804"/>
      <c r="V29" s="804"/>
      <c r="W29" s="804"/>
      <c r="X29" s="804"/>
      <c r="Y29" s="804"/>
      <c r="Z29" s="804"/>
      <c r="AA29" s="804"/>
      <c r="AB29" s="804"/>
      <c r="AC29" s="804"/>
      <c r="AD29" s="804"/>
      <c r="AE29" s="804"/>
      <c r="AF29" s="804"/>
      <c r="AG29" s="804"/>
      <c r="AH29" s="804"/>
      <c r="AI29" s="804"/>
      <c r="AJ29" s="804"/>
      <c r="AK29" s="923"/>
      <c r="AL29" s="923"/>
      <c r="AM29" s="923"/>
      <c r="AN29" s="465"/>
      <c r="AO29" s="483" t="str">
        <f>IF(LEN(VLOOKUP(AK27,vysledovka!$D$8:$F$68,2,FALSE))&lt;11,"",LEFT(RIGHT(VLOOKUP(AK27,vysledovka!$D$8:$F$68,2,FALSE),11),1))</f>
        <v/>
      </c>
      <c r="AP29" s="253"/>
      <c r="AQ29" s="483" t="str">
        <f>IF(LEN(VLOOKUP(AK27,vysledovka!$D$8:$F$68,2,FALSE))&lt;10,"",LEFT(RIGHT(VLOOKUP(AK27,vysledovka!$D$8:$F$68,2,FALSE),10),1))</f>
        <v/>
      </c>
      <c r="AR29" s="482"/>
      <c r="AS29" s="483" t="str">
        <f>IF(LEN(VLOOKUP(AK27,vysledovka!$D$8:$F$68,2,FALSE))&lt;9,"",LEFT(RIGHT(VLOOKUP(AK27,vysledovka!$D$8:$F$68,2,FALSE),9),1))</f>
        <v/>
      </c>
      <c r="AT29" s="253"/>
      <c r="AU29" s="483" t="str">
        <f>IF(LEN(VLOOKUP(AK27,vysledovka!$D$8:$F$68,2,FALSE))&lt;8,"",LEFT(RIGHT(VLOOKUP(AK27,vysledovka!$D$8:$F$68,2,FALSE),8),1))</f>
        <v/>
      </c>
      <c r="AV29" s="482"/>
      <c r="AW29" s="483" t="str">
        <f>IF(LEN(VLOOKUP(AK27,vysledovka!$D$8:$F$68,2,FALSE))&lt;7,"",LEFT(RIGHT(VLOOKUP(AK27,vysledovka!$D$8:$F$68,2,FALSE),7),1))</f>
        <v/>
      </c>
      <c r="AX29" s="482"/>
      <c r="AY29" s="483" t="str">
        <f>IF(LEN(VLOOKUP(AK27,vysledovka!$D$8:$F$68,2,FALSE))&lt;6,"",LEFT(RIGHT(VLOOKUP(AK27,vysledovka!$D$8:$F$68,2,FALSE),6),1))</f>
        <v/>
      </c>
      <c r="AZ29" s="253"/>
      <c r="BA29" s="834" t="str">
        <f>IF(LEN(VLOOKUP(AK27,vysledovka!$D$8:$F$68,2,FALSE))&lt;5,"",LEFT(RIGHT(VLOOKUP(AK27,vysledovka!$D$8:$F$68,2,FALSE),5),1))</f>
        <v/>
      </c>
      <c r="BB29" s="834"/>
      <c r="BC29" s="482"/>
      <c r="BD29" s="483" t="str">
        <f>IF(LEN(VLOOKUP(AK27,vysledovka!$D$8:$F$68,2,FALSE))&lt;4,"",LEFT(RIGHT(VLOOKUP(AK27,vysledovka!$D$8:$F$68,2,FALSE),4),1))</f>
        <v/>
      </c>
      <c r="BE29" s="482"/>
      <c r="BF29" s="483" t="str">
        <f>IF(LEN(VLOOKUP(AK27,vysledovka!$D$8:$F$68,2,FALSE))&lt;3,"",LEFT(RIGHT(VLOOKUP(AK27,vysledovka!$D$8:$F$68,2,FALSE),3),1))</f>
        <v/>
      </c>
      <c r="BG29" s="482"/>
      <c r="BH29" s="483" t="str">
        <f>IF(LEN(VLOOKUP(AK27,vysledovka!$D$8:$F$68,2,FALSE))&lt;2,"",LEFT(RIGHT(VLOOKUP(AK27,vysledovka!$D$8:$F$68,2,FALSE),2),1))</f>
        <v/>
      </c>
      <c r="BI29" s="482"/>
      <c r="BJ29" s="483" t="str">
        <f>IF(VLOOKUP(AK27,vysledovka!$D$8:$F$68,2,FALSE)=0,"",IF(LEN(VLOOKUP(AK27,vysledovka!$D$8:$F$68,2,FALSE))&lt;1,"",LEFT(RIGHT(VLOOKUP(AK27,vysledovka!$D$8:$F$68,2,FALSE),1),1)))</f>
        <v/>
      </c>
      <c r="BK29" s="738"/>
      <c r="BL29" s="671"/>
      <c r="BM29" s="483" t="str">
        <f>IF(LEN(VLOOKUP(AK27,vysledovka!$D$8:$F$68,3,FALSE))&lt;11,"",LEFT(RIGHT(VLOOKUP(AK27,vysledovka!$D$8:$F$68,3,FALSE),11),1))</f>
        <v/>
      </c>
      <c r="BN29" s="253"/>
      <c r="BO29" s="483" t="str">
        <f>IF(LEN(VLOOKUP(AK27,vysledovka!$D$8:$F$68,3,FALSE))&lt;10,"",LEFT(RIGHT(VLOOKUP(AK27,vysledovka!$D$8:$F$68,3,FALSE),10),1))</f>
        <v/>
      </c>
      <c r="BP29" s="482"/>
      <c r="BQ29" s="483" t="str">
        <f>IF(LEN(VLOOKUP(AK27,vysledovka!$D$8:$F$68,3,FALSE))&lt;9,"",LEFT(RIGHT(VLOOKUP(AK27,vysledovka!$D$8:$F$68,3,FALSE),9),1))</f>
        <v/>
      </c>
      <c r="BR29" s="253"/>
      <c r="BS29" s="483" t="str">
        <f>IF(LEN(VLOOKUP(AK27,vysledovka!$D$8:$F$68,3,FALSE))&lt;8,"",LEFT(RIGHT(VLOOKUP(AK27,vysledovka!$D$8:$F$68,3,FALSE),8),1))</f>
        <v/>
      </c>
      <c r="BT29" s="482"/>
      <c r="BU29" s="483" t="str">
        <f>IF(LEN(VLOOKUP(AK27,vysledovka!$D$8:$F$68,3,FALSE))&lt;7,"",LEFT(RIGHT(VLOOKUP(AK27,vysledovka!$D$8:$F$68,3,FALSE),7),1))</f>
        <v/>
      </c>
      <c r="BV29" s="831"/>
      <c r="BW29" s="483" t="str">
        <f>IF(LEN(VLOOKUP(AK27,vysledovka!$D$8:$F$68,3,FALSE))&lt;6,"",LEFT(RIGHT(VLOOKUP(AK27,vysledovka!$D$8:$F$68,3,FALSE),6),1))</f>
        <v/>
      </c>
      <c r="BX29" s="482"/>
      <c r="BY29" s="483" t="str">
        <f>IF(LEN(VLOOKUP(AK27,vysledovka!$D$8:$F$68,3,FALSE))&lt;5,"",LEFT(RIGHT(VLOOKUP(AK27,vysledovka!$D$8:$F$68,3,FALSE),5),1))</f>
        <v/>
      </c>
      <c r="BZ29" s="482"/>
      <c r="CA29" s="483" t="str">
        <f>IF(LEN(VLOOKUP(AK27,vysledovka!$D$8:$F$68,3,FALSE))&lt;4,"",LEFT(RIGHT(VLOOKUP(AK27,vysledovka!$D$8:$F$68,3,FALSE),4),1))</f>
        <v/>
      </c>
      <c r="CB29" s="833"/>
      <c r="CC29" s="483" t="str">
        <f>IF(LEN(VLOOKUP(AK27,vysledovka!$D$8:$F$68,3,FALSE))&lt;3,"",LEFT(RIGHT(VLOOKUP(AK27,vysledovka!$D$8:$F$68,3,FALSE),3),1))</f>
        <v/>
      </c>
      <c r="CD29" s="482"/>
      <c r="CE29" s="483" t="str">
        <f>IF(LEN(VLOOKUP(AK27,vysledovka!$D$8:$F$68,3,FALSE))&lt;2,"",LEFT(RIGHT(VLOOKUP(AK27,vysledovka!$D$8:$F$68,3,FALSE),2),1))</f>
        <v/>
      </c>
      <c r="CF29" s="482"/>
      <c r="CG29" s="483" t="str">
        <f>IF(VLOOKUP(AK27,vysledovka!$D$8:$F$68,3,FALSE)=0,"",IF(LEN(VLOOKUP(AK27,vysledovka!$D$8:$F$68,3,FALSE))&lt;1,"",LEFT(RIGHT(VLOOKUP(AK27,vysledovka!$D$8:$F$68,3,FALSE),1),1)))</f>
        <v/>
      </c>
      <c r="CH29" s="217"/>
      <c r="CI29" s="250"/>
      <c r="CJ29" s="250"/>
    </row>
    <row r="30" spans="1:88" s="252" customFormat="1" ht="3" customHeight="1">
      <c r="A30" s="250"/>
      <c r="B30" s="250"/>
      <c r="C30" s="250"/>
      <c r="E30" s="920"/>
      <c r="F30" s="921"/>
      <c r="G30" s="804"/>
      <c r="H30" s="804"/>
      <c r="I30" s="804"/>
      <c r="J30" s="804"/>
      <c r="K30" s="804"/>
      <c r="L30" s="804"/>
      <c r="M30" s="804"/>
      <c r="N30" s="804"/>
      <c r="O30" s="804"/>
      <c r="P30" s="804"/>
      <c r="Q30" s="804"/>
      <c r="R30" s="804"/>
      <c r="S30" s="804"/>
      <c r="T30" s="804"/>
      <c r="U30" s="804"/>
      <c r="V30" s="804"/>
      <c r="W30" s="804"/>
      <c r="X30" s="804"/>
      <c r="Y30" s="804"/>
      <c r="Z30" s="804"/>
      <c r="AA30" s="804"/>
      <c r="AB30" s="804"/>
      <c r="AC30" s="804"/>
      <c r="AD30" s="804"/>
      <c r="AE30" s="804"/>
      <c r="AF30" s="804"/>
      <c r="AG30" s="804"/>
      <c r="AH30" s="804"/>
      <c r="AI30" s="804"/>
      <c r="AJ30" s="804"/>
      <c r="AK30" s="923"/>
      <c r="AL30" s="923"/>
      <c r="AM30" s="923"/>
      <c r="AN30" s="464"/>
      <c r="AO30" s="236"/>
      <c r="AP30" s="236"/>
      <c r="AQ30" s="236"/>
      <c r="AR30" s="236"/>
      <c r="AS30" s="236"/>
      <c r="AT30" s="236"/>
      <c r="AU30" s="236"/>
      <c r="AV30" s="236"/>
      <c r="AW30" s="236"/>
      <c r="AX30" s="236"/>
      <c r="AY30" s="236"/>
      <c r="AZ30" s="236"/>
      <c r="BA30" s="236"/>
      <c r="BB30" s="236"/>
      <c r="BC30" s="236"/>
      <c r="BD30" s="236"/>
      <c r="BE30" s="182"/>
      <c r="BF30" s="182"/>
      <c r="BG30" s="182"/>
      <c r="BH30" s="182"/>
      <c r="BI30" s="182"/>
      <c r="BJ30" s="182"/>
      <c r="BK30" s="182"/>
      <c r="BL30" s="669"/>
      <c r="BM30" s="669"/>
      <c r="BN30" s="669"/>
      <c r="BO30" s="669"/>
      <c r="BP30" s="669"/>
      <c r="BQ30" s="669"/>
      <c r="BR30" s="669"/>
      <c r="BS30" s="669"/>
      <c r="BT30" s="669"/>
      <c r="BU30" s="669"/>
      <c r="BV30" s="669"/>
      <c r="BW30" s="669"/>
      <c r="BX30" s="669"/>
      <c r="BY30" s="669"/>
      <c r="BZ30" s="669"/>
      <c r="CA30" s="669"/>
      <c r="CB30" s="669"/>
      <c r="CC30" s="182"/>
      <c r="CD30" s="182"/>
      <c r="CE30" s="182"/>
      <c r="CF30" s="182"/>
      <c r="CG30" s="182"/>
      <c r="CH30" s="218"/>
      <c r="CI30" s="250"/>
      <c r="CJ30" s="250"/>
    </row>
    <row r="31" spans="1:88" s="174" customFormat="1" ht="3" customHeight="1">
      <c r="A31" s="250"/>
      <c r="B31" s="251"/>
      <c r="C31" s="144"/>
      <c r="D31" s="144"/>
      <c r="E31" s="958" t="s">
        <v>59</v>
      </c>
      <c r="F31" s="959"/>
      <c r="G31" s="865" t="str">
        <f>Index!C237</f>
        <v>Výnosy z cenných papierov a podielov v podielovej účasti okrem výnosov prepojených účtovných jednotiek (665A)</v>
      </c>
      <c r="H31" s="867"/>
      <c r="I31" s="867"/>
      <c r="J31" s="867"/>
      <c r="K31" s="867"/>
      <c r="L31" s="867"/>
      <c r="M31" s="867"/>
      <c r="N31" s="867"/>
      <c r="O31" s="867"/>
      <c r="P31" s="867"/>
      <c r="Q31" s="867"/>
      <c r="R31" s="867"/>
      <c r="S31" s="867"/>
      <c r="T31" s="867"/>
      <c r="U31" s="867"/>
      <c r="V31" s="867"/>
      <c r="W31" s="867"/>
      <c r="X31" s="867"/>
      <c r="Y31" s="867"/>
      <c r="Z31" s="867"/>
      <c r="AA31" s="867"/>
      <c r="AB31" s="867"/>
      <c r="AC31" s="867"/>
      <c r="AD31" s="867"/>
      <c r="AE31" s="867"/>
      <c r="AF31" s="867"/>
      <c r="AG31" s="867"/>
      <c r="AH31" s="867"/>
      <c r="AI31" s="867"/>
      <c r="AJ31" s="867"/>
      <c r="AK31" s="922" t="s">
        <v>105</v>
      </c>
      <c r="AL31" s="923"/>
      <c r="AM31" s="923"/>
      <c r="AN31" s="469"/>
      <c r="AO31" s="472"/>
      <c r="AP31" s="472"/>
      <c r="AQ31" s="472"/>
      <c r="AR31" s="472"/>
      <c r="AS31" s="472"/>
      <c r="AT31" s="472"/>
      <c r="AU31" s="472"/>
      <c r="AV31" s="472"/>
      <c r="AW31" s="472"/>
      <c r="AX31" s="472"/>
      <c r="AY31" s="472"/>
      <c r="AZ31" s="472"/>
      <c r="BA31" s="472"/>
      <c r="BB31" s="472"/>
      <c r="BC31" s="472"/>
      <c r="BD31" s="472"/>
      <c r="BE31" s="175"/>
      <c r="BF31" s="175"/>
      <c r="BG31" s="175"/>
      <c r="BH31" s="175"/>
      <c r="BI31" s="175"/>
      <c r="BJ31" s="175"/>
      <c r="BK31" s="175"/>
      <c r="BL31" s="710"/>
      <c r="BM31" s="710"/>
      <c r="BN31" s="710"/>
      <c r="BO31" s="710"/>
      <c r="BP31" s="710"/>
      <c r="BQ31" s="710"/>
      <c r="BR31" s="710"/>
      <c r="BS31" s="710"/>
      <c r="BT31" s="710"/>
      <c r="BU31" s="710"/>
      <c r="BV31" s="710"/>
      <c r="BW31" s="710"/>
      <c r="BX31" s="710"/>
      <c r="BY31" s="710"/>
      <c r="BZ31" s="710"/>
      <c r="CA31" s="710"/>
      <c r="CB31" s="710"/>
      <c r="CC31" s="175"/>
      <c r="CD31" s="175"/>
      <c r="CE31" s="175"/>
      <c r="CF31" s="175"/>
      <c r="CG31" s="175"/>
      <c r="CH31" s="216"/>
      <c r="CI31" s="220"/>
      <c r="CJ31" s="220"/>
    </row>
    <row r="32" spans="1:88" s="174" customFormat="1" ht="3" customHeight="1">
      <c r="A32" s="250"/>
      <c r="B32" s="250"/>
      <c r="C32" s="250"/>
      <c r="D32" s="251"/>
      <c r="E32" s="960"/>
      <c r="F32" s="961"/>
      <c r="G32" s="867"/>
      <c r="H32" s="867"/>
      <c r="I32" s="867"/>
      <c r="J32" s="867"/>
      <c r="K32" s="867"/>
      <c r="L32" s="867"/>
      <c r="M32" s="867"/>
      <c r="N32" s="867"/>
      <c r="O32" s="867"/>
      <c r="P32" s="867"/>
      <c r="Q32" s="867"/>
      <c r="R32" s="867"/>
      <c r="S32" s="867"/>
      <c r="T32" s="867"/>
      <c r="U32" s="867"/>
      <c r="V32" s="867"/>
      <c r="W32" s="867"/>
      <c r="X32" s="867"/>
      <c r="Y32" s="867"/>
      <c r="Z32" s="867"/>
      <c r="AA32" s="867"/>
      <c r="AB32" s="867"/>
      <c r="AC32" s="867"/>
      <c r="AD32" s="867"/>
      <c r="AE32" s="867"/>
      <c r="AF32" s="867"/>
      <c r="AG32" s="867"/>
      <c r="AH32" s="867"/>
      <c r="AI32" s="867"/>
      <c r="AJ32" s="867"/>
      <c r="AK32" s="923"/>
      <c r="AL32" s="923"/>
      <c r="AM32" s="923"/>
      <c r="AN32" s="465"/>
      <c r="AO32" s="466"/>
      <c r="AP32" s="466"/>
      <c r="AQ32" s="466"/>
      <c r="AR32" s="471"/>
      <c r="AS32" s="481"/>
      <c r="AT32" s="481"/>
      <c r="AU32" s="481"/>
      <c r="AV32" s="481"/>
      <c r="AW32" s="481"/>
      <c r="AX32" s="482"/>
      <c r="AY32" s="830"/>
      <c r="AZ32" s="830"/>
      <c r="BA32" s="830"/>
      <c r="BB32" s="830"/>
      <c r="BC32" s="830"/>
      <c r="BD32" s="830"/>
      <c r="BE32" s="482"/>
      <c r="BF32" s="832"/>
      <c r="BG32" s="832"/>
      <c r="BH32" s="832"/>
      <c r="BI32" s="832"/>
      <c r="BJ32" s="832"/>
      <c r="BK32" s="738"/>
      <c r="BL32" s="671"/>
      <c r="BM32" s="672"/>
      <c r="BN32" s="672"/>
      <c r="BO32" s="672"/>
      <c r="BP32" s="471"/>
      <c r="BQ32" s="830"/>
      <c r="BR32" s="830"/>
      <c r="BS32" s="830"/>
      <c r="BT32" s="830"/>
      <c r="BU32" s="830"/>
      <c r="BV32" s="831"/>
      <c r="BW32" s="832"/>
      <c r="BX32" s="832"/>
      <c r="BY32" s="832"/>
      <c r="BZ32" s="832"/>
      <c r="CA32" s="832"/>
      <c r="CB32" s="833"/>
      <c r="CC32" s="832"/>
      <c r="CD32" s="832"/>
      <c r="CE32" s="832"/>
      <c r="CF32" s="832"/>
      <c r="CG32" s="832"/>
      <c r="CH32" s="217"/>
      <c r="CI32" s="220"/>
      <c r="CJ32" s="220"/>
    </row>
    <row r="33" spans="1:88" s="252" customFormat="1" ht="15" customHeight="1">
      <c r="A33" s="250"/>
      <c r="B33" s="250"/>
      <c r="C33" s="250"/>
      <c r="E33" s="960"/>
      <c r="F33" s="961"/>
      <c r="G33" s="867"/>
      <c r="H33" s="867"/>
      <c r="I33" s="867"/>
      <c r="J33" s="867"/>
      <c r="K33" s="867"/>
      <c r="L33" s="867"/>
      <c r="M33" s="867"/>
      <c r="N33" s="867"/>
      <c r="O33" s="867"/>
      <c r="P33" s="867"/>
      <c r="Q33" s="867"/>
      <c r="R33" s="867"/>
      <c r="S33" s="867"/>
      <c r="T33" s="867"/>
      <c r="U33" s="867"/>
      <c r="V33" s="867"/>
      <c r="W33" s="867"/>
      <c r="X33" s="867"/>
      <c r="Y33" s="867"/>
      <c r="Z33" s="867"/>
      <c r="AA33" s="867"/>
      <c r="AB33" s="867"/>
      <c r="AC33" s="867"/>
      <c r="AD33" s="867"/>
      <c r="AE33" s="867"/>
      <c r="AF33" s="867"/>
      <c r="AG33" s="867"/>
      <c r="AH33" s="867"/>
      <c r="AI33" s="867"/>
      <c r="AJ33" s="867"/>
      <c r="AK33" s="923"/>
      <c r="AL33" s="923"/>
      <c r="AM33" s="923"/>
      <c r="AN33" s="465"/>
      <c r="AO33" s="483" t="str">
        <f>IF(LEN(VLOOKUP(AK31,vysledovka!$D$8:$F$68,2,FALSE))&lt;11,"",LEFT(RIGHT(VLOOKUP(AK31,vysledovka!$D$8:$F$68,2,FALSE),11),1))</f>
        <v/>
      </c>
      <c r="AP33" s="253"/>
      <c r="AQ33" s="483" t="str">
        <f>IF(LEN(VLOOKUP(AK31,vysledovka!$D$8:$F$68,2,FALSE))&lt;10,"",LEFT(RIGHT(VLOOKUP(AK31,vysledovka!$D$8:$F$68,2,FALSE),10),1))</f>
        <v/>
      </c>
      <c r="AR33" s="482"/>
      <c r="AS33" s="483" t="str">
        <f>IF(LEN(VLOOKUP(AK31,vysledovka!$D$8:$F$68,2,FALSE))&lt;9,"",LEFT(RIGHT(VLOOKUP(AK31,vysledovka!$D$8:$F$68,2,FALSE),9),1))</f>
        <v/>
      </c>
      <c r="AT33" s="253"/>
      <c r="AU33" s="483" t="str">
        <f>IF(LEN(VLOOKUP(AK31,vysledovka!$D$8:$F$68,2,FALSE))&lt;8,"",LEFT(RIGHT(VLOOKUP(AK31,vysledovka!$D$8:$F$68,2,FALSE),8),1))</f>
        <v/>
      </c>
      <c r="AV33" s="482"/>
      <c r="AW33" s="483" t="str">
        <f>IF(LEN(VLOOKUP(AK31,vysledovka!$D$8:$F$68,2,FALSE))&lt;7,"",LEFT(RIGHT(VLOOKUP(AK31,vysledovka!$D$8:$F$68,2,FALSE),7),1))</f>
        <v/>
      </c>
      <c r="AX33" s="482"/>
      <c r="AY33" s="483" t="str">
        <f>IF(LEN(VLOOKUP(AK31,vysledovka!$D$8:$F$68,2,FALSE))&lt;6,"",LEFT(RIGHT(VLOOKUP(AK31,vysledovka!$D$8:$F$68,2,FALSE),6),1))</f>
        <v/>
      </c>
      <c r="AZ33" s="253"/>
      <c r="BA33" s="834" t="str">
        <f>IF(LEN(VLOOKUP(AK31,vysledovka!$D$8:$F$68,2,FALSE))&lt;5,"",LEFT(RIGHT(VLOOKUP(AK31,vysledovka!$D$8:$F$68,2,FALSE),5),1))</f>
        <v/>
      </c>
      <c r="BB33" s="834"/>
      <c r="BC33" s="482"/>
      <c r="BD33" s="483" t="str">
        <f>IF(LEN(VLOOKUP(AK31,vysledovka!$D$8:$F$68,2,FALSE))&lt;4,"",LEFT(RIGHT(VLOOKUP(AK31,vysledovka!$D$8:$F$68,2,FALSE),4),1))</f>
        <v/>
      </c>
      <c r="BE33" s="482"/>
      <c r="BF33" s="483" t="str">
        <f>IF(LEN(VLOOKUP(AK31,vysledovka!$D$8:$F$68,2,FALSE))&lt;3,"",LEFT(RIGHT(VLOOKUP(AK31,vysledovka!$D$8:$F$68,2,FALSE),3),1))</f>
        <v/>
      </c>
      <c r="BG33" s="482"/>
      <c r="BH33" s="483" t="str">
        <f>IF(LEN(VLOOKUP(AK31,vysledovka!$D$8:$F$68,2,FALSE))&lt;2,"",LEFT(RIGHT(VLOOKUP(AK31,vysledovka!$D$8:$F$68,2,FALSE),2),1))</f>
        <v/>
      </c>
      <c r="BI33" s="482"/>
      <c r="BJ33" s="483" t="str">
        <f>IF(VLOOKUP(AK31,vysledovka!$D$8:$F$68,2,FALSE)=0,"",IF(LEN(VLOOKUP(AK31,vysledovka!$D$8:$F$68,2,FALSE))&lt;1,"",LEFT(RIGHT(VLOOKUP(AK31,vysledovka!$D$8:$F$68,2,FALSE),1),1)))</f>
        <v/>
      </c>
      <c r="BK33" s="738"/>
      <c r="BL33" s="671"/>
      <c r="BM33" s="483" t="str">
        <f>IF(LEN(VLOOKUP(AK31,vysledovka!$D$8:$F$68,3,FALSE))&lt;11,"",LEFT(RIGHT(VLOOKUP(AK31,vysledovka!$D$8:$F$68,3,FALSE),11),1))</f>
        <v/>
      </c>
      <c r="BN33" s="253"/>
      <c r="BO33" s="483" t="str">
        <f>IF(LEN(VLOOKUP(AK31,vysledovka!$D$8:$F$68,3,FALSE))&lt;10,"",LEFT(RIGHT(VLOOKUP(AK31,vysledovka!$D$8:$F$68,3,FALSE),10),1))</f>
        <v/>
      </c>
      <c r="BP33" s="482"/>
      <c r="BQ33" s="483" t="str">
        <f>IF(LEN(VLOOKUP(AK31,vysledovka!$D$8:$F$68,3,FALSE))&lt;9,"",LEFT(RIGHT(VLOOKUP(AK31,vysledovka!$D$8:$F$68,3,FALSE),9),1))</f>
        <v/>
      </c>
      <c r="BR33" s="253"/>
      <c r="BS33" s="483" t="str">
        <f>IF(LEN(VLOOKUP(AK31,vysledovka!$D$8:$F$68,3,FALSE))&lt;8,"",LEFT(RIGHT(VLOOKUP(AK31,vysledovka!$D$8:$F$68,3,FALSE),8),1))</f>
        <v/>
      </c>
      <c r="BT33" s="482"/>
      <c r="BU33" s="483" t="str">
        <f>IF(LEN(VLOOKUP(AK31,vysledovka!$D$8:$F$68,3,FALSE))&lt;7,"",LEFT(RIGHT(VLOOKUP(AK31,vysledovka!$D$8:$F$68,3,FALSE),7),1))</f>
        <v/>
      </c>
      <c r="BV33" s="831"/>
      <c r="BW33" s="483" t="str">
        <f>IF(LEN(VLOOKUP(AK31,vysledovka!$D$8:$F$68,3,FALSE))&lt;6,"",LEFT(RIGHT(VLOOKUP(AK31,vysledovka!$D$8:$F$68,3,FALSE),6),1))</f>
        <v/>
      </c>
      <c r="BX33" s="482"/>
      <c r="BY33" s="483" t="str">
        <f>IF(LEN(VLOOKUP(AK31,vysledovka!$D$8:$F$68,3,FALSE))&lt;5,"",LEFT(RIGHT(VLOOKUP(AK31,vysledovka!$D$8:$F$68,3,FALSE),5),1))</f>
        <v/>
      </c>
      <c r="BZ33" s="482"/>
      <c r="CA33" s="483" t="str">
        <f>IF(LEN(VLOOKUP(AK31,vysledovka!$D$8:$F$68,3,FALSE))&lt;4,"",LEFT(RIGHT(VLOOKUP(AK31,vysledovka!$D$8:$F$68,3,FALSE),4),1))</f>
        <v/>
      </c>
      <c r="CB33" s="833"/>
      <c r="CC33" s="483" t="str">
        <f>IF(LEN(VLOOKUP(AK31,vysledovka!$D$8:$F$68,3,FALSE))&lt;3,"",LEFT(RIGHT(VLOOKUP(AK31,vysledovka!$D$8:$F$68,3,FALSE),3),1))</f>
        <v/>
      </c>
      <c r="CD33" s="482"/>
      <c r="CE33" s="483" t="str">
        <f>IF(LEN(VLOOKUP(AK31,vysledovka!$D$8:$F$68,3,FALSE))&lt;2,"",LEFT(RIGHT(VLOOKUP(AK31,vysledovka!$D$8:$F$68,3,FALSE),2),1))</f>
        <v/>
      </c>
      <c r="CF33" s="482"/>
      <c r="CG33" s="483" t="str">
        <f>IF(VLOOKUP(AK31,vysledovka!$D$8:$F$68,3,FALSE)=0,"",IF(LEN(VLOOKUP(AK31,vysledovka!$D$8:$F$68,3,FALSE))&lt;1,"",LEFT(RIGHT(VLOOKUP(AK31,vysledovka!$D$8:$F$68,3,FALSE),1),1)))</f>
        <v/>
      </c>
      <c r="CH33" s="217"/>
      <c r="CI33" s="250"/>
      <c r="CJ33" s="250"/>
    </row>
    <row r="34" spans="1:88" s="252" customFormat="1" ht="3" customHeight="1">
      <c r="A34" s="250"/>
      <c r="B34" s="250"/>
      <c r="C34" s="250"/>
      <c r="E34" s="962"/>
      <c r="F34" s="963"/>
      <c r="G34" s="867"/>
      <c r="H34" s="867"/>
      <c r="I34" s="867"/>
      <c r="J34" s="867"/>
      <c r="K34" s="867"/>
      <c r="L34" s="867"/>
      <c r="M34" s="867"/>
      <c r="N34" s="867"/>
      <c r="O34" s="867"/>
      <c r="P34" s="867"/>
      <c r="Q34" s="867"/>
      <c r="R34" s="867"/>
      <c r="S34" s="867"/>
      <c r="T34" s="867"/>
      <c r="U34" s="867"/>
      <c r="V34" s="867"/>
      <c r="W34" s="867"/>
      <c r="X34" s="867"/>
      <c r="Y34" s="867"/>
      <c r="Z34" s="867"/>
      <c r="AA34" s="867"/>
      <c r="AB34" s="867"/>
      <c r="AC34" s="867"/>
      <c r="AD34" s="867"/>
      <c r="AE34" s="867"/>
      <c r="AF34" s="867"/>
      <c r="AG34" s="867"/>
      <c r="AH34" s="867"/>
      <c r="AI34" s="867"/>
      <c r="AJ34" s="867"/>
      <c r="AK34" s="923"/>
      <c r="AL34" s="923"/>
      <c r="AM34" s="923"/>
      <c r="AN34" s="464"/>
      <c r="AO34" s="236"/>
      <c r="AP34" s="236"/>
      <c r="AQ34" s="236"/>
      <c r="AR34" s="236"/>
      <c r="AS34" s="236"/>
      <c r="AT34" s="236"/>
      <c r="AU34" s="236"/>
      <c r="AV34" s="236"/>
      <c r="AW34" s="236"/>
      <c r="AX34" s="236"/>
      <c r="AY34" s="236"/>
      <c r="AZ34" s="236"/>
      <c r="BA34" s="236"/>
      <c r="BB34" s="236"/>
      <c r="BC34" s="236"/>
      <c r="BD34" s="236"/>
      <c r="BE34" s="182"/>
      <c r="BF34" s="182"/>
      <c r="BG34" s="182"/>
      <c r="BH34" s="182"/>
      <c r="BI34" s="182"/>
      <c r="BJ34" s="182"/>
      <c r="BK34" s="182"/>
      <c r="BL34" s="669"/>
      <c r="BM34" s="669"/>
      <c r="BN34" s="669"/>
      <c r="BO34" s="669"/>
      <c r="BP34" s="669"/>
      <c r="BQ34" s="669"/>
      <c r="BR34" s="669"/>
      <c r="BS34" s="669"/>
      <c r="BT34" s="669"/>
      <c r="BU34" s="669"/>
      <c r="BV34" s="669"/>
      <c r="BW34" s="669"/>
      <c r="BX34" s="669"/>
      <c r="BY34" s="669"/>
      <c r="BZ34" s="669"/>
      <c r="CA34" s="669"/>
      <c r="CB34" s="669"/>
      <c r="CC34" s="182"/>
      <c r="CD34" s="182"/>
      <c r="CE34" s="182"/>
      <c r="CF34" s="182"/>
      <c r="CG34" s="182"/>
      <c r="CH34" s="218"/>
      <c r="CI34" s="250"/>
      <c r="CJ34" s="250"/>
    </row>
    <row r="35" spans="1:88" s="174" customFormat="1" ht="3" customHeight="1">
      <c r="A35" s="139"/>
      <c r="B35" s="463"/>
      <c r="C35" s="144"/>
      <c r="D35" s="144"/>
      <c r="E35" s="837" t="s">
        <v>61</v>
      </c>
      <c r="F35" s="838"/>
      <c r="G35" s="804" t="str">
        <f>Index!C238</f>
        <v>Ostatné výnosy z cenných papierov a podielov (665A)</v>
      </c>
      <c r="H35" s="801"/>
      <c r="I35" s="801"/>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1"/>
      <c r="AH35" s="801"/>
      <c r="AI35" s="801"/>
      <c r="AJ35" s="801"/>
      <c r="AK35" s="922" t="s">
        <v>107</v>
      </c>
      <c r="AL35" s="923"/>
      <c r="AM35" s="923"/>
      <c r="AN35" s="469"/>
      <c r="AO35" s="472"/>
      <c r="AP35" s="472"/>
      <c r="AQ35" s="472"/>
      <c r="AR35" s="472"/>
      <c r="AS35" s="472"/>
      <c r="AT35" s="472"/>
      <c r="AU35" s="472"/>
      <c r="AV35" s="472"/>
      <c r="AW35" s="472"/>
      <c r="AX35" s="472"/>
      <c r="AY35" s="472"/>
      <c r="AZ35" s="472"/>
      <c r="BA35" s="472"/>
      <c r="BB35" s="472"/>
      <c r="BC35" s="472"/>
      <c r="BD35" s="472"/>
      <c r="BE35" s="175"/>
      <c r="BF35" s="175"/>
      <c r="BG35" s="175"/>
      <c r="BH35" s="175"/>
      <c r="BI35" s="175"/>
      <c r="BJ35" s="175"/>
      <c r="BK35" s="175"/>
      <c r="BL35" s="710"/>
      <c r="BM35" s="710"/>
      <c r="BN35" s="710"/>
      <c r="BO35" s="710"/>
      <c r="BP35" s="710"/>
      <c r="BQ35" s="710"/>
      <c r="BR35" s="710"/>
      <c r="BS35" s="710"/>
      <c r="BT35" s="710"/>
      <c r="BU35" s="710"/>
      <c r="BV35" s="710"/>
      <c r="BW35" s="710"/>
      <c r="BX35" s="710"/>
      <c r="BY35" s="710"/>
      <c r="BZ35" s="710"/>
      <c r="CA35" s="710"/>
      <c r="CB35" s="710"/>
      <c r="CC35" s="175"/>
      <c r="CD35" s="175"/>
      <c r="CE35" s="175"/>
      <c r="CF35" s="175"/>
      <c r="CG35" s="175"/>
      <c r="CH35" s="216"/>
      <c r="CI35" s="220"/>
      <c r="CJ35" s="220"/>
    </row>
    <row r="36" spans="1:88" s="174" customFormat="1" ht="3" customHeight="1">
      <c r="A36" s="139"/>
      <c r="B36" s="139"/>
      <c r="C36" s="139"/>
      <c r="D36" s="463"/>
      <c r="E36" s="839"/>
      <c r="F36" s="840"/>
      <c r="G36" s="801"/>
      <c r="H36" s="801"/>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923"/>
      <c r="AL36" s="923"/>
      <c r="AM36" s="923"/>
      <c r="AN36" s="465"/>
      <c r="AO36" s="466"/>
      <c r="AP36" s="466"/>
      <c r="AQ36" s="466"/>
      <c r="AR36" s="471"/>
      <c r="AS36" s="467"/>
      <c r="AT36" s="467"/>
      <c r="AU36" s="467"/>
      <c r="AV36" s="467"/>
      <c r="AW36" s="467"/>
      <c r="AX36" s="468"/>
      <c r="AY36" s="673"/>
      <c r="AZ36" s="673"/>
      <c r="BA36" s="673"/>
      <c r="BB36" s="673"/>
      <c r="BC36" s="673"/>
      <c r="BD36" s="673"/>
      <c r="BE36" s="476"/>
      <c r="BF36" s="793"/>
      <c r="BG36" s="793"/>
      <c r="BH36" s="793"/>
      <c r="BI36" s="793"/>
      <c r="BJ36" s="793"/>
      <c r="BK36" s="738"/>
      <c r="BL36" s="671"/>
      <c r="BM36" s="672"/>
      <c r="BN36" s="672"/>
      <c r="BO36" s="672"/>
      <c r="BP36" s="471"/>
      <c r="BQ36" s="673"/>
      <c r="BR36" s="673"/>
      <c r="BS36" s="673"/>
      <c r="BT36" s="673"/>
      <c r="BU36" s="673"/>
      <c r="BV36" s="674"/>
      <c r="BW36" s="668"/>
      <c r="BX36" s="668"/>
      <c r="BY36" s="668"/>
      <c r="BZ36" s="668"/>
      <c r="CA36" s="668"/>
      <c r="CB36" s="667"/>
      <c r="CC36" s="668"/>
      <c r="CD36" s="668"/>
      <c r="CE36" s="668"/>
      <c r="CF36" s="668"/>
      <c r="CG36" s="668"/>
      <c r="CH36" s="217"/>
      <c r="CI36" s="220"/>
      <c r="CJ36" s="220"/>
    </row>
    <row r="37" spans="1:88" s="171" customFormat="1" ht="15" customHeight="1">
      <c r="A37" s="139"/>
      <c r="B37" s="139"/>
      <c r="C37" s="139"/>
      <c r="E37" s="839"/>
      <c r="F37" s="840"/>
      <c r="G37" s="801"/>
      <c r="H37" s="801"/>
      <c r="I37" s="801"/>
      <c r="J37" s="801"/>
      <c r="K37" s="801"/>
      <c r="L37" s="801"/>
      <c r="M37" s="801"/>
      <c r="N37" s="801"/>
      <c r="O37" s="801"/>
      <c r="P37" s="801"/>
      <c r="Q37" s="801"/>
      <c r="R37" s="801"/>
      <c r="S37" s="801"/>
      <c r="T37" s="801"/>
      <c r="U37" s="801"/>
      <c r="V37" s="801"/>
      <c r="W37" s="801"/>
      <c r="X37" s="801"/>
      <c r="Y37" s="801"/>
      <c r="Z37" s="801"/>
      <c r="AA37" s="801"/>
      <c r="AB37" s="801"/>
      <c r="AC37" s="801"/>
      <c r="AD37" s="801"/>
      <c r="AE37" s="801"/>
      <c r="AF37" s="801"/>
      <c r="AG37" s="801"/>
      <c r="AH37" s="801"/>
      <c r="AI37" s="801"/>
      <c r="AJ37" s="801"/>
      <c r="AK37" s="923"/>
      <c r="AL37" s="923"/>
      <c r="AM37" s="923"/>
      <c r="AN37" s="465"/>
      <c r="AO37" s="474" t="str">
        <f>IF(LEN(VLOOKUP(AK35,vysledovka!$D$8:$F$68,2,FALSE))&lt;11,"",LEFT(RIGHT(VLOOKUP(AK35,vysledovka!$D$8:$F$68,2,FALSE),11),1))</f>
        <v/>
      </c>
      <c r="AP37" s="181"/>
      <c r="AQ37" s="474" t="str">
        <f>IF(LEN(VLOOKUP(AK35,vysledovka!$D$8:$F$68,2,FALSE))&lt;10,"",LEFT(RIGHT(VLOOKUP(AK35,vysledovka!$D$8:$F$68,2,FALSE),10),1))</f>
        <v/>
      </c>
      <c r="AR37" s="476"/>
      <c r="AS37" s="474" t="str">
        <f>IF(LEN(VLOOKUP(AK35,vysledovka!$D$8:$F$68,2,FALSE))&lt;9,"",LEFT(RIGHT(VLOOKUP(AK35,vysledovka!$D$8:$F$68,2,FALSE),9),1))</f>
        <v/>
      </c>
      <c r="AT37" s="181"/>
      <c r="AU37" s="474" t="str">
        <f>IF(LEN(VLOOKUP(AK35,vysledovka!$D$8:$F$68,2,FALSE))&lt;8,"",LEFT(RIGHT(VLOOKUP(AK35,vysledovka!$D$8:$F$68,2,FALSE),8),1))</f>
        <v/>
      </c>
      <c r="AV37" s="476"/>
      <c r="AW37" s="474" t="str">
        <f>IF(LEN(VLOOKUP(AK35,vysledovka!$D$8:$F$68,2,FALSE))&lt;7,"",LEFT(RIGHT(VLOOKUP(AK35,vysledovka!$D$8:$F$68,2,FALSE),7),1))</f>
        <v/>
      </c>
      <c r="AX37" s="468"/>
      <c r="AY37" s="474" t="str">
        <f>IF(LEN(VLOOKUP(AK35,vysledovka!$D$8:$F$68,2,FALSE))&lt;6,"",LEFT(RIGHT(VLOOKUP(AK35,vysledovka!$D$8:$F$68,2,FALSE),6),1))</f>
        <v/>
      </c>
      <c r="AZ37" s="181"/>
      <c r="BA37" s="788" t="str">
        <f>IF(LEN(VLOOKUP(AK35,vysledovka!$D$8:$F$68,2,FALSE))&lt;5,"",LEFT(RIGHT(VLOOKUP(AK35,vysledovka!$D$8:$F$68,2,FALSE),5),1))</f>
        <v/>
      </c>
      <c r="BB37" s="788"/>
      <c r="BC37" s="476"/>
      <c r="BD37" s="474" t="str">
        <f>IF(LEN(VLOOKUP(AK35,vysledovka!$D$8:$F$68,2,FALSE))&lt;4,"",LEFT(RIGHT(VLOOKUP(AK35,vysledovka!$D$8:$F$68,2,FALSE),4),1))</f>
        <v/>
      </c>
      <c r="BE37" s="476"/>
      <c r="BF37" s="474" t="str">
        <f>IF(LEN(VLOOKUP(AK35,vysledovka!$D$8:$F$68,2,FALSE))&lt;3,"",LEFT(RIGHT(VLOOKUP(AK35,vysledovka!$D$8:$F$68,2,FALSE),3),1))</f>
        <v/>
      </c>
      <c r="BG37" s="476"/>
      <c r="BH37" s="474" t="str">
        <f>IF(LEN(VLOOKUP(AK35,vysledovka!$D$8:$F$68,2,FALSE))&lt;2,"",LEFT(RIGHT(VLOOKUP(AK35,vysledovka!$D$8:$F$68,2,FALSE),2),1))</f>
        <v/>
      </c>
      <c r="BI37" s="476"/>
      <c r="BJ37" s="474" t="str">
        <f>IF(VLOOKUP(AK35,vysledovka!$D$8:$F$68,2,FALSE)=0,"",IF(LEN(VLOOKUP(AK35,vysledovka!$D$8:$F$68,2,FALSE))&lt;1,"",LEFT(RIGHT(VLOOKUP(AK35,vysledovka!$D$8:$F$68,2,FALSE),1),1)))</f>
        <v/>
      </c>
      <c r="BK37" s="738"/>
      <c r="BL37" s="671"/>
      <c r="BM37" s="474" t="str">
        <f>IF(LEN(VLOOKUP(AK35,vysledovka!$D$8:$F$68,3,FALSE))&lt;11,"",LEFT(RIGHT(VLOOKUP(AK35,vysledovka!$D$8:$F$68,3,FALSE),11),1))</f>
        <v/>
      </c>
      <c r="BN37" s="181"/>
      <c r="BO37" s="474" t="str">
        <f>IF(LEN(VLOOKUP(AK35,vysledovka!$D$8:$F$68,3,FALSE))&lt;10,"",LEFT(RIGHT(VLOOKUP(AK35,vysledovka!$D$8:$F$68,3,FALSE),10),1))</f>
        <v/>
      </c>
      <c r="BP37" s="476"/>
      <c r="BQ37" s="474" t="str">
        <f>IF(LEN(VLOOKUP(AK35,vysledovka!$D$8:$F$68,3,FALSE))&lt;9,"",LEFT(RIGHT(VLOOKUP(AK35,vysledovka!$D$8:$F$68,3,FALSE),9),1))</f>
        <v/>
      </c>
      <c r="BR37" s="181"/>
      <c r="BS37" s="474" t="str">
        <f>IF(LEN(VLOOKUP(AK35,vysledovka!$D$8:$F$68,3,FALSE))&lt;8,"",LEFT(RIGHT(VLOOKUP(AK35,vysledovka!$D$8:$F$68,3,FALSE),8),1))</f>
        <v/>
      </c>
      <c r="BT37" s="476"/>
      <c r="BU37" s="474" t="str">
        <f>IF(LEN(VLOOKUP(AK35,vysledovka!$D$8:$F$68,3,FALSE))&lt;7,"",LEFT(RIGHT(VLOOKUP(AK35,vysledovka!$D$8:$F$68,3,FALSE),7),1))</f>
        <v/>
      </c>
      <c r="BV37" s="674"/>
      <c r="BW37" s="474" t="str">
        <f>IF(LEN(VLOOKUP(AK35,vysledovka!$D$8:$F$68,3,FALSE))&lt;6,"",LEFT(RIGHT(VLOOKUP(AK35,vysledovka!$D$8:$F$68,3,FALSE),6),1))</f>
        <v/>
      </c>
      <c r="BX37" s="476"/>
      <c r="BY37" s="474" t="str">
        <f>IF(LEN(VLOOKUP(AK35,vysledovka!$D$8:$F$68,3,FALSE))&lt;5,"",LEFT(RIGHT(VLOOKUP(AK35,vysledovka!$D$8:$F$68,3,FALSE),5),1))</f>
        <v/>
      </c>
      <c r="BZ37" s="476"/>
      <c r="CA37" s="474" t="str">
        <f>IF(LEN(VLOOKUP(AK35,vysledovka!$D$8:$F$68,3,FALSE))&lt;4,"",LEFT(RIGHT(VLOOKUP(AK35,vysledovka!$D$8:$F$68,3,FALSE),4),1))</f>
        <v/>
      </c>
      <c r="CB37" s="667"/>
      <c r="CC37" s="474" t="str">
        <f>IF(LEN(VLOOKUP(AK35,vysledovka!$D$8:$F$68,3,FALSE))&lt;3,"",LEFT(RIGHT(VLOOKUP(AK35,vysledovka!$D$8:$F$68,3,FALSE),3),1))</f>
        <v/>
      </c>
      <c r="CD37" s="476"/>
      <c r="CE37" s="474" t="str">
        <f>IF(LEN(VLOOKUP(AK35,vysledovka!$D$8:$F$68,3,FALSE))&lt;2,"",LEFT(RIGHT(VLOOKUP(AK35,vysledovka!$D$8:$F$68,3,FALSE),2),1))</f>
        <v/>
      </c>
      <c r="CF37" s="476"/>
      <c r="CG37" s="474" t="str">
        <f>IF(VLOOKUP(AK35,vysledovka!$D$8:$F$68,3,FALSE)=0,"",IF(LEN(VLOOKUP(AK35,vysledovka!$D$8:$F$68,3,FALSE))&lt;1,"",LEFT(RIGHT(VLOOKUP(AK35,vysledovka!$D$8:$F$68,3,FALSE),1),1)))</f>
        <v/>
      </c>
      <c r="CH37" s="217"/>
      <c r="CI37" s="139"/>
      <c r="CJ37" s="139"/>
    </row>
    <row r="38" spans="1:88" s="171" customFormat="1" ht="2.25" customHeight="1">
      <c r="A38" s="139"/>
      <c r="B38" s="139"/>
      <c r="C38" s="139"/>
      <c r="E38" s="841"/>
      <c r="F38" s="842"/>
      <c r="G38" s="801"/>
      <c r="H38" s="801"/>
      <c r="I38" s="801"/>
      <c r="J38" s="801"/>
      <c r="K38" s="801"/>
      <c r="L38" s="801"/>
      <c r="M38" s="801"/>
      <c r="N38" s="801"/>
      <c r="O38" s="801"/>
      <c r="P38" s="801"/>
      <c r="Q38" s="801"/>
      <c r="R38" s="801"/>
      <c r="S38" s="801"/>
      <c r="T38" s="801"/>
      <c r="U38" s="801"/>
      <c r="V38" s="801"/>
      <c r="W38" s="801"/>
      <c r="X38" s="801"/>
      <c r="Y38" s="801"/>
      <c r="Z38" s="801"/>
      <c r="AA38" s="801"/>
      <c r="AB38" s="801"/>
      <c r="AC38" s="801"/>
      <c r="AD38" s="801"/>
      <c r="AE38" s="801"/>
      <c r="AF38" s="801"/>
      <c r="AG38" s="801"/>
      <c r="AH38" s="801"/>
      <c r="AI38" s="801"/>
      <c r="AJ38" s="801"/>
      <c r="AK38" s="923"/>
      <c r="AL38" s="923"/>
      <c r="AM38" s="923"/>
      <c r="AN38" s="464"/>
      <c r="AO38" s="236"/>
      <c r="AP38" s="236"/>
      <c r="AQ38" s="236"/>
      <c r="AR38" s="236"/>
      <c r="AS38" s="236"/>
      <c r="AT38" s="236"/>
      <c r="AU38" s="236"/>
      <c r="AV38" s="236"/>
      <c r="AW38" s="236"/>
      <c r="AX38" s="236"/>
      <c r="AY38" s="236"/>
      <c r="AZ38" s="236"/>
      <c r="BA38" s="236"/>
      <c r="BB38" s="236"/>
      <c r="BC38" s="236"/>
      <c r="BD38" s="236"/>
      <c r="BE38" s="182"/>
      <c r="BF38" s="182"/>
      <c r="BG38" s="182"/>
      <c r="BH38" s="182"/>
      <c r="BI38" s="182"/>
      <c r="BJ38" s="182"/>
      <c r="BK38" s="182"/>
      <c r="BL38" s="669"/>
      <c r="BM38" s="669"/>
      <c r="BN38" s="669"/>
      <c r="BO38" s="669"/>
      <c r="BP38" s="669"/>
      <c r="BQ38" s="669"/>
      <c r="BR38" s="669"/>
      <c r="BS38" s="669"/>
      <c r="BT38" s="669"/>
      <c r="BU38" s="669"/>
      <c r="BV38" s="669"/>
      <c r="BW38" s="669"/>
      <c r="BX38" s="669"/>
      <c r="BY38" s="669"/>
      <c r="BZ38" s="669"/>
      <c r="CA38" s="669"/>
      <c r="CB38" s="669"/>
      <c r="CC38" s="182"/>
      <c r="CD38" s="182"/>
      <c r="CE38" s="182"/>
      <c r="CF38" s="182"/>
      <c r="CG38" s="182"/>
      <c r="CH38" s="218"/>
      <c r="CI38" s="139"/>
      <c r="CJ38" s="139"/>
    </row>
    <row r="39" spans="1:88" s="174" customFormat="1" ht="3" customHeight="1">
      <c r="A39" s="250"/>
      <c r="B39" s="251"/>
      <c r="C39" s="144"/>
      <c r="D39" s="144"/>
      <c r="E39" s="924" t="s">
        <v>278</v>
      </c>
      <c r="F39" s="925"/>
      <c r="G39" s="939" t="str">
        <f>Index!C239</f>
        <v>Výnosy z krátkodobého finančného majetku súčet (r. 36 až r. 38)</v>
      </c>
      <c r="H39" s="940"/>
      <c r="I39" s="940"/>
      <c r="J39" s="940"/>
      <c r="K39" s="940"/>
      <c r="L39" s="940"/>
      <c r="M39" s="940"/>
      <c r="N39" s="940"/>
      <c r="O39" s="940"/>
      <c r="P39" s="940"/>
      <c r="Q39" s="940"/>
      <c r="R39" s="940"/>
      <c r="S39" s="940"/>
      <c r="T39" s="940"/>
      <c r="U39" s="940"/>
      <c r="V39" s="940"/>
      <c r="W39" s="940"/>
      <c r="X39" s="940"/>
      <c r="Y39" s="940"/>
      <c r="Z39" s="940"/>
      <c r="AA39" s="940"/>
      <c r="AB39" s="940"/>
      <c r="AC39" s="940"/>
      <c r="AD39" s="940"/>
      <c r="AE39" s="940"/>
      <c r="AF39" s="940"/>
      <c r="AG39" s="940"/>
      <c r="AH39" s="940"/>
      <c r="AI39" s="940"/>
      <c r="AJ39" s="940"/>
      <c r="AK39" s="922" t="s">
        <v>109</v>
      </c>
      <c r="AL39" s="923"/>
      <c r="AM39" s="923"/>
      <c r="AN39" s="469"/>
      <c r="AO39" s="472"/>
      <c r="AP39" s="472"/>
      <c r="AQ39" s="472"/>
      <c r="AR39" s="472"/>
      <c r="AS39" s="472"/>
      <c r="AT39" s="472"/>
      <c r="AU39" s="472"/>
      <c r="AV39" s="472"/>
      <c r="AW39" s="472"/>
      <c r="AX39" s="472"/>
      <c r="AY39" s="472"/>
      <c r="AZ39" s="472"/>
      <c r="BA39" s="472"/>
      <c r="BB39" s="472"/>
      <c r="BC39" s="472"/>
      <c r="BD39" s="472"/>
      <c r="BE39" s="175"/>
      <c r="BF39" s="175"/>
      <c r="BG39" s="175"/>
      <c r="BH39" s="175"/>
      <c r="BI39" s="175"/>
      <c r="BJ39" s="175"/>
      <c r="BK39" s="175"/>
      <c r="BL39" s="710"/>
      <c r="BM39" s="710"/>
      <c r="BN39" s="710"/>
      <c r="BO39" s="710"/>
      <c r="BP39" s="710"/>
      <c r="BQ39" s="710"/>
      <c r="BR39" s="710"/>
      <c r="BS39" s="710"/>
      <c r="BT39" s="710"/>
      <c r="BU39" s="710"/>
      <c r="BV39" s="710"/>
      <c r="BW39" s="710"/>
      <c r="BX39" s="710"/>
      <c r="BY39" s="710"/>
      <c r="BZ39" s="710"/>
      <c r="CA39" s="710"/>
      <c r="CB39" s="710"/>
      <c r="CC39" s="175"/>
      <c r="CD39" s="175"/>
      <c r="CE39" s="175"/>
      <c r="CF39" s="175"/>
      <c r="CG39" s="175"/>
      <c r="CH39" s="216"/>
      <c r="CI39" s="220"/>
      <c r="CJ39" s="220"/>
    </row>
    <row r="40" spans="1:88" s="174" customFormat="1" ht="3" customHeight="1">
      <c r="A40" s="250"/>
      <c r="B40" s="250"/>
      <c r="C40" s="250"/>
      <c r="D40" s="251"/>
      <c r="E40" s="926"/>
      <c r="F40" s="927"/>
      <c r="G40" s="940"/>
      <c r="H40" s="940"/>
      <c r="I40" s="940"/>
      <c r="J40" s="940"/>
      <c r="K40" s="940"/>
      <c r="L40" s="940"/>
      <c r="M40" s="940"/>
      <c r="N40" s="940"/>
      <c r="O40" s="940"/>
      <c r="P40" s="940"/>
      <c r="Q40" s="940"/>
      <c r="R40" s="940"/>
      <c r="S40" s="940"/>
      <c r="T40" s="940"/>
      <c r="U40" s="940"/>
      <c r="V40" s="940"/>
      <c r="W40" s="940"/>
      <c r="X40" s="940"/>
      <c r="Y40" s="940"/>
      <c r="Z40" s="940"/>
      <c r="AA40" s="940"/>
      <c r="AB40" s="940"/>
      <c r="AC40" s="940"/>
      <c r="AD40" s="940"/>
      <c r="AE40" s="940"/>
      <c r="AF40" s="940"/>
      <c r="AG40" s="940"/>
      <c r="AH40" s="940"/>
      <c r="AI40" s="940"/>
      <c r="AJ40" s="940"/>
      <c r="AK40" s="923"/>
      <c r="AL40" s="923"/>
      <c r="AM40" s="923"/>
      <c r="AN40" s="465"/>
      <c r="AO40" s="466"/>
      <c r="AP40" s="466"/>
      <c r="AQ40" s="466"/>
      <c r="AR40" s="471"/>
      <c r="AS40" s="481"/>
      <c r="AT40" s="481"/>
      <c r="AU40" s="481"/>
      <c r="AV40" s="481"/>
      <c r="AW40" s="481"/>
      <c r="AX40" s="482"/>
      <c r="AY40" s="830"/>
      <c r="AZ40" s="830"/>
      <c r="BA40" s="830"/>
      <c r="BB40" s="830"/>
      <c r="BC40" s="830"/>
      <c r="BD40" s="830"/>
      <c r="BE40" s="482"/>
      <c r="BF40" s="832"/>
      <c r="BG40" s="832"/>
      <c r="BH40" s="832"/>
      <c r="BI40" s="832"/>
      <c r="BJ40" s="832"/>
      <c r="BK40" s="738"/>
      <c r="BL40" s="671"/>
      <c r="BM40" s="672"/>
      <c r="BN40" s="672"/>
      <c r="BO40" s="672"/>
      <c r="BP40" s="471"/>
      <c r="BQ40" s="830"/>
      <c r="BR40" s="830"/>
      <c r="BS40" s="830"/>
      <c r="BT40" s="830"/>
      <c r="BU40" s="830"/>
      <c r="BV40" s="831"/>
      <c r="BW40" s="832"/>
      <c r="BX40" s="832"/>
      <c r="BY40" s="832"/>
      <c r="BZ40" s="832"/>
      <c r="CA40" s="832"/>
      <c r="CB40" s="833"/>
      <c r="CC40" s="832"/>
      <c r="CD40" s="832"/>
      <c r="CE40" s="832"/>
      <c r="CF40" s="832"/>
      <c r="CG40" s="832"/>
      <c r="CH40" s="217"/>
      <c r="CI40" s="220"/>
      <c r="CJ40" s="220"/>
    </row>
    <row r="41" spans="1:88" s="252" customFormat="1" ht="15" customHeight="1">
      <c r="A41" s="250"/>
      <c r="B41" s="250"/>
      <c r="C41" s="250"/>
      <c r="E41" s="926"/>
      <c r="F41" s="927"/>
      <c r="G41" s="940"/>
      <c r="H41" s="940"/>
      <c r="I41" s="940"/>
      <c r="J41" s="940"/>
      <c r="K41" s="940"/>
      <c r="L41" s="940"/>
      <c r="M41" s="940"/>
      <c r="N41" s="940"/>
      <c r="O41" s="940"/>
      <c r="P41" s="940"/>
      <c r="Q41" s="940"/>
      <c r="R41" s="940"/>
      <c r="S41" s="940"/>
      <c r="T41" s="940"/>
      <c r="U41" s="940"/>
      <c r="V41" s="940"/>
      <c r="W41" s="940"/>
      <c r="X41" s="940"/>
      <c r="Y41" s="940"/>
      <c r="Z41" s="940"/>
      <c r="AA41" s="940"/>
      <c r="AB41" s="940"/>
      <c r="AC41" s="940"/>
      <c r="AD41" s="940"/>
      <c r="AE41" s="940"/>
      <c r="AF41" s="940"/>
      <c r="AG41" s="940"/>
      <c r="AH41" s="940"/>
      <c r="AI41" s="940"/>
      <c r="AJ41" s="940"/>
      <c r="AK41" s="923"/>
      <c r="AL41" s="923"/>
      <c r="AM41" s="923"/>
      <c r="AN41" s="465"/>
      <c r="AO41" s="483" t="str">
        <f>IF(LEN(VLOOKUP(AK39,vysledovka!$D$8:$F$68,2,FALSE))&lt;11,"",LEFT(RIGHT(VLOOKUP(AK39,vysledovka!$D$8:$F$68,2,FALSE),11),1))</f>
        <v/>
      </c>
      <c r="AP41" s="253"/>
      <c r="AQ41" s="483" t="str">
        <f>IF(LEN(VLOOKUP(AK39,vysledovka!$D$8:$F$68,2,FALSE))&lt;10,"",LEFT(RIGHT(VLOOKUP(AK39,vysledovka!$D$8:$F$68,2,FALSE),10),1))</f>
        <v/>
      </c>
      <c r="AR41" s="482"/>
      <c r="AS41" s="483" t="str">
        <f>IF(LEN(VLOOKUP(AK39,vysledovka!$D$8:$F$68,2,FALSE))&lt;9,"",LEFT(RIGHT(VLOOKUP(AK39,vysledovka!$D$8:$F$68,2,FALSE),9),1))</f>
        <v/>
      </c>
      <c r="AT41" s="253"/>
      <c r="AU41" s="483" t="str">
        <f>IF(LEN(VLOOKUP(AK39,vysledovka!$D$8:$F$68,2,FALSE))&lt;8,"",LEFT(RIGHT(VLOOKUP(AK39,vysledovka!$D$8:$F$68,2,FALSE),8),1))</f>
        <v/>
      </c>
      <c r="AV41" s="482"/>
      <c r="AW41" s="483" t="str">
        <f>IF(LEN(VLOOKUP(AK39,vysledovka!$D$8:$F$68,2,FALSE))&lt;7,"",LEFT(RIGHT(VLOOKUP(AK39,vysledovka!$D$8:$F$68,2,FALSE),7),1))</f>
        <v/>
      </c>
      <c r="AX41" s="482"/>
      <c r="AY41" s="483" t="str">
        <f>IF(LEN(VLOOKUP(AK39,vysledovka!$D$8:$F$68,2,FALSE))&lt;6,"",LEFT(RIGHT(VLOOKUP(AK39,vysledovka!$D$8:$F$68,2,FALSE),6),1))</f>
        <v/>
      </c>
      <c r="AZ41" s="253"/>
      <c r="BA41" s="834" t="str">
        <f>IF(LEN(VLOOKUP(AK39,vysledovka!$D$8:$F$68,2,FALSE))&lt;5,"",LEFT(RIGHT(VLOOKUP(AK39,vysledovka!$D$8:$F$68,2,FALSE),5),1))</f>
        <v/>
      </c>
      <c r="BB41" s="834"/>
      <c r="BC41" s="482"/>
      <c r="BD41" s="483" t="str">
        <f>IF(LEN(VLOOKUP(AK39,vysledovka!$D$8:$F$68,2,FALSE))&lt;4,"",LEFT(RIGHT(VLOOKUP(AK39,vysledovka!$D$8:$F$68,2,FALSE),4),1))</f>
        <v/>
      </c>
      <c r="BE41" s="482"/>
      <c r="BF41" s="483" t="str">
        <f>IF(LEN(VLOOKUP(AK39,vysledovka!$D$8:$F$68,2,FALSE))&lt;3,"",LEFT(RIGHT(VLOOKUP(AK39,vysledovka!$D$8:$F$68,2,FALSE),3),1))</f>
        <v/>
      </c>
      <c r="BG41" s="482"/>
      <c r="BH41" s="483" t="str">
        <f>IF(LEN(VLOOKUP(AK39,vysledovka!$D$8:$F$68,2,FALSE))&lt;2,"",LEFT(RIGHT(VLOOKUP(AK39,vysledovka!$D$8:$F$68,2,FALSE),2),1))</f>
        <v/>
      </c>
      <c r="BI41" s="482"/>
      <c r="BJ41" s="483" t="str">
        <f>IF(VLOOKUP(AK39,vysledovka!$D$8:$F$68,2,FALSE)=0,"",IF(LEN(VLOOKUP(AK39,vysledovka!$D$8:$F$68,2,FALSE))&lt;1,"",LEFT(RIGHT(VLOOKUP(AK39,vysledovka!$D$8:$F$68,2,FALSE),1),1)))</f>
        <v/>
      </c>
      <c r="BK41" s="738"/>
      <c r="BL41" s="671"/>
      <c r="BM41" s="483" t="str">
        <f>IF(LEN(VLOOKUP(AK39,vysledovka!$D$8:$F$68,3,FALSE))&lt;11,"",LEFT(RIGHT(VLOOKUP(AK39,vysledovka!$D$8:$F$68,3,FALSE),11),1))</f>
        <v/>
      </c>
      <c r="BN41" s="253"/>
      <c r="BO41" s="483" t="str">
        <f>IF(LEN(VLOOKUP(AK39,vysledovka!$D$8:$F$68,3,FALSE))&lt;10,"",LEFT(RIGHT(VLOOKUP(AK39,vysledovka!$D$8:$F$68,3,FALSE),10),1))</f>
        <v/>
      </c>
      <c r="BP41" s="482"/>
      <c r="BQ41" s="483" t="str">
        <f>IF(LEN(VLOOKUP(AK39,vysledovka!$D$8:$F$68,3,FALSE))&lt;9,"",LEFT(RIGHT(VLOOKUP(AK39,vysledovka!$D$8:$F$68,3,FALSE),9),1))</f>
        <v/>
      </c>
      <c r="BR41" s="253"/>
      <c r="BS41" s="483" t="str">
        <f>IF(LEN(VLOOKUP(AK39,vysledovka!$D$8:$F$68,3,FALSE))&lt;8,"",LEFT(RIGHT(VLOOKUP(AK39,vysledovka!$D$8:$F$68,3,FALSE),8),1))</f>
        <v/>
      </c>
      <c r="BT41" s="482"/>
      <c r="BU41" s="483" t="str">
        <f>IF(LEN(VLOOKUP(AK39,vysledovka!$D$8:$F$68,3,FALSE))&lt;7,"",LEFT(RIGHT(VLOOKUP(AK39,vysledovka!$D$8:$F$68,3,FALSE),7),1))</f>
        <v/>
      </c>
      <c r="BV41" s="831"/>
      <c r="BW41" s="483" t="str">
        <f>IF(LEN(VLOOKUP(AK39,vysledovka!$D$8:$F$68,3,FALSE))&lt;6,"",LEFT(RIGHT(VLOOKUP(AK39,vysledovka!$D$8:$F$68,3,FALSE),6),1))</f>
        <v/>
      </c>
      <c r="BX41" s="482"/>
      <c r="BY41" s="483" t="str">
        <f>IF(LEN(VLOOKUP(AK39,vysledovka!$D$8:$F$68,3,FALSE))&lt;5,"",LEFT(RIGHT(VLOOKUP(AK39,vysledovka!$D$8:$F$68,3,FALSE),5),1))</f>
        <v/>
      </c>
      <c r="BZ41" s="482"/>
      <c r="CA41" s="483" t="str">
        <f>IF(LEN(VLOOKUP(AK39,vysledovka!$D$8:$F$68,3,FALSE))&lt;4,"",LEFT(RIGHT(VLOOKUP(AK39,vysledovka!$D$8:$F$68,3,FALSE),4),1))</f>
        <v/>
      </c>
      <c r="CB41" s="833"/>
      <c r="CC41" s="483" t="str">
        <f>IF(LEN(VLOOKUP(AK39,vysledovka!$D$8:$F$68,3,FALSE))&lt;3,"",LEFT(RIGHT(VLOOKUP(AK39,vysledovka!$D$8:$F$68,3,FALSE),3),1))</f>
        <v/>
      </c>
      <c r="CD41" s="482"/>
      <c r="CE41" s="483" t="str">
        <f>IF(LEN(VLOOKUP(AK39,vysledovka!$D$8:$F$68,3,FALSE))&lt;2,"",LEFT(RIGHT(VLOOKUP(AK39,vysledovka!$D$8:$F$68,3,FALSE),2),1))</f>
        <v/>
      </c>
      <c r="CF41" s="482"/>
      <c r="CG41" s="483" t="str">
        <f>IF(VLOOKUP(AK39,vysledovka!$D$8:$F$68,3,FALSE)=0,"",IF(LEN(VLOOKUP(AK39,vysledovka!$D$8:$F$68,3,FALSE))&lt;1,"",LEFT(RIGHT(VLOOKUP(AK39,vysledovka!$D$8:$F$68,3,FALSE),1),1)))</f>
        <v/>
      </c>
      <c r="CH41" s="217"/>
      <c r="CI41" s="250"/>
      <c r="CJ41" s="250"/>
    </row>
    <row r="42" spans="1:88" s="252" customFormat="1" ht="3" customHeight="1">
      <c r="A42" s="250"/>
      <c r="B42" s="250"/>
      <c r="C42" s="250"/>
      <c r="E42" s="928"/>
      <c r="F42" s="929"/>
      <c r="G42" s="940"/>
      <c r="H42" s="940"/>
      <c r="I42" s="940"/>
      <c r="J42" s="940"/>
      <c r="K42" s="940"/>
      <c r="L42" s="940"/>
      <c r="M42" s="940"/>
      <c r="N42" s="940"/>
      <c r="O42" s="940"/>
      <c r="P42" s="940"/>
      <c r="Q42" s="940"/>
      <c r="R42" s="940"/>
      <c r="S42" s="940"/>
      <c r="T42" s="940"/>
      <c r="U42" s="940"/>
      <c r="V42" s="940"/>
      <c r="W42" s="940"/>
      <c r="X42" s="940"/>
      <c r="Y42" s="940"/>
      <c r="Z42" s="940"/>
      <c r="AA42" s="940"/>
      <c r="AB42" s="940"/>
      <c r="AC42" s="940"/>
      <c r="AD42" s="940"/>
      <c r="AE42" s="940"/>
      <c r="AF42" s="940"/>
      <c r="AG42" s="940"/>
      <c r="AH42" s="940"/>
      <c r="AI42" s="940"/>
      <c r="AJ42" s="940"/>
      <c r="AK42" s="923"/>
      <c r="AL42" s="923"/>
      <c r="AM42" s="923"/>
      <c r="AN42" s="464"/>
      <c r="AO42" s="236"/>
      <c r="AP42" s="236"/>
      <c r="AQ42" s="236"/>
      <c r="AR42" s="236"/>
      <c r="AS42" s="236"/>
      <c r="AT42" s="236"/>
      <c r="AU42" s="236"/>
      <c r="AV42" s="236"/>
      <c r="AW42" s="236"/>
      <c r="AX42" s="236"/>
      <c r="AY42" s="236"/>
      <c r="AZ42" s="236"/>
      <c r="BA42" s="236"/>
      <c r="BB42" s="236"/>
      <c r="BC42" s="236"/>
      <c r="BD42" s="236"/>
      <c r="BE42" s="182"/>
      <c r="BF42" s="182"/>
      <c r="BG42" s="182"/>
      <c r="BH42" s="182"/>
      <c r="BI42" s="182"/>
      <c r="BJ42" s="182"/>
      <c r="BK42" s="182"/>
      <c r="BL42" s="669"/>
      <c r="BM42" s="669"/>
      <c r="BN42" s="669"/>
      <c r="BO42" s="669"/>
      <c r="BP42" s="669"/>
      <c r="BQ42" s="669"/>
      <c r="BR42" s="669"/>
      <c r="BS42" s="669"/>
      <c r="BT42" s="669"/>
      <c r="BU42" s="669"/>
      <c r="BV42" s="669"/>
      <c r="BW42" s="669"/>
      <c r="BX42" s="669"/>
      <c r="BY42" s="669"/>
      <c r="BZ42" s="669"/>
      <c r="CA42" s="669"/>
      <c r="CB42" s="669"/>
      <c r="CC42" s="182"/>
      <c r="CD42" s="182"/>
      <c r="CE42" s="182"/>
      <c r="CF42" s="182"/>
      <c r="CG42" s="182"/>
      <c r="CH42" s="218"/>
      <c r="CI42" s="250"/>
      <c r="CJ42" s="250"/>
    </row>
    <row r="43" spans="1:88" s="174" customFormat="1" ht="3" customHeight="1">
      <c r="A43" s="250"/>
      <c r="B43" s="251"/>
      <c r="C43" s="144"/>
      <c r="D43" s="144"/>
      <c r="E43" s="916" t="s">
        <v>279</v>
      </c>
      <c r="F43" s="917"/>
      <c r="G43" s="939" t="str">
        <f>Index!C240</f>
        <v>Výnosy z krátkodobého finančného majetku od prepojených účtovných jednotiek (666A)</v>
      </c>
      <c r="H43" s="940"/>
      <c r="I43" s="940"/>
      <c r="J43" s="940"/>
      <c r="K43" s="940"/>
      <c r="L43" s="940"/>
      <c r="M43" s="940"/>
      <c r="N43" s="940"/>
      <c r="O43" s="940"/>
      <c r="P43" s="940"/>
      <c r="Q43" s="940"/>
      <c r="R43" s="940"/>
      <c r="S43" s="940"/>
      <c r="T43" s="940"/>
      <c r="U43" s="940"/>
      <c r="V43" s="940"/>
      <c r="W43" s="940"/>
      <c r="X43" s="940"/>
      <c r="Y43" s="940"/>
      <c r="Z43" s="940"/>
      <c r="AA43" s="940"/>
      <c r="AB43" s="940"/>
      <c r="AC43" s="940"/>
      <c r="AD43" s="940"/>
      <c r="AE43" s="940"/>
      <c r="AF43" s="940"/>
      <c r="AG43" s="940"/>
      <c r="AH43" s="940"/>
      <c r="AI43" s="940"/>
      <c r="AJ43" s="940"/>
      <c r="AK43" s="922" t="s">
        <v>110</v>
      </c>
      <c r="AL43" s="923"/>
      <c r="AM43" s="923"/>
      <c r="AN43" s="469"/>
      <c r="AO43" s="472"/>
      <c r="AP43" s="472"/>
      <c r="AQ43" s="472"/>
      <c r="AR43" s="472"/>
      <c r="AS43" s="472"/>
      <c r="AT43" s="472"/>
      <c r="AU43" s="472"/>
      <c r="AV43" s="472"/>
      <c r="AW43" s="472"/>
      <c r="AX43" s="472"/>
      <c r="AY43" s="472"/>
      <c r="AZ43" s="472"/>
      <c r="BA43" s="472"/>
      <c r="BB43" s="472"/>
      <c r="BC43" s="472"/>
      <c r="BD43" s="472"/>
      <c r="BE43" s="175"/>
      <c r="BF43" s="175"/>
      <c r="BG43" s="175"/>
      <c r="BH43" s="175"/>
      <c r="BI43" s="175"/>
      <c r="BJ43" s="175"/>
      <c r="BK43" s="175"/>
      <c r="BL43" s="710"/>
      <c r="BM43" s="710"/>
      <c r="BN43" s="710"/>
      <c r="BO43" s="710"/>
      <c r="BP43" s="710"/>
      <c r="BQ43" s="710"/>
      <c r="BR43" s="710"/>
      <c r="BS43" s="710"/>
      <c r="BT43" s="710"/>
      <c r="BU43" s="710"/>
      <c r="BV43" s="710"/>
      <c r="BW43" s="710"/>
      <c r="BX43" s="710"/>
      <c r="BY43" s="710"/>
      <c r="BZ43" s="710"/>
      <c r="CA43" s="710"/>
      <c r="CB43" s="710"/>
      <c r="CC43" s="175"/>
      <c r="CD43" s="175"/>
      <c r="CE43" s="175"/>
      <c r="CF43" s="175"/>
      <c r="CG43" s="175"/>
      <c r="CH43" s="216"/>
      <c r="CI43" s="220"/>
      <c r="CJ43" s="220"/>
    </row>
    <row r="44" spans="1:88" s="174" customFormat="1" ht="3" customHeight="1">
      <c r="A44" s="250"/>
      <c r="B44" s="250"/>
      <c r="C44" s="250"/>
      <c r="D44" s="251"/>
      <c r="E44" s="918"/>
      <c r="F44" s="919"/>
      <c r="G44" s="940"/>
      <c r="H44" s="940"/>
      <c r="I44" s="940"/>
      <c r="J44" s="940"/>
      <c r="K44" s="940"/>
      <c r="L44" s="940"/>
      <c r="M44" s="940"/>
      <c r="N44" s="940"/>
      <c r="O44" s="940"/>
      <c r="P44" s="940"/>
      <c r="Q44" s="940"/>
      <c r="R44" s="940"/>
      <c r="S44" s="940"/>
      <c r="T44" s="940"/>
      <c r="U44" s="940"/>
      <c r="V44" s="940"/>
      <c r="W44" s="940"/>
      <c r="X44" s="940"/>
      <c r="Y44" s="940"/>
      <c r="Z44" s="940"/>
      <c r="AA44" s="940"/>
      <c r="AB44" s="940"/>
      <c r="AC44" s="940"/>
      <c r="AD44" s="940"/>
      <c r="AE44" s="940"/>
      <c r="AF44" s="940"/>
      <c r="AG44" s="940"/>
      <c r="AH44" s="940"/>
      <c r="AI44" s="940"/>
      <c r="AJ44" s="940"/>
      <c r="AK44" s="923"/>
      <c r="AL44" s="923"/>
      <c r="AM44" s="923"/>
      <c r="AN44" s="465"/>
      <c r="AO44" s="466"/>
      <c r="AP44" s="466"/>
      <c r="AQ44" s="466"/>
      <c r="AR44" s="471"/>
      <c r="AS44" s="481"/>
      <c r="AT44" s="481"/>
      <c r="AU44" s="481"/>
      <c r="AV44" s="481"/>
      <c r="AW44" s="481"/>
      <c r="AX44" s="482"/>
      <c r="AY44" s="830"/>
      <c r="AZ44" s="830"/>
      <c r="BA44" s="830"/>
      <c r="BB44" s="830"/>
      <c r="BC44" s="830"/>
      <c r="BD44" s="830"/>
      <c r="BE44" s="482"/>
      <c r="BF44" s="832"/>
      <c r="BG44" s="832"/>
      <c r="BH44" s="832"/>
      <c r="BI44" s="832"/>
      <c r="BJ44" s="832"/>
      <c r="BK44" s="738"/>
      <c r="BL44" s="671"/>
      <c r="BM44" s="672"/>
      <c r="BN44" s="672"/>
      <c r="BO44" s="672"/>
      <c r="BP44" s="471"/>
      <c r="BQ44" s="830"/>
      <c r="BR44" s="830"/>
      <c r="BS44" s="830"/>
      <c r="BT44" s="830"/>
      <c r="BU44" s="830"/>
      <c r="BV44" s="831"/>
      <c r="BW44" s="832"/>
      <c r="BX44" s="832"/>
      <c r="BY44" s="832"/>
      <c r="BZ44" s="832"/>
      <c r="CA44" s="832"/>
      <c r="CB44" s="833"/>
      <c r="CC44" s="832"/>
      <c r="CD44" s="832"/>
      <c r="CE44" s="832"/>
      <c r="CF44" s="832"/>
      <c r="CG44" s="832"/>
      <c r="CH44" s="217"/>
      <c r="CI44" s="220"/>
      <c r="CJ44" s="220"/>
    </row>
    <row r="45" spans="1:88" s="252" customFormat="1" ht="15" customHeight="1">
      <c r="A45" s="250"/>
      <c r="B45" s="250"/>
      <c r="C45" s="250"/>
      <c r="E45" s="918"/>
      <c r="F45" s="919"/>
      <c r="G45" s="940"/>
      <c r="H45" s="940"/>
      <c r="I45" s="940"/>
      <c r="J45" s="940"/>
      <c r="K45" s="940"/>
      <c r="L45" s="940"/>
      <c r="M45" s="940"/>
      <c r="N45" s="940"/>
      <c r="O45" s="940"/>
      <c r="P45" s="940"/>
      <c r="Q45" s="940"/>
      <c r="R45" s="940"/>
      <c r="S45" s="940"/>
      <c r="T45" s="940"/>
      <c r="U45" s="940"/>
      <c r="V45" s="940"/>
      <c r="W45" s="940"/>
      <c r="X45" s="940"/>
      <c r="Y45" s="940"/>
      <c r="Z45" s="940"/>
      <c r="AA45" s="940"/>
      <c r="AB45" s="940"/>
      <c r="AC45" s="940"/>
      <c r="AD45" s="940"/>
      <c r="AE45" s="940"/>
      <c r="AF45" s="940"/>
      <c r="AG45" s="940"/>
      <c r="AH45" s="940"/>
      <c r="AI45" s="940"/>
      <c r="AJ45" s="940"/>
      <c r="AK45" s="923"/>
      <c r="AL45" s="923"/>
      <c r="AM45" s="923"/>
      <c r="AN45" s="465"/>
      <c r="AO45" s="483" t="str">
        <f>IF(LEN(VLOOKUP(AK43,vysledovka!$D$8:$F$68,2,FALSE))&lt;11,"",LEFT(RIGHT(VLOOKUP(AK43,vysledovka!$D$8:$F$68,2,FALSE),11),1))</f>
        <v/>
      </c>
      <c r="AP45" s="253"/>
      <c r="AQ45" s="483" t="str">
        <f>IF(LEN(VLOOKUP(AK43,vysledovka!$D$8:$F$68,2,FALSE))&lt;10,"",LEFT(RIGHT(VLOOKUP(AK43,vysledovka!$D$8:$F$68,2,FALSE),10),1))</f>
        <v/>
      </c>
      <c r="AR45" s="482"/>
      <c r="AS45" s="483" t="str">
        <f>IF(LEN(VLOOKUP(AK43,vysledovka!$D$8:$F$68,2,FALSE))&lt;9,"",LEFT(RIGHT(VLOOKUP(AK43,vysledovka!$D$8:$F$68,2,FALSE),9),1))</f>
        <v/>
      </c>
      <c r="AT45" s="253"/>
      <c r="AU45" s="483" t="str">
        <f>IF(LEN(VLOOKUP(AK43,vysledovka!$D$8:$F$68,2,FALSE))&lt;8,"",LEFT(RIGHT(VLOOKUP(AK43,vysledovka!$D$8:$F$68,2,FALSE),8),1))</f>
        <v/>
      </c>
      <c r="AV45" s="482"/>
      <c r="AW45" s="483" t="str">
        <f>IF(LEN(VLOOKUP(AK43,vysledovka!$D$8:$F$68,2,FALSE))&lt;7,"",LEFT(RIGHT(VLOOKUP(AK43,vysledovka!$D$8:$F$68,2,FALSE),7),1))</f>
        <v/>
      </c>
      <c r="AX45" s="482"/>
      <c r="AY45" s="483" t="str">
        <f>IF(LEN(VLOOKUP(AK43,vysledovka!$D$8:$F$68,2,FALSE))&lt;6,"",LEFT(RIGHT(VLOOKUP(AK43,vysledovka!$D$8:$F$68,2,FALSE),6),1))</f>
        <v/>
      </c>
      <c r="AZ45" s="253"/>
      <c r="BA45" s="834" t="str">
        <f>IF(LEN(VLOOKUP(AK43,vysledovka!$D$8:$F$68,2,FALSE))&lt;5,"",LEFT(RIGHT(VLOOKUP(AK43,vysledovka!$D$8:$F$68,2,FALSE),5),1))</f>
        <v/>
      </c>
      <c r="BB45" s="834"/>
      <c r="BC45" s="482"/>
      <c r="BD45" s="483" t="str">
        <f>IF(LEN(VLOOKUP(AK43,vysledovka!$D$8:$F$68,2,FALSE))&lt;4,"",LEFT(RIGHT(VLOOKUP(AK43,vysledovka!$D$8:$F$68,2,FALSE),4),1))</f>
        <v/>
      </c>
      <c r="BE45" s="482"/>
      <c r="BF45" s="483" t="str">
        <f>IF(LEN(VLOOKUP(AK43,vysledovka!$D$8:$F$68,2,FALSE))&lt;3,"",LEFT(RIGHT(VLOOKUP(AK43,vysledovka!$D$8:$F$68,2,FALSE),3),1))</f>
        <v/>
      </c>
      <c r="BG45" s="482"/>
      <c r="BH45" s="483" t="str">
        <f>IF(LEN(VLOOKUP(AK43,vysledovka!$D$8:$F$68,2,FALSE))&lt;2,"",LEFT(RIGHT(VLOOKUP(AK43,vysledovka!$D$8:$F$68,2,FALSE),2),1))</f>
        <v/>
      </c>
      <c r="BI45" s="482"/>
      <c r="BJ45" s="483" t="str">
        <f>IF(VLOOKUP(AK43,vysledovka!$D$8:$F$68,2,FALSE)=0,"",IF(LEN(VLOOKUP(AK43,vysledovka!$D$8:$F$68,2,FALSE))&lt;1,"",LEFT(RIGHT(VLOOKUP(AK43,vysledovka!$D$8:$F$68,2,FALSE),1),1)))</f>
        <v/>
      </c>
      <c r="BK45" s="738"/>
      <c r="BL45" s="671"/>
      <c r="BM45" s="483" t="str">
        <f>IF(LEN(VLOOKUP(AK43,vysledovka!$D$8:$F$68,3,FALSE))&lt;11,"",LEFT(RIGHT(VLOOKUP(AK43,vysledovka!$D$8:$F$68,3,FALSE),11),1))</f>
        <v/>
      </c>
      <c r="BN45" s="253"/>
      <c r="BO45" s="483" t="str">
        <f>IF(LEN(VLOOKUP(AK43,vysledovka!$D$8:$F$68,3,FALSE))&lt;10,"",LEFT(RIGHT(VLOOKUP(AK43,vysledovka!$D$8:$F$68,3,FALSE),10),1))</f>
        <v/>
      </c>
      <c r="BP45" s="482"/>
      <c r="BQ45" s="483" t="str">
        <f>IF(LEN(VLOOKUP(AK43,vysledovka!$D$8:$F$68,3,FALSE))&lt;9,"",LEFT(RIGHT(VLOOKUP(AK43,vysledovka!$D$8:$F$68,3,FALSE),9),1))</f>
        <v/>
      </c>
      <c r="BR45" s="253"/>
      <c r="BS45" s="483" t="str">
        <f>IF(LEN(VLOOKUP(AK43,vysledovka!$D$8:$F$68,3,FALSE))&lt;8,"",LEFT(RIGHT(VLOOKUP(AK43,vysledovka!$D$8:$F$68,3,FALSE),8),1))</f>
        <v/>
      </c>
      <c r="BT45" s="482"/>
      <c r="BU45" s="483" t="str">
        <f>IF(LEN(VLOOKUP(AK43,vysledovka!$D$8:$F$68,3,FALSE))&lt;7,"",LEFT(RIGHT(VLOOKUP(AK43,vysledovka!$D$8:$F$68,3,FALSE),7),1))</f>
        <v/>
      </c>
      <c r="BV45" s="831"/>
      <c r="BW45" s="483" t="str">
        <f>IF(LEN(VLOOKUP(AK43,vysledovka!$D$8:$F$68,3,FALSE))&lt;6,"",LEFT(RIGHT(VLOOKUP(AK43,vysledovka!$D$8:$F$68,3,FALSE),6),1))</f>
        <v/>
      </c>
      <c r="BX45" s="482"/>
      <c r="BY45" s="483" t="str">
        <f>IF(LEN(VLOOKUP(AK43,vysledovka!$D$8:$F$68,3,FALSE))&lt;5,"",LEFT(RIGHT(VLOOKUP(AK43,vysledovka!$D$8:$F$68,3,FALSE),5),1))</f>
        <v/>
      </c>
      <c r="BZ45" s="482"/>
      <c r="CA45" s="483" t="str">
        <f>IF(LEN(VLOOKUP(AK43,vysledovka!$D$8:$F$68,3,FALSE))&lt;4,"",LEFT(RIGHT(VLOOKUP(AK43,vysledovka!$D$8:$F$68,3,FALSE),4),1))</f>
        <v/>
      </c>
      <c r="CB45" s="833"/>
      <c r="CC45" s="483" t="str">
        <f>IF(LEN(VLOOKUP(AK43,vysledovka!$D$8:$F$68,3,FALSE))&lt;3,"",LEFT(RIGHT(VLOOKUP(AK43,vysledovka!$D$8:$F$68,3,FALSE),3),1))</f>
        <v/>
      </c>
      <c r="CD45" s="482"/>
      <c r="CE45" s="483" t="str">
        <f>IF(LEN(VLOOKUP(AK43,vysledovka!$D$8:$F$68,3,FALSE))&lt;2,"",LEFT(RIGHT(VLOOKUP(AK43,vysledovka!$D$8:$F$68,3,FALSE),2),1))</f>
        <v/>
      </c>
      <c r="CF45" s="482"/>
      <c r="CG45" s="483" t="str">
        <f>IF(VLOOKUP(AK43,vysledovka!$D$8:$F$68,3,FALSE)=0,"",IF(LEN(VLOOKUP(AK43,vysledovka!$D$8:$F$68,3,FALSE))&lt;1,"",LEFT(RIGHT(VLOOKUP(AK43,vysledovka!$D$8:$F$68,3,FALSE),1),1)))</f>
        <v/>
      </c>
      <c r="CH45" s="217"/>
      <c r="CI45" s="250"/>
      <c r="CJ45" s="250"/>
    </row>
    <row r="46" spans="1:88" s="252" customFormat="1" ht="3" customHeight="1">
      <c r="A46" s="250"/>
      <c r="B46" s="250"/>
      <c r="C46" s="250"/>
      <c r="E46" s="920"/>
      <c r="F46" s="921"/>
      <c r="G46" s="940"/>
      <c r="H46" s="940"/>
      <c r="I46" s="940"/>
      <c r="J46" s="940"/>
      <c r="K46" s="940"/>
      <c r="L46" s="940"/>
      <c r="M46" s="940"/>
      <c r="N46" s="940"/>
      <c r="O46" s="940"/>
      <c r="P46" s="940"/>
      <c r="Q46" s="940"/>
      <c r="R46" s="940"/>
      <c r="S46" s="940"/>
      <c r="T46" s="940"/>
      <c r="U46" s="940"/>
      <c r="V46" s="940"/>
      <c r="W46" s="940"/>
      <c r="X46" s="940"/>
      <c r="Y46" s="940"/>
      <c r="Z46" s="940"/>
      <c r="AA46" s="940"/>
      <c r="AB46" s="940"/>
      <c r="AC46" s="940"/>
      <c r="AD46" s="940"/>
      <c r="AE46" s="940"/>
      <c r="AF46" s="940"/>
      <c r="AG46" s="940"/>
      <c r="AH46" s="940"/>
      <c r="AI46" s="940"/>
      <c r="AJ46" s="940"/>
      <c r="AK46" s="923"/>
      <c r="AL46" s="923"/>
      <c r="AM46" s="923"/>
      <c r="AN46" s="464"/>
      <c r="AO46" s="236"/>
      <c r="AP46" s="236"/>
      <c r="AQ46" s="236"/>
      <c r="AR46" s="236"/>
      <c r="AS46" s="236"/>
      <c r="AT46" s="236"/>
      <c r="AU46" s="236"/>
      <c r="AV46" s="236"/>
      <c r="AW46" s="236"/>
      <c r="AX46" s="236"/>
      <c r="AY46" s="236"/>
      <c r="AZ46" s="236"/>
      <c r="BA46" s="236"/>
      <c r="BB46" s="236"/>
      <c r="BC46" s="236"/>
      <c r="BD46" s="236"/>
      <c r="BE46" s="182"/>
      <c r="BF46" s="182"/>
      <c r="BG46" s="182"/>
      <c r="BH46" s="182"/>
      <c r="BI46" s="182"/>
      <c r="BJ46" s="182"/>
      <c r="BK46" s="182"/>
      <c r="BL46" s="669"/>
      <c r="BM46" s="669"/>
      <c r="BN46" s="669"/>
      <c r="BO46" s="669"/>
      <c r="BP46" s="669"/>
      <c r="BQ46" s="669"/>
      <c r="BR46" s="669"/>
      <c r="BS46" s="669"/>
      <c r="BT46" s="669"/>
      <c r="BU46" s="669"/>
      <c r="BV46" s="669"/>
      <c r="BW46" s="669"/>
      <c r="BX46" s="669"/>
      <c r="BY46" s="669"/>
      <c r="BZ46" s="669"/>
      <c r="CA46" s="669"/>
      <c r="CB46" s="669"/>
      <c r="CC46" s="182"/>
      <c r="CD46" s="182"/>
      <c r="CE46" s="182"/>
      <c r="CF46" s="182"/>
      <c r="CG46" s="182"/>
      <c r="CH46" s="218"/>
      <c r="CI46" s="250"/>
      <c r="CJ46" s="250"/>
    </row>
    <row r="47" spans="1:88" s="174" customFormat="1" ht="3" customHeight="1">
      <c r="A47" s="250"/>
      <c r="B47" s="251"/>
      <c r="C47" s="144"/>
      <c r="D47" s="144"/>
      <c r="E47" s="837" t="s">
        <v>59</v>
      </c>
      <c r="F47" s="838"/>
      <c r="G47" s="939" t="str">
        <f>Index!C241</f>
        <v>Výnosy z krátkodobého finančného majetku v podielovej účasti okrem výnosov prepojených účtovných jednotiek (666A)</v>
      </c>
      <c r="H47" s="940"/>
      <c r="I47" s="940"/>
      <c r="J47" s="940"/>
      <c r="K47" s="940"/>
      <c r="L47" s="940"/>
      <c r="M47" s="940"/>
      <c r="N47" s="940"/>
      <c r="O47" s="940"/>
      <c r="P47" s="940"/>
      <c r="Q47" s="940"/>
      <c r="R47" s="940"/>
      <c r="S47" s="940"/>
      <c r="T47" s="940"/>
      <c r="U47" s="940"/>
      <c r="V47" s="940"/>
      <c r="W47" s="940"/>
      <c r="X47" s="940"/>
      <c r="Y47" s="940"/>
      <c r="Z47" s="940"/>
      <c r="AA47" s="940"/>
      <c r="AB47" s="940"/>
      <c r="AC47" s="940"/>
      <c r="AD47" s="940"/>
      <c r="AE47" s="940"/>
      <c r="AF47" s="940"/>
      <c r="AG47" s="940"/>
      <c r="AH47" s="940"/>
      <c r="AI47" s="940"/>
      <c r="AJ47" s="940"/>
      <c r="AK47" s="922" t="s">
        <v>111</v>
      </c>
      <c r="AL47" s="923"/>
      <c r="AM47" s="923"/>
      <c r="AN47" s="469"/>
      <c r="AO47" s="472"/>
      <c r="AP47" s="472"/>
      <c r="AQ47" s="472"/>
      <c r="AR47" s="472"/>
      <c r="AS47" s="472"/>
      <c r="AT47" s="472"/>
      <c r="AU47" s="472"/>
      <c r="AV47" s="472"/>
      <c r="AW47" s="472"/>
      <c r="AX47" s="472"/>
      <c r="AY47" s="472"/>
      <c r="AZ47" s="472"/>
      <c r="BA47" s="472"/>
      <c r="BB47" s="472"/>
      <c r="BC47" s="472"/>
      <c r="BD47" s="472"/>
      <c r="BE47" s="175"/>
      <c r="BF47" s="175"/>
      <c r="BG47" s="175"/>
      <c r="BH47" s="175"/>
      <c r="BI47" s="175"/>
      <c r="BJ47" s="175"/>
      <c r="BK47" s="175"/>
      <c r="BL47" s="710"/>
      <c r="BM47" s="710"/>
      <c r="BN47" s="710"/>
      <c r="BO47" s="710"/>
      <c r="BP47" s="710"/>
      <c r="BQ47" s="710"/>
      <c r="BR47" s="710"/>
      <c r="BS47" s="710"/>
      <c r="BT47" s="710"/>
      <c r="BU47" s="710"/>
      <c r="BV47" s="710"/>
      <c r="BW47" s="710"/>
      <c r="BX47" s="710"/>
      <c r="BY47" s="710"/>
      <c r="BZ47" s="710"/>
      <c r="CA47" s="710"/>
      <c r="CB47" s="710"/>
      <c r="CC47" s="175"/>
      <c r="CD47" s="175"/>
      <c r="CE47" s="175"/>
      <c r="CF47" s="175"/>
      <c r="CG47" s="175"/>
      <c r="CH47" s="216"/>
      <c r="CI47" s="220"/>
      <c r="CJ47" s="220"/>
    </row>
    <row r="48" spans="1:88" s="174" customFormat="1" ht="3" customHeight="1">
      <c r="A48" s="250"/>
      <c r="B48" s="250"/>
      <c r="C48" s="250"/>
      <c r="D48" s="251"/>
      <c r="E48" s="839"/>
      <c r="F48" s="840"/>
      <c r="G48" s="940"/>
      <c r="H48" s="940"/>
      <c r="I48" s="940"/>
      <c r="J48" s="940"/>
      <c r="K48" s="940"/>
      <c r="L48" s="940"/>
      <c r="M48" s="940"/>
      <c r="N48" s="940"/>
      <c r="O48" s="940"/>
      <c r="P48" s="940"/>
      <c r="Q48" s="940"/>
      <c r="R48" s="940"/>
      <c r="S48" s="940"/>
      <c r="T48" s="940"/>
      <c r="U48" s="940"/>
      <c r="V48" s="940"/>
      <c r="W48" s="940"/>
      <c r="X48" s="940"/>
      <c r="Y48" s="940"/>
      <c r="Z48" s="940"/>
      <c r="AA48" s="940"/>
      <c r="AB48" s="940"/>
      <c r="AC48" s="940"/>
      <c r="AD48" s="940"/>
      <c r="AE48" s="940"/>
      <c r="AF48" s="940"/>
      <c r="AG48" s="940"/>
      <c r="AH48" s="940"/>
      <c r="AI48" s="940"/>
      <c r="AJ48" s="940"/>
      <c r="AK48" s="923"/>
      <c r="AL48" s="923"/>
      <c r="AM48" s="923"/>
      <c r="AN48" s="465"/>
      <c r="AO48" s="466"/>
      <c r="AP48" s="466"/>
      <c r="AQ48" s="466"/>
      <c r="AR48" s="471"/>
      <c r="AS48" s="481"/>
      <c r="AT48" s="481"/>
      <c r="AU48" s="481"/>
      <c r="AV48" s="481"/>
      <c r="AW48" s="481"/>
      <c r="AX48" s="482"/>
      <c r="AY48" s="830"/>
      <c r="AZ48" s="830"/>
      <c r="BA48" s="830"/>
      <c r="BB48" s="830"/>
      <c r="BC48" s="830"/>
      <c r="BD48" s="830"/>
      <c r="BE48" s="482"/>
      <c r="BF48" s="832"/>
      <c r="BG48" s="832"/>
      <c r="BH48" s="832"/>
      <c r="BI48" s="832"/>
      <c r="BJ48" s="832"/>
      <c r="BK48" s="738"/>
      <c r="BL48" s="671"/>
      <c r="BM48" s="672"/>
      <c r="BN48" s="672"/>
      <c r="BO48" s="672"/>
      <c r="BP48" s="471"/>
      <c r="BQ48" s="830"/>
      <c r="BR48" s="830"/>
      <c r="BS48" s="830"/>
      <c r="BT48" s="830"/>
      <c r="BU48" s="830"/>
      <c r="BV48" s="831"/>
      <c r="BW48" s="832"/>
      <c r="BX48" s="832"/>
      <c r="BY48" s="832"/>
      <c r="BZ48" s="832"/>
      <c r="CA48" s="832"/>
      <c r="CB48" s="833"/>
      <c r="CC48" s="832"/>
      <c r="CD48" s="832"/>
      <c r="CE48" s="832"/>
      <c r="CF48" s="832"/>
      <c r="CG48" s="832"/>
      <c r="CH48" s="217"/>
      <c r="CI48" s="220"/>
      <c r="CJ48" s="220"/>
    </row>
    <row r="49" spans="1:88" s="252" customFormat="1" ht="15" customHeight="1">
      <c r="A49" s="250"/>
      <c r="B49" s="250"/>
      <c r="C49" s="250"/>
      <c r="E49" s="839"/>
      <c r="F49" s="840"/>
      <c r="G49" s="940"/>
      <c r="H49" s="940"/>
      <c r="I49" s="940"/>
      <c r="J49" s="940"/>
      <c r="K49" s="940"/>
      <c r="L49" s="940"/>
      <c r="M49" s="940"/>
      <c r="N49" s="940"/>
      <c r="O49" s="940"/>
      <c r="P49" s="940"/>
      <c r="Q49" s="940"/>
      <c r="R49" s="940"/>
      <c r="S49" s="940"/>
      <c r="T49" s="940"/>
      <c r="U49" s="940"/>
      <c r="V49" s="940"/>
      <c r="W49" s="940"/>
      <c r="X49" s="940"/>
      <c r="Y49" s="940"/>
      <c r="Z49" s="940"/>
      <c r="AA49" s="940"/>
      <c r="AB49" s="940"/>
      <c r="AC49" s="940"/>
      <c r="AD49" s="940"/>
      <c r="AE49" s="940"/>
      <c r="AF49" s="940"/>
      <c r="AG49" s="940"/>
      <c r="AH49" s="940"/>
      <c r="AI49" s="940"/>
      <c r="AJ49" s="940"/>
      <c r="AK49" s="923"/>
      <c r="AL49" s="923"/>
      <c r="AM49" s="923"/>
      <c r="AN49" s="465"/>
      <c r="AO49" s="483" t="str">
        <f>IF(LEN(VLOOKUP(AK47,vysledovka!$D$8:$F$68,2,FALSE))&lt;11,"",LEFT(RIGHT(VLOOKUP(AK47,vysledovka!$D$8:$F$68,2,FALSE),11),1))</f>
        <v/>
      </c>
      <c r="AP49" s="253"/>
      <c r="AQ49" s="483" t="str">
        <f>IF(LEN(VLOOKUP(AK47,vysledovka!$D$8:$F$68,2,FALSE))&lt;10,"",LEFT(RIGHT(VLOOKUP(AK47,vysledovka!$D$8:$F$68,2,FALSE),10),1))</f>
        <v/>
      </c>
      <c r="AR49" s="482"/>
      <c r="AS49" s="483" t="str">
        <f>IF(LEN(VLOOKUP(AK47,vysledovka!$D$8:$F$68,2,FALSE))&lt;9,"",LEFT(RIGHT(VLOOKUP(AK47,vysledovka!$D$8:$F$68,2,FALSE),9),1))</f>
        <v/>
      </c>
      <c r="AT49" s="253"/>
      <c r="AU49" s="483" t="str">
        <f>IF(LEN(VLOOKUP(AK47,vysledovka!$D$8:$F$68,2,FALSE))&lt;8,"",LEFT(RIGHT(VLOOKUP(AK47,vysledovka!$D$8:$F$68,2,FALSE),8),1))</f>
        <v/>
      </c>
      <c r="AV49" s="482"/>
      <c r="AW49" s="483" t="str">
        <f>IF(LEN(VLOOKUP(AK47,vysledovka!$D$8:$F$68,2,FALSE))&lt;7,"",LEFT(RIGHT(VLOOKUP(AK47,vysledovka!$D$8:$F$68,2,FALSE),7),1))</f>
        <v/>
      </c>
      <c r="AX49" s="482"/>
      <c r="AY49" s="483" t="str">
        <f>IF(LEN(VLOOKUP(AK47,vysledovka!$D$8:$F$68,2,FALSE))&lt;6,"",LEFT(RIGHT(VLOOKUP(AK47,vysledovka!$D$8:$F$68,2,FALSE),6),1))</f>
        <v/>
      </c>
      <c r="AZ49" s="253"/>
      <c r="BA49" s="834" t="str">
        <f>IF(LEN(VLOOKUP(AK47,vysledovka!$D$8:$F$68,2,FALSE))&lt;5,"",LEFT(RIGHT(VLOOKUP(AK47,vysledovka!$D$8:$F$68,2,FALSE),5),1))</f>
        <v/>
      </c>
      <c r="BB49" s="834"/>
      <c r="BC49" s="482"/>
      <c r="BD49" s="483" t="str">
        <f>IF(LEN(VLOOKUP(AK47,vysledovka!$D$8:$F$68,2,FALSE))&lt;4,"",LEFT(RIGHT(VLOOKUP(AK47,vysledovka!$D$8:$F$68,2,FALSE),4),1))</f>
        <v/>
      </c>
      <c r="BE49" s="482"/>
      <c r="BF49" s="483" t="str">
        <f>IF(LEN(VLOOKUP(AK47,vysledovka!$D$8:$F$68,2,FALSE))&lt;3,"",LEFT(RIGHT(VLOOKUP(AK47,vysledovka!$D$8:$F$68,2,FALSE),3),1))</f>
        <v/>
      </c>
      <c r="BG49" s="482"/>
      <c r="BH49" s="483" t="str">
        <f>IF(LEN(VLOOKUP(AK47,vysledovka!$D$8:$F$68,2,FALSE))&lt;2,"",LEFT(RIGHT(VLOOKUP(AK47,vysledovka!$D$8:$F$68,2,FALSE),2),1))</f>
        <v/>
      </c>
      <c r="BI49" s="482"/>
      <c r="BJ49" s="483" t="str">
        <f>IF(VLOOKUP(AK47,vysledovka!$D$8:$F$68,2,FALSE)=0,"",IF(LEN(VLOOKUP(AK47,vysledovka!$D$8:$F$68,2,FALSE))&lt;1,"",LEFT(RIGHT(VLOOKUP(AK47,vysledovka!$D$8:$F$68,2,FALSE),1),1)))</f>
        <v/>
      </c>
      <c r="BK49" s="738"/>
      <c r="BL49" s="671"/>
      <c r="BM49" s="483" t="str">
        <f>IF(LEN(VLOOKUP(AK47,vysledovka!$D$8:$F$68,3,FALSE))&lt;11,"",LEFT(RIGHT(VLOOKUP(AK47,vysledovka!$D$8:$F$68,3,FALSE),11),1))</f>
        <v/>
      </c>
      <c r="BN49" s="253"/>
      <c r="BO49" s="483" t="str">
        <f>IF(LEN(VLOOKUP(AK47,vysledovka!$D$8:$F$68,3,FALSE))&lt;10,"",LEFT(RIGHT(VLOOKUP(AK47,vysledovka!$D$8:$F$68,3,FALSE),10),1))</f>
        <v/>
      </c>
      <c r="BP49" s="482"/>
      <c r="BQ49" s="483" t="str">
        <f>IF(LEN(VLOOKUP(AK47,vysledovka!$D$8:$F$68,3,FALSE))&lt;9,"",LEFT(RIGHT(VLOOKUP(AK47,vysledovka!$D$8:$F$68,3,FALSE),9),1))</f>
        <v/>
      </c>
      <c r="BR49" s="253"/>
      <c r="BS49" s="483" t="str">
        <f>IF(LEN(VLOOKUP(AK47,vysledovka!$D$8:$F$68,3,FALSE))&lt;8,"",LEFT(RIGHT(VLOOKUP(AK47,vysledovka!$D$8:$F$68,3,FALSE),8),1))</f>
        <v/>
      </c>
      <c r="BT49" s="482"/>
      <c r="BU49" s="483" t="str">
        <f>IF(LEN(VLOOKUP(AK47,vysledovka!$D$8:$F$68,3,FALSE))&lt;7,"",LEFT(RIGHT(VLOOKUP(AK47,vysledovka!$D$8:$F$68,3,FALSE),7),1))</f>
        <v/>
      </c>
      <c r="BV49" s="831"/>
      <c r="BW49" s="483" t="str">
        <f>IF(LEN(VLOOKUP(AK47,vysledovka!$D$8:$F$68,3,FALSE))&lt;6,"",LEFT(RIGHT(VLOOKUP(AK47,vysledovka!$D$8:$F$68,3,FALSE),6),1))</f>
        <v/>
      </c>
      <c r="BX49" s="482"/>
      <c r="BY49" s="483" t="str">
        <f>IF(LEN(VLOOKUP(AK47,vysledovka!$D$8:$F$68,3,FALSE))&lt;5,"",LEFT(RIGHT(VLOOKUP(AK47,vysledovka!$D$8:$F$68,3,FALSE),5),1))</f>
        <v/>
      </c>
      <c r="BZ49" s="482"/>
      <c r="CA49" s="483" t="str">
        <f>IF(LEN(VLOOKUP(AK47,vysledovka!$D$8:$F$68,3,FALSE))&lt;4,"",LEFT(RIGHT(VLOOKUP(AK47,vysledovka!$D$8:$F$68,3,FALSE),4),1))</f>
        <v/>
      </c>
      <c r="CB49" s="833"/>
      <c r="CC49" s="483" t="str">
        <f>IF(LEN(VLOOKUP(AK47,vysledovka!$D$8:$F$68,3,FALSE))&lt;3,"",LEFT(RIGHT(VLOOKUP(AK47,vysledovka!$D$8:$F$68,3,FALSE),3),1))</f>
        <v/>
      </c>
      <c r="CD49" s="482"/>
      <c r="CE49" s="483" t="str">
        <f>IF(LEN(VLOOKUP(AK47,vysledovka!$D$8:$F$68,3,FALSE))&lt;2,"",LEFT(RIGHT(VLOOKUP(AK47,vysledovka!$D$8:$F$68,3,FALSE),2),1))</f>
        <v/>
      </c>
      <c r="CF49" s="482"/>
      <c r="CG49" s="483" t="str">
        <f>IF(VLOOKUP(AK47,vysledovka!$D$8:$F$68,3,FALSE)=0,"",IF(LEN(VLOOKUP(AK47,vysledovka!$D$8:$F$68,3,FALSE))&lt;1,"",LEFT(RIGHT(VLOOKUP(AK47,vysledovka!$D$8:$F$68,3,FALSE),1),1)))</f>
        <v/>
      </c>
      <c r="CH49" s="217"/>
      <c r="CI49" s="250"/>
      <c r="CJ49" s="250"/>
    </row>
    <row r="50" spans="1:88" s="252" customFormat="1" ht="3" customHeight="1">
      <c r="A50" s="250"/>
      <c r="B50" s="250"/>
      <c r="C50" s="250"/>
      <c r="E50" s="841"/>
      <c r="F50" s="842"/>
      <c r="G50" s="940"/>
      <c r="H50" s="940"/>
      <c r="I50" s="940"/>
      <c r="J50" s="940"/>
      <c r="K50" s="940"/>
      <c r="L50" s="940"/>
      <c r="M50" s="940"/>
      <c r="N50" s="940"/>
      <c r="O50" s="940"/>
      <c r="P50" s="940"/>
      <c r="Q50" s="940"/>
      <c r="R50" s="940"/>
      <c r="S50" s="940"/>
      <c r="T50" s="940"/>
      <c r="U50" s="940"/>
      <c r="V50" s="940"/>
      <c r="W50" s="940"/>
      <c r="X50" s="940"/>
      <c r="Y50" s="940"/>
      <c r="Z50" s="940"/>
      <c r="AA50" s="940"/>
      <c r="AB50" s="940"/>
      <c r="AC50" s="940"/>
      <c r="AD50" s="940"/>
      <c r="AE50" s="940"/>
      <c r="AF50" s="940"/>
      <c r="AG50" s="940"/>
      <c r="AH50" s="940"/>
      <c r="AI50" s="940"/>
      <c r="AJ50" s="940"/>
      <c r="AK50" s="923"/>
      <c r="AL50" s="923"/>
      <c r="AM50" s="923"/>
      <c r="AN50" s="464"/>
      <c r="AO50" s="236"/>
      <c r="AP50" s="236"/>
      <c r="AQ50" s="236"/>
      <c r="AR50" s="236"/>
      <c r="AS50" s="236"/>
      <c r="AT50" s="236"/>
      <c r="AU50" s="236"/>
      <c r="AV50" s="236"/>
      <c r="AW50" s="236"/>
      <c r="AX50" s="236"/>
      <c r="AY50" s="236"/>
      <c r="AZ50" s="236"/>
      <c r="BA50" s="236"/>
      <c r="BB50" s="236"/>
      <c r="BC50" s="236"/>
      <c r="BD50" s="236"/>
      <c r="BE50" s="182"/>
      <c r="BF50" s="182"/>
      <c r="BG50" s="182"/>
      <c r="BH50" s="182"/>
      <c r="BI50" s="182"/>
      <c r="BJ50" s="182"/>
      <c r="BK50" s="182"/>
      <c r="BL50" s="669"/>
      <c r="BM50" s="669"/>
      <c r="BN50" s="669"/>
      <c r="BO50" s="669"/>
      <c r="BP50" s="669"/>
      <c r="BQ50" s="669"/>
      <c r="BR50" s="669"/>
      <c r="BS50" s="669"/>
      <c r="BT50" s="669"/>
      <c r="BU50" s="669"/>
      <c r="BV50" s="669"/>
      <c r="BW50" s="669"/>
      <c r="BX50" s="669"/>
      <c r="BY50" s="669"/>
      <c r="BZ50" s="669"/>
      <c r="CA50" s="669"/>
      <c r="CB50" s="669"/>
      <c r="CC50" s="182"/>
      <c r="CD50" s="182"/>
      <c r="CE50" s="182"/>
      <c r="CF50" s="182"/>
      <c r="CG50" s="182"/>
      <c r="CH50" s="218"/>
      <c r="CI50" s="250"/>
      <c r="CJ50" s="250"/>
    </row>
    <row r="51" spans="1:88" s="174" customFormat="1" ht="3" customHeight="1">
      <c r="A51" s="250"/>
      <c r="B51" s="251"/>
      <c r="C51" s="144"/>
      <c r="D51" s="144"/>
      <c r="E51" s="948" t="s">
        <v>61</v>
      </c>
      <c r="F51" s="949"/>
      <c r="G51" s="804" t="str">
        <f>Index!C242</f>
        <v>Ostatné výnosy z krátkodobého finančného majetku (666A)</v>
      </c>
      <c r="H51" s="801"/>
      <c r="I51" s="801"/>
      <c r="J51" s="801"/>
      <c r="K51" s="801"/>
      <c r="L51" s="801"/>
      <c r="M51" s="801"/>
      <c r="N51" s="801"/>
      <c r="O51" s="801"/>
      <c r="P51" s="801"/>
      <c r="Q51" s="801"/>
      <c r="R51" s="801"/>
      <c r="S51" s="801"/>
      <c r="T51" s="801"/>
      <c r="U51" s="801"/>
      <c r="V51" s="801"/>
      <c r="W51" s="801"/>
      <c r="X51" s="801"/>
      <c r="Y51" s="801"/>
      <c r="Z51" s="801"/>
      <c r="AA51" s="801"/>
      <c r="AB51" s="801"/>
      <c r="AC51" s="801"/>
      <c r="AD51" s="801"/>
      <c r="AE51" s="801"/>
      <c r="AF51" s="801"/>
      <c r="AG51" s="801"/>
      <c r="AH51" s="801"/>
      <c r="AI51" s="801"/>
      <c r="AJ51" s="801"/>
      <c r="AK51" s="922" t="s">
        <v>112</v>
      </c>
      <c r="AL51" s="923"/>
      <c r="AM51" s="923"/>
      <c r="AN51" s="469"/>
      <c r="AO51" s="472"/>
      <c r="AP51" s="472"/>
      <c r="AQ51" s="472"/>
      <c r="AR51" s="472"/>
      <c r="AS51" s="472"/>
      <c r="AT51" s="472"/>
      <c r="AU51" s="472"/>
      <c r="AV51" s="472"/>
      <c r="AW51" s="472"/>
      <c r="AX51" s="472"/>
      <c r="AY51" s="472"/>
      <c r="AZ51" s="472"/>
      <c r="BA51" s="472"/>
      <c r="BB51" s="472"/>
      <c r="BC51" s="472"/>
      <c r="BD51" s="472"/>
      <c r="BE51" s="175"/>
      <c r="BF51" s="175"/>
      <c r="BG51" s="175"/>
      <c r="BH51" s="175"/>
      <c r="BI51" s="175"/>
      <c r="BJ51" s="175"/>
      <c r="BK51" s="175"/>
      <c r="BL51" s="710"/>
      <c r="BM51" s="710"/>
      <c r="BN51" s="710"/>
      <c r="BO51" s="710"/>
      <c r="BP51" s="710"/>
      <c r="BQ51" s="710"/>
      <c r="BR51" s="710"/>
      <c r="BS51" s="710"/>
      <c r="BT51" s="710"/>
      <c r="BU51" s="710"/>
      <c r="BV51" s="710"/>
      <c r="BW51" s="710"/>
      <c r="BX51" s="710"/>
      <c r="BY51" s="710"/>
      <c r="BZ51" s="710"/>
      <c r="CA51" s="710"/>
      <c r="CB51" s="710"/>
      <c r="CC51" s="175"/>
      <c r="CD51" s="175"/>
      <c r="CE51" s="175"/>
      <c r="CF51" s="175"/>
      <c r="CG51" s="175"/>
      <c r="CH51" s="216"/>
      <c r="CI51" s="220"/>
      <c r="CJ51" s="220"/>
    </row>
    <row r="52" spans="1:88" s="174" customFormat="1" ht="3" customHeight="1">
      <c r="A52" s="250"/>
      <c r="B52" s="250"/>
      <c r="C52" s="250"/>
      <c r="D52" s="251"/>
      <c r="E52" s="948"/>
      <c r="F52" s="949"/>
      <c r="G52" s="801"/>
      <c r="H52" s="801"/>
      <c r="I52" s="801"/>
      <c r="J52" s="801"/>
      <c r="K52" s="801"/>
      <c r="L52" s="801"/>
      <c r="M52" s="801"/>
      <c r="N52" s="801"/>
      <c r="O52" s="801"/>
      <c r="P52" s="801"/>
      <c r="Q52" s="801"/>
      <c r="R52" s="801"/>
      <c r="S52" s="801"/>
      <c r="T52" s="801"/>
      <c r="U52" s="801"/>
      <c r="V52" s="801"/>
      <c r="W52" s="801"/>
      <c r="X52" s="801"/>
      <c r="Y52" s="801"/>
      <c r="Z52" s="801"/>
      <c r="AA52" s="801"/>
      <c r="AB52" s="801"/>
      <c r="AC52" s="801"/>
      <c r="AD52" s="801"/>
      <c r="AE52" s="801"/>
      <c r="AF52" s="801"/>
      <c r="AG52" s="801"/>
      <c r="AH52" s="801"/>
      <c r="AI52" s="801"/>
      <c r="AJ52" s="801"/>
      <c r="AK52" s="923"/>
      <c r="AL52" s="923"/>
      <c r="AM52" s="923"/>
      <c r="AN52" s="465"/>
      <c r="AO52" s="466"/>
      <c r="AP52" s="466"/>
      <c r="AQ52" s="466"/>
      <c r="AR52" s="471"/>
      <c r="AS52" s="481"/>
      <c r="AT52" s="481"/>
      <c r="AU52" s="481"/>
      <c r="AV52" s="481"/>
      <c r="AW52" s="481"/>
      <c r="AX52" s="482"/>
      <c r="AY52" s="830"/>
      <c r="AZ52" s="830"/>
      <c r="BA52" s="830"/>
      <c r="BB52" s="830"/>
      <c r="BC52" s="830"/>
      <c r="BD52" s="830"/>
      <c r="BE52" s="482"/>
      <c r="BF52" s="832"/>
      <c r="BG52" s="832"/>
      <c r="BH52" s="832"/>
      <c r="BI52" s="832"/>
      <c r="BJ52" s="832"/>
      <c r="BK52" s="738"/>
      <c r="BL52" s="671"/>
      <c r="BM52" s="672"/>
      <c r="BN52" s="672"/>
      <c r="BO52" s="672"/>
      <c r="BP52" s="471"/>
      <c r="BQ52" s="830"/>
      <c r="BR52" s="830"/>
      <c r="BS52" s="830"/>
      <c r="BT52" s="830"/>
      <c r="BU52" s="830"/>
      <c r="BV52" s="831"/>
      <c r="BW52" s="832"/>
      <c r="BX52" s="832"/>
      <c r="BY52" s="832"/>
      <c r="BZ52" s="832"/>
      <c r="CA52" s="832"/>
      <c r="CB52" s="833"/>
      <c r="CC52" s="832"/>
      <c r="CD52" s="832"/>
      <c r="CE52" s="832"/>
      <c r="CF52" s="832"/>
      <c r="CG52" s="832"/>
      <c r="CH52" s="217"/>
      <c r="CI52" s="220"/>
      <c r="CJ52" s="220"/>
    </row>
    <row r="53" spans="1:88" s="252" customFormat="1" ht="15" customHeight="1">
      <c r="A53" s="250"/>
      <c r="B53" s="250"/>
      <c r="C53" s="250"/>
      <c r="E53" s="948"/>
      <c r="F53" s="949"/>
      <c r="G53" s="801"/>
      <c r="H53" s="801"/>
      <c r="I53" s="801"/>
      <c r="J53" s="801"/>
      <c r="K53" s="801"/>
      <c r="L53" s="801"/>
      <c r="M53" s="801"/>
      <c r="N53" s="801"/>
      <c r="O53" s="801"/>
      <c r="P53" s="801"/>
      <c r="Q53" s="801"/>
      <c r="R53" s="801"/>
      <c r="S53" s="801"/>
      <c r="T53" s="801"/>
      <c r="U53" s="801"/>
      <c r="V53" s="801"/>
      <c r="W53" s="801"/>
      <c r="X53" s="801"/>
      <c r="Y53" s="801"/>
      <c r="Z53" s="801"/>
      <c r="AA53" s="801"/>
      <c r="AB53" s="801"/>
      <c r="AC53" s="801"/>
      <c r="AD53" s="801"/>
      <c r="AE53" s="801"/>
      <c r="AF53" s="801"/>
      <c r="AG53" s="801"/>
      <c r="AH53" s="801"/>
      <c r="AI53" s="801"/>
      <c r="AJ53" s="801"/>
      <c r="AK53" s="923"/>
      <c r="AL53" s="923"/>
      <c r="AM53" s="923"/>
      <c r="AN53" s="465"/>
      <c r="AO53" s="483" t="str">
        <f>IF(LEN(VLOOKUP(AK51,vysledovka!$D$8:$F$68,2,FALSE))&lt;11,"",LEFT(RIGHT(VLOOKUP(AK51,vysledovka!$D$8:$F$68,2,FALSE),11),1))</f>
        <v/>
      </c>
      <c r="AP53" s="253"/>
      <c r="AQ53" s="483" t="str">
        <f>IF(LEN(VLOOKUP(AK51,vysledovka!$D$8:$F$68,2,FALSE))&lt;10,"",LEFT(RIGHT(VLOOKUP(AK51,vysledovka!$D$8:$F$68,2,FALSE),10),1))</f>
        <v/>
      </c>
      <c r="AR53" s="482"/>
      <c r="AS53" s="483" t="str">
        <f>IF(LEN(VLOOKUP(AK51,vysledovka!$D$8:$F$68,2,FALSE))&lt;9,"",LEFT(RIGHT(VLOOKUP(AK51,vysledovka!$D$8:$F$68,2,FALSE),9),1))</f>
        <v/>
      </c>
      <c r="AT53" s="253"/>
      <c r="AU53" s="483" t="str">
        <f>IF(LEN(VLOOKUP(AK51,vysledovka!$D$8:$F$68,2,FALSE))&lt;8,"",LEFT(RIGHT(VLOOKUP(AK51,vysledovka!$D$8:$F$68,2,FALSE),8),1))</f>
        <v/>
      </c>
      <c r="AV53" s="482"/>
      <c r="AW53" s="483" t="str">
        <f>IF(LEN(VLOOKUP(AK51,vysledovka!$D$8:$F$68,2,FALSE))&lt;7,"",LEFT(RIGHT(VLOOKUP(AK51,vysledovka!$D$8:$F$68,2,FALSE),7),1))</f>
        <v/>
      </c>
      <c r="AX53" s="482"/>
      <c r="AY53" s="483" t="str">
        <f>IF(LEN(VLOOKUP(AK51,vysledovka!$D$8:$F$68,2,FALSE))&lt;6,"",LEFT(RIGHT(VLOOKUP(AK51,vysledovka!$D$8:$F$68,2,FALSE),6),1))</f>
        <v/>
      </c>
      <c r="AZ53" s="253"/>
      <c r="BA53" s="834" t="str">
        <f>IF(LEN(VLOOKUP(AK51,vysledovka!$D$8:$F$68,2,FALSE))&lt;5,"",LEFT(RIGHT(VLOOKUP(AK51,vysledovka!$D$8:$F$68,2,FALSE),5),1))</f>
        <v/>
      </c>
      <c r="BB53" s="834"/>
      <c r="BC53" s="482"/>
      <c r="BD53" s="483" t="str">
        <f>IF(LEN(VLOOKUP(AK51,vysledovka!$D$8:$F$68,2,FALSE))&lt;4,"",LEFT(RIGHT(VLOOKUP(AK51,vysledovka!$D$8:$F$68,2,FALSE),4),1))</f>
        <v/>
      </c>
      <c r="BE53" s="482"/>
      <c r="BF53" s="483" t="str">
        <f>IF(LEN(VLOOKUP(AK51,vysledovka!$D$8:$F$68,2,FALSE))&lt;3,"",LEFT(RIGHT(VLOOKUP(AK51,vysledovka!$D$8:$F$68,2,FALSE),3),1))</f>
        <v/>
      </c>
      <c r="BG53" s="482"/>
      <c r="BH53" s="483" t="str">
        <f>IF(LEN(VLOOKUP(AK51,vysledovka!$D$8:$F$68,2,FALSE))&lt;2,"",LEFT(RIGHT(VLOOKUP(AK51,vysledovka!$D$8:$F$68,2,FALSE),2),1))</f>
        <v/>
      </c>
      <c r="BI53" s="482"/>
      <c r="BJ53" s="483" t="str">
        <f>IF(VLOOKUP(AK51,vysledovka!$D$8:$F$68,2,FALSE)=0,"",IF(LEN(VLOOKUP(AK51,vysledovka!$D$8:$F$68,2,FALSE))&lt;1,"",LEFT(RIGHT(VLOOKUP(AK51,vysledovka!$D$8:$F$68,2,FALSE),1),1)))</f>
        <v/>
      </c>
      <c r="BK53" s="738"/>
      <c r="BL53" s="671"/>
      <c r="BM53" s="483" t="str">
        <f>IF(LEN(VLOOKUP(AK51,vysledovka!$D$8:$F$68,3,FALSE))&lt;11,"",LEFT(RIGHT(VLOOKUP(AK51,vysledovka!$D$8:$F$68,3,FALSE),11),1))</f>
        <v/>
      </c>
      <c r="BN53" s="253"/>
      <c r="BO53" s="483" t="str">
        <f>IF(LEN(VLOOKUP(AK51,vysledovka!$D$8:$F$68,3,FALSE))&lt;10,"",LEFT(RIGHT(VLOOKUP(AK51,vysledovka!$D$8:$F$68,3,FALSE),10),1))</f>
        <v/>
      </c>
      <c r="BP53" s="482"/>
      <c r="BQ53" s="483" t="str">
        <f>IF(LEN(VLOOKUP(AK51,vysledovka!$D$8:$F$68,3,FALSE))&lt;9,"",LEFT(RIGHT(VLOOKUP(AK51,vysledovka!$D$8:$F$68,3,FALSE),9),1))</f>
        <v/>
      </c>
      <c r="BR53" s="253"/>
      <c r="BS53" s="483" t="str">
        <f>IF(LEN(VLOOKUP(AK51,vysledovka!$D$8:$F$68,3,FALSE))&lt;8,"",LEFT(RIGHT(VLOOKUP(AK51,vysledovka!$D$8:$F$68,3,FALSE),8),1))</f>
        <v/>
      </c>
      <c r="BT53" s="482"/>
      <c r="BU53" s="483" t="str">
        <f>IF(LEN(VLOOKUP(AK51,vysledovka!$D$8:$F$68,3,FALSE))&lt;7,"",LEFT(RIGHT(VLOOKUP(AK51,vysledovka!$D$8:$F$68,3,FALSE),7),1))</f>
        <v/>
      </c>
      <c r="BV53" s="831"/>
      <c r="BW53" s="483" t="str">
        <f>IF(LEN(VLOOKUP(AK51,vysledovka!$D$8:$F$68,3,FALSE))&lt;6,"",LEFT(RIGHT(VLOOKUP(AK51,vysledovka!$D$8:$F$68,3,FALSE),6),1))</f>
        <v/>
      </c>
      <c r="BX53" s="482"/>
      <c r="BY53" s="483" t="str">
        <f>IF(LEN(VLOOKUP(AK51,vysledovka!$D$8:$F$68,3,FALSE))&lt;5,"",LEFT(RIGHT(VLOOKUP(AK51,vysledovka!$D$8:$F$68,3,FALSE),5),1))</f>
        <v/>
      </c>
      <c r="BZ53" s="482"/>
      <c r="CA53" s="483" t="str">
        <f>IF(LEN(VLOOKUP(AK51,vysledovka!$D$8:$F$68,3,FALSE))&lt;4,"",LEFT(RIGHT(VLOOKUP(AK51,vysledovka!$D$8:$F$68,3,FALSE),4),1))</f>
        <v/>
      </c>
      <c r="CB53" s="833"/>
      <c r="CC53" s="483" t="str">
        <f>IF(LEN(VLOOKUP(AK51,vysledovka!$D$8:$F$68,3,FALSE))&lt;3,"",LEFT(RIGHT(VLOOKUP(AK51,vysledovka!$D$8:$F$68,3,FALSE),3),1))</f>
        <v/>
      </c>
      <c r="CD53" s="482"/>
      <c r="CE53" s="483" t="str">
        <f>IF(LEN(VLOOKUP(AK51,vysledovka!$D$8:$F$68,3,FALSE))&lt;2,"",LEFT(RIGHT(VLOOKUP(AK51,vysledovka!$D$8:$F$68,3,FALSE),2),1))</f>
        <v/>
      </c>
      <c r="CF53" s="482"/>
      <c r="CG53" s="483" t="str">
        <f>IF(VLOOKUP(AK51,vysledovka!$D$8:$F$68,3,FALSE)=0,"",IF(LEN(VLOOKUP(AK51,vysledovka!$D$8:$F$68,3,FALSE))&lt;1,"",LEFT(RIGHT(VLOOKUP(AK51,vysledovka!$D$8:$F$68,3,FALSE),1),1)))</f>
        <v/>
      </c>
      <c r="CH53" s="217"/>
      <c r="CI53" s="250"/>
      <c r="CJ53" s="250"/>
    </row>
    <row r="54" spans="1:88" s="252" customFormat="1" ht="3" customHeight="1">
      <c r="A54" s="250"/>
      <c r="B54" s="250"/>
      <c r="C54" s="250"/>
      <c r="E54" s="948"/>
      <c r="F54" s="949"/>
      <c r="G54" s="801"/>
      <c r="H54" s="801"/>
      <c r="I54" s="801"/>
      <c r="J54" s="801"/>
      <c r="K54" s="801"/>
      <c r="L54" s="801"/>
      <c r="M54" s="801"/>
      <c r="N54" s="801"/>
      <c r="O54" s="801"/>
      <c r="P54" s="801"/>
      <c r="Q54" s="801"/>
      <c r="R54" s="801"/>
      <c r="S54" s="801"/>
      <c r="T54" s="801"/>
      <c r="U54" s="801"/>
      <c r="V54" s="801"/>
      <c r="W54" s="801"/>
      <c r="X54" s="801"/>
      <c r="Y54" s="801"/>
      <c r="Z54" s="801"/>
      <c r="AA54" s="801"/>
      <c r="AB54" s="801"/>
      <c r="AC54" s="801"/>
      <c r="AD54" s="801"/>
      <c r="AE54" s="801"/>
      <c r="AF54" s="801"/>
      <c r="AG54" s="801"/>
      <c r="AH54" s="801"/>
      <c r="AI54" s="801"/>
      <c r="AJ54" s="801"/>
      <c r="AK54" s="923"/>
      <c r="AL54" s="923"/>
      <c r="AM54" s="923"/>
      <c r="AN54" s="464"/>
      <c r="AO54" s="236"/>
      <c r="AP54" s="236"/>
      <c r="AQ54" s="236"/>
      <c r="AR54" s="236"/>
      <c r="AS54" s="236"/>
      <c r="AT54" s="236"/>
      <c r="AU54" s="236"/>
      <c r="AV54" s="236"/>
      <c r="AW54" s="236"/>
      <c r="AX54" s="236"/>
      <c r="AY54" s="236"/>
      <c r="AZ54" s="236"/>
      <c r="BA54" s="236"/>
      <c r="BB54" s="236"/>
      <c r="BC54" s="236"/>
      <c r="BD54" s="236"/>
      <c r="BE54" s="182"/>
      <c r="BF54" s="182"/>
      <c r="BG54" s="182"/>
      <c r="BH54" s="182"/>
      <c r="BI54" s="182"/>
      <c r="BJ54" s="182"/>
      <c r="BK54" s="182"/>
      <c r="BL54" s="669"/>
      <c r="BM54" s="669"/>
      <c r="BN54" s="669"/>
      <c r="BO54" s="669"/>
      <c r="BP54" s="669"/>
      <c r="BQ54" s="669"/>
      <c r="BR54" s="669"/>
      <c r="BS54" s="669"/>
      <c r="BT54" s="669"/>
      <c r="BU54" s="669"/>
      <c r="BV54" s="669"/>
      <c r="BW54" s="669"/>
      <c r="BX54" s="669"/>
      <c r="BY54" s="669"/>
      <c r="BZ54" s="669"/>
      <c r="CA54" s="669"/>
      <c r="CB54" s="669"/>
      <c r="CC54" s="182"/>
      <c r="CD54" s="182"/>
      <c r="CE54" s="182"/>
      <c r="CF54" s="182"/>
      <c r="CG54" s="182"/>
      <c r="CH54" s="218"/>
      <c r="CI54" s="250"/>
      <c r="CJ54" s="250"/>
    </row>
    <row r="55" spans="1:88" s="174" customFormat="1" ht="3" customHeight="1">
      <c r="A55" s="250"/>
      <c r="B55" s="251"/>
      <c r="C55" s="144"/>
      <c r="D55" s="144"/>
      <c r="E55" s="941" t="s">
        <v>280</v>
      </c>
      <c r="F55" s="941"/>
      <c r="G55" s="942" t="str">
        <f>Index!C243</f>
        <v>Výnosové úroky (r. 40 + r. 41)</v>
      </c>
      <c r="H55" s="943"/>
      <c r="I55" s="943"/>
      <c r="J55" s="943"/>
      <c r="K55" s="943"/>
      <c r="L55" s="943"/>
      <c r="M55" s="943"/>
      <c r="N55" s="943"/>
      <c r="O55" s="943"/>
      <c r="P55" s="943"/>
      <c r="Q55" s="943"/>
      <c r="R55" s="943"/>
      <c r="S55" s="943"/>
      <c r="T55" s="943"/>
      <c r="U55" s="943"/>
      <c r="V55" s="943"/>
      <c r="W55" s="943"/>
      <c r="X55" s="943"/>
      <c r="Y55" s="943"/>
      <c r="Z55" s="943"/>
      <c r="AA55" s="943"/>
      <c r="AB55" s="943"/>
      <c r="AC55" s="943"/>
      <c r="AD55" s="943"/>
      <c r="AE55" s="943"/>
      <c r="AF55" s="943"/>
      <c r="AG55" s="943"/>
      <c r="AH55" s="943"/>
      <c r="AI55" s="943"/>
      <c r="AJ55" s="944"/>
      <c r="AK55" s="922" t="s">
        <v>113</v>
      </c>
      <c r="AL55" s="923"/>
      <c r="AM55" s="923"/>
      <c r="AN55" s="469"/>
      <c r="AO55" s="472"/>
      <c r="AP55" s="472"/>
      <c r="AQ55" s="472"/>
      <c r="AR55" s="472"/>
      <c r="AS55" s="472"/>
      <c r="AT55" s="472"/>
      <c r="AU55" s="472"/>
      <c r="AV55" s="472"/>
      <c r="AW55" s="472"/>
      <c r="AX55" s="472"/>
      <c r="AY55" s="472"/>
      <c r="AZ55" s="472"/>
      <c r="BA55" s="472"/>
      <c r="BB55" s="472"/>
      <c r="BC55" s="472"/>
      <c r="BD55" s="472"/>
      <c r="BE55" s="175"/>
      <c r="BF55" s="175"/>
      <c r="BG55" s="175"/>
      <c r="BH55" s="175"/>
      <c r="BI55" s="175"/>
      <c r="BJ55" s="175"/>
      <c r="BK55" s="175"/>
      <c r="BL55" s="710"/>
      <c r="BM55" s="710"/>
      <c r="BN55" s="710"/>
      <c r="BO55" s="710"/>
      <c r="BP55" s="710"/>
      <c r="BQ55" s="710"/>
      <c r="BR55" s="710"/>
      <c r="BS55" s="710"/>
      <c r="BT55" s="710"/>
      <c r="BU55" s="710"/>
      <c r="BV55" s="710"/>
      <c r="BW55" s="710"/>
      <c r="BX55" s="710"/>
      <c r="BY55" s="710"/>
      <c r="BZ55" s="710"/>
      <c r="CA55" s="710"/>
      <c r="CB55" s="710"/>
      <c r="CC55" s="175"/>
      <c r="CD55" s="175"/>
      <c r="CE55" s="175"/>
      <c r="CF55" s="175"/>
      <c r="CG55" s="175"/>
      <c r="CH55" s="216"/>
      <c r="CI55" s="220"/>
      <c r="CJ55" s="220"/>
    </row>
    <row r="56" spans="1:88" s="174" customFormat="1" ht="3" customHeight="1">
      <c r="A56" s="250"/>
      <c r="B56" s="250"/>
      <c r="C56" s="250"/>
      <c r="D56" s="251"/>
      <c r="E56" s="941"/>
      <c r="F56" s="941"/>
      <c r="G56" s="942"/>
      <c r="H56" s="943"/>
      <c r="I56" s="943"/>
      <c r="J56" s="943"/>
      <c r="K56" s="943"/>
      <c r="L56" s="943"/>
      <c r="M56" s="943"/>
      <c r="N56" s="943"/>
      <c r="O56" s="943"/>
      <c r="P56" s="943"/>
      <c r="Q56" s="943"/>
      <c r="R56" s="943"/>
      <c r="S56" s="943"/>
      <c r="T56" s="943"/>
      <c r="U56" s="943"/>
      <c r="V56" s="943"/>
      <c r="W56" s="943"/>
      <c r="X56" s="943"/>
      <c r="Y56" s="943"/>
      <c r="Z56" s="943"/>
      <c r="AA56" s="943"/>
      <c r="AB56" s="943"/>
      <c r="AC56" s="943"/>
      <c r="AD56" s="943"/>
      <c r="AE56" s="943"/>
      <c r="AF56" s="943"/>
      <c r="AG56" s="943"/>
      <c r="AH56" s="943"/>
      <c r="AI56" s="943"/>
      <c r="AJ56" s="944"/>
      <c r="AK56" s="923"/>
      <c r="AL56" s="923"/>
      <c r="AM56" s="923"/>
      <c r="AN56" s="465"/>
      <c r="AO56" s="466"/>
      <c r="AP56" s="466"/>
      <c r="AQ56" s="466"/>
      <c r="AR56" s="471"/>
      <c r="AS56" s="481"/>
      <c r="AT56" s="481"/>
      <c r="AU56" s="481"/>
      <c r="AV56" s="481"/>
      <c r="AW56" s="481"/>
      <c r="AX56" s="482"/>
      <c r="AY56" s="830"/>
      <c r="AZ56" s="830"/>
      <c r="BA56" s="830"/>
      <c r="BB56" s="830"/>
      <c r="BC56" s="830"/>
      <c r="BD56" s="830"/>
      <c r="BE56" s="482"/>
      <c r="BF56" s="832"/>
      <c r="BG56" s="832"/>
      <c r="BH56" s="832"/>
      <c r="BI56" s="832"/>
      <c r="BJ56" s="832"/>
      <c r="BK56" s="738"/>
      <c r="BL56" s="671"/>
      <c r="BM56" s="672"/>
      <c r="BN56" s="672"/>
      <c r="BO56" s="672"/>
      <c r="BP56" s="471"/>
      <c r="BQ56" s="830"/>
      <c r="BR56" s="830"/>
      <c r="BS56" s="830"/>
      <c r="BT56" s="830"/>
      <c r="BU56" s="830"/>
      <c r="BV56" s="831"/>
      <c r="BW56" s="832"/>
      <c r="BX56" s="832"/>
      <c r="BY56" s="832"/>
      <c r="BZ56" s="832"/>
      <c r="CA56" s="832"/>
      <c r="CB56" s="833"/>
      <c r="CC56" s="832"/>
      <c r="CD56" s="832"/>
      <c r="CE56" s="832"/>
      <c r="CF56" s="832"/>
      <c r="CG56" s="832"/>
      <c r="CH56" s="217"/>
      <c r="CI56" s="220"/>
      <c r="CJ56" s="220"/>
    </row>
    <row r="57" spans="1:88" s="252" customFormat="1" ht="15" customHeight="1">
      <c r="A57" s="250"/>
      <c r="B57" s="250"/>
      <c r="C57" s="250"/>
      <c r="E57" s="941"/>
      <c r="F57" s="941"/>
      <c r="G57" s="942"/>
      <c r="H57" s="943"/>
      <c r="I57" s="943"/>
      <c r="J57" s="943"/>
      <c r="K57" s="943"/>
      <c r="L57" s="943"/>
      <c r="M57" s="943"/>
      <c r="N57" s="943"/>
      <c r="O57" s="943"/>
      <c r="P57" s="943"/>
      <c r="Q57" s="943"/>
      <c r="R57" s="943"/>
      <c r="S57" s="943"/>
      <c r="T57" s="943"/>
      <c r="U57" s="943"/>
      <c r="V57" s="943"/>
      <c r="W57" s="943"/>
      <c r="X57" s="943"/>
      <c r="Y57" s="943"/>
      <c r="Z57" s="943"/>
      <c r="AA57" s="943"/>
      <c r="AB57" s="943"/>
      <c r="AC57" s="943"/>
      <c r="AD57" s="943"/>
      <c r="AE57" s="943"/>
      <c r="AF57" s="943"/>
      <c r="AG57" s="943"/>
      <c r="AH57" s="943"/>
      <c r="AI57" s="943"/>
      <c r="AJ57" s="944"/>
      <c r="AK57" s="923"/>
      <c r="AL57" s="923"/>
      <c r="AM57" s="923"/>
      <c r="AN57" s="465"/>
      <c r="AO57" s="483" t="str">
        <f>IF(LEN(VLOOKUP(AK55,vysledovka!$D$8:$F$68,2,FALSE))&lt;11,"",LEFT(RIGHT(VLOOKUP(AK55,vysledovka!$D$8:$F$68,2,FALSE),11),1))</f>
        <v/>
      </c>
      <c r="AP57" s="253"/>
      <c r="AQ57" s="483" t="str">
        <f>IF(LEN(VLOOKUP(AK55,vysledovka!$D$8:$F$68,2,FALSE))&lt;10,"",LEFT(RIGHT(VLOOKUP(AK55,vysledovka!$D$8:$F$68,2,FALSE),10),1))</f>
        <v/>
      </c>
      <c r="AR57" s="482"/>
      <c r="AS57" s="483" t="str">
        <f>IF(LEN(VLOOKUP(AK55,vysledovka!$D$8:$F$68,2,FALSE))&lt;9,"",LEFT(RIGHT(VLOOKUP(AK55,vysledovka!$D$8:$F$68,2,FALSE),9),1))</f>
        <v/>
      </c>
      <c r="AT57" s="253"/>
      <c r="AU57" s="483" t="str">
        <f>IF(LEN(VLOOKUP(AK55,vysledovka!$D$8:$F$68,2,FALSE))&lt;8,"",LEFT(RIGHT(VLOOKUP(AK55,vysledovka!$D$8:$F$68,2,FALSE),8),1))</f>
        <v/>
      </c>
      <c r="AV57" s="482"/>
      <c r="AW57" s="483" t="str">
        <f>IF(LEN(VLOOKUP(AK55,vysledovka!$D$8:$F$68,2,FALSE))&lt;7,"",LEFT(RIGHT(VLOOKUP(AK55,vysledovka!$D$8:$F$68,2,FALSE),7),1))</f>
        <v/>
      </c>
      <c r="AX57" s="482"/>
      <c r="AY57" s="483" t="str">
        <f>IF(LEN(VLOOKUP(AK55,vysledovka!$D$8:$F$68,2,FALSE))&lt;6,"",LEFT(RIGHT(VLOOKUP(AK55,vysledovka!$D$8:$F$68,2,FALSE),6),1))</f>
        <v/>
      </c>
      <c r="AZ57" s="253"/>
      <c r="BA57" s="834" t="str">
        <f>IF(LEN(VLOOKUP(AK55,vysledovka!$D$8:$F$68,2,FALSE))&lt;5,"",LEFT(RIGHT(VLOOKUP(AK55,vysledovka!$D$8:$F$68,2,FALSE),5),1))</f>
        <v/>
      </c>
      <c r="BB57" s="834"/>
      <c r="BC57" s="482"/>
      <c r="BD57" s="483" t="str">
        <f>IF(LEN(VLOOKUP(AK55,vysledovka!$D$8:$F$68,2,FALSE))&lt;4,"",LEFT(RIGHT(VLOOKUP(AK55,vysledovka!$D$8:$F$68,2,FALSE),4),1))</f>
        <v/>
      </c>
      <c r="BE57" s="482"/>
      <c r="BF57" s="483" t="str">
        <f>IF(LEN(VLOOKUP(AK55,vysledovka!$D$8:$F$68,2,FALSE))&lt;3,"",LEFT(RIGHT(VLOOKUP(AK55,vysledovka!$D$8:$F$68,2,FALSE),3),1))</f>
        <v/>
      </c>
      <c r="BG57" s="482"/>
      <c r="BH57" s="483" t="str">
        <f>IF(LEN(VLOOKUP(AK55,vysledovka!$D$8:$F$68,2,FALSE))&lt;2,"",LEFT(RIGHT(VLOOKUP(AK55,vysledovka!$D$8:$F$68,2,FALSE),2),1))</f>
        <v>6</v>
      </c>
      <c r="BI57" s="482"/>
      <c r="BJ57" s="483" t="str">
        <f>IF(VLOOKUP(AK55,vysledovka!$D$8:$F$68,2,FALSE)=0,"",IF(LEN(VLOOKUP(AK55,vysledovka!$D$8:$F$68,2,FALSE))&lt;1,"",LEFT(RIGHT(VLOOKUP(AK55,vysledovka!$D$8:$F$68,2,FALSE),1),1)))</f>
        <v>9</v>
      </c>
      <c r="BK57" s="738"/>
      <c r="BL57" s="671"/>
      <c r="BM57" s="483" t="str">
        <f>IF(LEN(VLOOKUP(AK55,vysledovka!$D$8:$F$68,3,FALSE))&lt;11,"",LEFT(RIGHT(VLOOKUP(AK55,vysledovka!$D$8:$F$68,3,FALSE),11),1))</f>
        <v/>
      </c>
      <c r="BN57" s="253"/>
      <c r="BO57" s="483" t="str">
        <f>IF(LEN(VLOOKUP(AK55,vysledovka!$D$8:$F$68,3,FALSE))&lt;10,"",LEFT(RIGHT(VLOOKUP(AK55,vysledovka!$D$8:$F$68,3,FALSE),10),1))</f>
        <v/>
      </c>
      <c r="BP57" s="482"/>
      <c r="BQ57" s="483" t="str">
        <f>IF(LEN(VLOOKUP(AK55,vysledovka!$D$8:$F$68,3,FALSE))&lt;9,"",LEFT(RIGHT(VLOOKUP(AK55,vysledovka!$D$8:$F$68,3,FALSE),9),1))</f>
        <v/>
      </c>
      <c r="BR57" s="253"/>
      <c r="BS57" s="483" t="str">
        <f>IF(LEN(VLOOKUP(AK55,vysledovka!$D$8:$F$68,3,FALSE))&lt;8,"",LEFT(RIGHT(VLOOKUP(AK55,vysledovka!$D$8:$F$68,3,FALSE),8),1))</f>
        <v/>
      </c>
      <c r="BT57" s="482"/>
      <c r="BU57" s="483" t="str">
        <f>IF(LEN(VLOOKUP(AK55,vysledovka!$D$8:$F$68,3,FALSE))&lt;7,"",LEFT(RIGHT(VLOOKUP(AK55,vysledovka!$D$8:$F$68,3,FALSE),7),1))</f>
        <v/>
      </c>
      <c r="BV57" s="831"/>
      <c r="BW57" s="483" t="str">
        <f>IF(LEN(VLOOKUP(AK55,vysledovka!$D$8:$F$68,3,FALSE))&lt;6,"",LEFT(RIGHT(VLOOKUP(AK55,vysledovka!$D$8:$F$68,3,FALSE),6),1))</f>
        <v/>
      </c>
      <c r="BX57" s="482"/>
      <c r="BY57" s="483" t="str">
        <f>IF(LEN(VLOOKUP(AK55,vysledovka!$D$8:$F$68,3,FALSE))&lt;5,"",LEFT(RIGHT(VLOOKUP(AK55,vysledovka!$D$8:$F$68,3,FALSE),5),1))</f>
        <v/>
      </c>
      <c r="BZ57" s="482"/>
      <c r="CA57" s="483" t="str">
        <f>IF(LEN(VLOOKUP(AK55,vysledovka!$D$8:$F$68,3,FALSE))&lt;4,"",LEFT(RIGHT(VLOOKUP(AK55,vysledovka!$D$8:$F$68,3,FALSE),4),1))</f>
        <v/>
      </c>
      <c r="CB57" s="833"/>
      <c r="CC57" s="483" t="str">
        <f>IF(LEN(VLOOKUP(AK55,vysledovka!$D$8:$F$68,3,FALSE))&lt;3,"",LEFT(RIGHT(VLOOKUP(AK55,vysledovka!$D$8:$F$68,3,FALSE),3),1))</f>
        <v/>
      </c>
      <c r="CD57" s="482"/>
      <c r="CE57" s="483" t="str">
        <f>IF(LEN(VLOOKUP(AK55,vysledovka!$D$8:$F$68,3,FALSE))&lt;2,"",LEFT(RIGHT(VLOOKUP(AK55,vysledovka!$D$8:$F$68,3,FALSE),2),1))</f>
        <v>5</v>
      </c>
      <c r="CF57" s="482"/>
      <c r="CG57" s="483" t="str">
        <f>IF(VLOOKUP(AK55,vysledovka!$D$8:$F$68,3,FALSE)=0,"",IF(LEN(VLOOKUP(AK55,vysledovka!$D$8:$F$68,3,FALSE))&lt;1,"",LEFT(RIGHT(VLOOKUP(AK55,vysledovka!$D$8:$F$68,3,FALSE),1),1)))</f>
        <v>0</v>
      </c>
      <c r="CH57" s="217"/>
      <c r="CI57" s="250"/>
      <c r="CJ57" s="250"/>
    </row>
    <row r="58" spans="1:88" s="252" customFormat="1" ht="3" customHeight="1">
      <c r="A58" s="250"/>
      <c r="B58" s="250"/>
      <c r="C58" s="250"/>
      <c r="E58" s="941"/>
      <c r="F58" s="941"/>
      <c r="G58" s="942"/>
      <c r="H58" s="943"/>
      <c r="I58" s="943"/>
      <c r="J58" s="943"/>
      <c r="K58" s="943"/>
      <c r="L58" s="943"/>
      <c r="M58" s="943"/>
      <c r="N58" s="943"/>
      <c r="O58" s="943"/>
      <c r="P58" s="943"/>
      <c r="Q58" s="943"/>
      <c r="R58" s="943"/>
      <c r="S58" s="943"/>
      <c r="T58" s="943"/>
      <c r="U58" s="943"/>
      <c r="V58" s="943"/>
      <c r="W58" s="943"/>
      <c r="X58" s="943"/>
      <c r="Y58" s="943"/>
      <c r="Z58" s="943"/>
      <c r="AA58" s="943"/>
      <c r="AB58" s="943"/>
      <c r="AC58" s="943"/>
      <c r="AD58" s="943"/>
      <c r="AE58" s="943"/>
      <c r="AF58" s="943"/>
      <c r="AG58" s="943"/>
      <c r="AH58" s="943"/>
      <c r="AI58" s="943"/>
      <c r="AJ58" s="944"/>
      <c r="AK58" s="923"/>
      <c r="AL58" s="923"/>
      <c r="AM58" s="923"/>
      <c r="AN58" s="464"/>
      <c r="AO58" s="236"/>
      <c r="AP58" s="236"/>
      <c r="AQ58" s="236"/>
      <c r="AR58" s="236"/>
      <c r="AS58" s="236"/>
      <c r="AT58" s="236"/>
      <c r="AU58" s="236"/>
      <c r="AV58" s="236"/>
      <c r="AW58" s="236"/>
      <c r="AX58" s="236"/>
      <c r="AY58" s="236"/>
      <c r="AZ58" s="236"/>
      <c r="BA58" s="236"/>
      <c r="BB58" s="236"/>
      <c r="BC58" s="236"/>
      <c r="BD58" s="236"/>
      <c r="BE58" s="182"/>
      <c r="BF58" s="182"/>
      <c r="BG58" s="182"/>
      <c r="BH58" s="182"/>
      <c r="BI58" s="182"/>
      <c r="BJ58" s="182"/>
      <c r="BK58" s="182"/>
      <c r="BL58" s="669"/>
      <c r="BM58" s="669"/>
      <c r="BN58" s="669"/>
      <c r="BO58" s="669"/>
      <c r="BP58" s="669"/>
      <c r="BQ58" s="669"/>
      <c r="BR58" s="669"/>
      <c r="BS58" s="669"/>
      <c r="BT58" s="669"/>
      <c r="BU58" s="669"/>
      <c r="BV58" s="669"/>
      <c r="BW58" s="669"/>
      <c r="BX58" s="669"/>
      <c r="BY58" s="669"/>
      <c r="BZ58" s="669"/>
      <c r="CA58" s="669"/>
      <c r="CB58" s="669"/>
      <c r="CC58" s="182"/>
      <c r="CD58" s="182"/>
      <c r="CE58" s="182"/>
      <c r="CF58" s="182"/>
      <c r="CG58" s="182"/>
      <c r="CH58" s="218"/>
      <c r="CI58" s="250"/>
      <c r="CJ58" s="250"/>
    </row>
    <row r="59" spans="1:88" s="174" customFormat="1" ht="3" customHeight="1">
      <c r="A59" s="250"/>
      <c r="B59" s="251"/>
      <c r="C59" s="144"/>
      <c r="D59" s="144"/>
      <c r="E59" s="941" t="s">
        <v>281</v>
      </c>
      <c r="F59" s="941"/>
      <c r="G59" s="942" t="str">
        <f>Index!C244</f>
        <v>Výnosové úroky od prepojených účtovných jednotiek (662A)</v>
      </c>
      <c r="H59" s="943"/>
      <c r="I59" s="943"/>
      <c r="J59" s="943"/>
      <c r="K59" s="943"/>
      <c r="L59" s="943"/>
      <c r="M59" s="943"/>
      <c r="N59" s="943"/>
      <c r="O59" s="943"/>
      <c r="P59" s="943"/>
      <c r="Q59" s="943"/>
      <c r="R59" s="943"/>
      <c r="S59" s="943"/>
      <c r="T59" s="943"/>
      <c r="U59" s="943"/>
      <c r="V59" s="943"/>
      <c r="W59" s="943"/>
      <c r="X59" s="943"/>
      <c r="Y59" s="943"/>
      <c r="Z59" s="943"/>
      <c r="AA59" s="943"/>
      <c r="AB59" s="943"/>
      <c r="AC59" s="943"/>
      <c r="AD59" s="943"/>
      <c r="AE59" s="943"/>
      <c r="AF59" s="943"/>
      <c r="AG59" s="943"/>
      <c r="AH59" s="943"/>
      <c r="AI59" s="943"/>
      <c r="AJ59" s="944"/>
      <c r="AK59" s="922" t="s">
        <v>114</v>
      </c>
      <c r="AL59" s="923"/>
      <c r="AM59" s="923"/>
      <c r="AN59" s="469"/>
      <c r="AO59" s="472"/>
      <c r="AP59" s="472"/>
      <c r="AQ59" s="472"/>
      <c r="AR59" s="472"/>
      <c r="AS59" s="472"/>
      <c r="AT59" s="472"/>
      <c r="AU59" s="472"/>
      <c r="AV59" s="472"/>
      <c r="AW59" s="472"/>
      <c r="AX59" s="472"/>
      <c r="AY59" s="472"/>
      <c r="AZ59" s="472"/>
      <c r="BA59" s="472"/>
      <c r="BB59" s="472"/>
      <c r="BC59" s="472"/>
      <c r="BD59" s="472"/>
      <c r="BE59" s="175"/>
      <c r="BF59" s="175"/>
      <c r="BG59" s="175"/>
      <c r="BH59" s="175"/>
      <c r="BI59" s="175"/>
      <c r="BJ59" s="175"/>
      <c r="BK59" s="175"/>
      <c r="BL59" s="710"/>
      <c r="BM59" s="710"/>
      <c r="BN59" s="710"/>
      <c r="BO59" s="710"/>
      <c r="BP59" s="710"/>
      <c r="BQ59" s="710"/>
      <c r="BR59" s="710"/>
      <c r="BS59" s="710"/>
      <c r="BT59" s="710"/>
      <c r="BU59" s="710"/>
      <c r="BV59" s="710"/>
      <c r="BW59" s="710"/>
      <c r="BX59" s="710"/>
      <c r="BY59" s="710"/>
      <c r="BZ59" s="710"/>
      <c r="CA59" s="710"/>
      <c r="CB59" s="710"/>
      <c r="CC59" s="175"/>
      <c r="CD59" s="175"/>
      <c r="CE59" s="175"/>
      <c r="CF59" s="175"/>
      <c r="CG59" s="175"/>
      <c r="CH59" s="216"/>
      <c r="CI59" s="220"/>
      <c r="CJ59" s="220"/>
    </row>
    <row r="60" spans="1:88" s="174" customFormat="1" ht="3" customHeight="1">
      <c r="A60" s="250"/>
      <c r="B60" s="250"/>
      <c r="C60" s="250"/>
      <c r="D60" s="251"/>
      <c r="E60" s="941"/>
      <c r="F60" s="941"/>
      <c r="G60" s="942"/>
      <c r="H60" s="943"/>
      <c r="I60" s="943"/>
      <c r="J60" s="943"/>
      <c r="K60" s="943"/>
      <c r="L60" s="943"/>
      <c r="M60" s="943"/>
      <c r="N60" s="943"/>
      <c r="O60" s="943"/>
      <c r="P60" s="943"/>
      <c r="Q60" s="943"/>
      <c r="R60" s="943"/>
      <c r="S60" s="943"/>
      <c r="T60" s="943"/>
      <c r="U60" s="943"/>
      <c r="V60" s="943"/>
      <c r="W60" s="943"/>
      <c r="X60" s="943"/>
      <c r="Y60" s="943"/>
      <c r="Z60" s="943"/>
      <c r="AA60" s="943"/>
      <c r="AB60" s="943"/>
      <c r="AC60" s="943"/>
      <c r="AD60" s="943"/>
      <c r="AE60" s="943"/>
      <c r="AF60" s="943"/>
      <c r="AG60" s="943"/>
      <c r="AH60" s="943"/>
      <c r="AI60" s="943"/>
      <c r="AJ60" s="944"/>
      <c r="AK60" s="923"/>
      <c r="AL60" s="923"/>
      <c r="AM60" s="923"/>
      <c r="AN60" s="465"/>
      <c r="AO60" s="466"/>
      <c r="AP60" s="466"/>
      <c r="AQ60" s="466"/>
      <c r="AR60" s="471"/>
      <c r="AS60" s="481"/>
      <c r="AT60" s="481"/>
      <c r="AU60" s="481"/>
      <c r="AV60" s="481"/>
      <c r="AW60" s="481"/>
      <c r="AX60" s="482"/>
      <c r="AY60" s="830"/>
      <c r="AZ60" s="830"/>
      <c r="BA60" s="830"/>
      <c r="BB60" s="830"/>
      <c r="BC60" s="830"/>
      <c r="BD60" s="830"/>
      <c r="BE60" s="482"/>
      <c r="BF60" s="832"/>
      <c r="BG60" s="832"/>
      <c r="BH60" s="832"/>
      <c r="BI60" s="832"/>
      <c r="BJ60" s="832"/>
      <c r="BK60" s="738"/>
      <c r="BL60" s="671"/>
      <c r="BM60" s="672"/>
      <c r="BN60" s="672"/>
      <c r="BO60" s="672"/>
      <c r="BP60" s="471"/>
      <c r="BQ60" s="830"/>
      <c r="BR60" s="830"/>
      <c r="BS60" s="830"/>
      <c r="BT60" s="830"/>
      <c r="BU60" s="830"/>
      <c r="BV60" s="831"/>
      <c r="BW60" s="832"/>
      <c r="BX60" s="832"/>
      <c r="BY60" s="832"/>
      <c r="BZ60" s="832"/>
      <c r="CA60" s="832"/>
      <c r="CB60" s="833"/>
      <c r="CC60" s="832"/>
      <c r="CD60" s="832"/>
      <c r="CE60" s="832"/>
      <c r="CF60" s="832"/>
      <c r="CG60" s="832"/>
      <c r="CH60" s="217"/>
      <c r="CI60" s="220"/>
      <c r="CJ60" s="220"/>
    </row>
    <row r="61" spans="1:88" s="252" customFormat="1" ht="15" customHeight="1">
      <c r="A61" s="250"/>
      <c r="B61" s="250"/>
      <c r="C61" s="250"/>
      <c r="E61" s="941"/>
      <c r="F61" s="941"/>
      <c r="G61" s="942"/>
      <c r="H61" s="943"/>
      <c r="I61" s="943"/>
      <c r="J61" s="943"/>
      <c r="K61" s="943"/>
      <c r="L61" s="943"/>
      <c r="M61" s="943"/>
      <c r="N61" s="943"/>
      <c r="O61" s="943"/>
      <c r="P61" s="943"/>
      <c r="Q61" s="943"/>
      <c r="R61" s="943"/>
      <c r="S61" s="943"/>
      <c r="T61" s="943"/>
      <c r="U61" s="943"/>
      <c r="V61" s="943"/>
      <c r="W61" s="943"/>
      <c r="X61" s="943"/>
      <c r="Y61" s="943"/>
      <c r="Z61" s="943"/>
      <c r="AA61" s="943"/>
      <c r="AB61" s="943"/>
      <c r="AC61" s="943"/>
      <c r="AD61" s="943"/>
      <c r="AE61" s="943"/>
      <c r="AF61" s="943"/>
      <c r="AG61" s="943"/>
      <c r="AH61" s="943"/>
      <c r="AI61" s="943"/>
      <c r="AJ61" s="944"/>
      <c r="AK61" s="923"/>
      <c r="AL61" s="923"/>
      <c r="AM61" s="923"/>
      <c r="AN61" s="465"/>
      <c r="AO61" s="483" t="str">
        <f>IF(LEN(VLOOKUP(AK59,vysledovka!$D$8:$F$68,2,FALSE))&lt;11,"",LEFT(RIGHT(VLOOKUP(AK59,vysledovka!$D$8:$F$68,2,FALSE),11),1))</f>
        <v/>
      </c>
      <c r="AP61" s="253"/>
      <c r="AQ61" s="483" t="str">
        <f>IF(LEN(VLOOKUP(AK59,vysledovka!$D$8:$F$68,2,FALSE))&lt;10,"",LEFT(RIGHT(VLOOKUP(AK59,vysledovka!$D$8:$F$68,2,FALSE),10),1))</f>
        <v/>
      </c>
      <c r="AR61" s="482"/>
      <c r="AS61" s="483" t="str">
        <f>IF(LEN(VLOOKUP(AK59,vysledovka!$D$8:$F$68,2,FALSE))&lt;9,"",LEFT(RIGHT(VLOOKUP(AK59,vysledovka!$D$8:$F$68,2,FALSE),9),1))</f>
        <v/>
      </c>
      <c r="AT61" s="253"/>
      <c r="AU61" s="483" t="str">
        <f>IF(LEN(VLOOKUP(AK59,vysledovka!$D$8:$F$68,2,FALSE))&lt;8,"",LEFT(RIGHT(VLOOKUP(AK59,vysledovka!$D$8:$F$68,2,FALSE),8),1))</f>
        <v/>
      </c>
      <c r="AV61" s="482"/>
      <c r="AW61" s="483" t="str">
        <f>IF(LEN(VLOOKUP(AK59,vysledovka!$D$8:$F$68,2,FALSE))&lt;7,"",LEFT(RIGHT(VLOOKUP(AK59,vysledovka!$D$8:$F$68,2,FALSE),7),1))</f>
        <v/>
      </c>
      <c r="AX61" s="482"/>
      <c r="AY61" s="483" t="str">
        <f>IF(LEN(VLOOKUP(AK59,vysledovka!$D$8:$F$68,2,FALSE))&lt;6,"",LEFT(RIGHT(VLOOKUP(AK59,vysledovka!$D$8:$F$68,2,FALSE),6),1))</f>
        <v/>
      </c>
      <c r="AZ61" s="253"/>
      <c r="BA61" s="834" t="str">
        <f>IF(LEN(VLOOKUP(AK59,vysledovka!$D$8:$F$68,2,FALSE))&lt;5,"",LEFT(RIGHT(VLOOKUP(AK59,vysledovka!$D$8:$F$68,2,FALSE),5),1))</f>
        <v/>
      </c>
      <c r="BB61" s="834"/>
      <c r="BC61" s="482"/>
      <c r="BD61" s="483" t="str">
        <f>IF(LEN(VLOOKUP(AK59,vysledovka!$D$8:$F$68,2,FALSE))&lt;4,"",LEFT(RIGHT(VLOOKUP(AK59,vysledovka!$D$8:$F$68,2,FALSE),4),1))</f>
        <v/>
      </c>
      <c r="BE61" s="482"/>
      <c r="BF61" s="483" t="str">
        <f>IF(LEN(VLOOKUP(AK59,vysledovka!$D$8:$F$68,2,FALSE))&lt;3,"",LEFT(RIGHT(VLOOKUP(AK59,vysledovka!$D$8:$F$68,2,FALSE),3),1))</f>
        <v/>
      </c>
      <c r="BG61" s="482"/>
      <c r="BH61" s="483" t="str">
        <f>IF(LEN(VLOOKUP(AK59,vysledovka!$D$8:$F$68,2,FALSE))&lt;2,"",LEFT(RIGHT(VLOOKUP(AK59,vysledovka!$D$8:$F$68,2,FALSE),2),1))</f>
        <v/>
      </c>
      <c r="BI61" s="482"/>
      <c r="BJ61" s="483" t="str">
        <f>IF(VLOOKUP(AK59,vysledovka!$D$8:$F$68,2,FALSE)=0,"",IF(LEN(VLOOKUP(AK59,vysledovka!$D$8:$F$68,2,FALSE))&lt;1,"",LEFT(RIGHT(VLOOKUP(AK59,vysledovka!$D$8:$F$68,2,FALSE),1),1)))</f>
        <v/>
      </c>
      <c r="BK61" s="738"/>
      <c r="BL61" s="671"/>
      <c r="BM61" s="483" t="str">
        <f>IF(LEN(VLOOKUP(AK59,vysledovka!$D$8:$F$68,3,FALSE))&lt;11,"",LEFT(RIGHT(VLOOKUP(AK59,vysledovka!$D$8:$F$68,3,FALSE),11),1))</f>
        <v/>
      </c>
      <c r="BN61" s="253"/>
      <c r="BO61" s="483" t="str">
        <f>IF(LEN(VLOOKUP(AK59,vysledovka!$D$8:$F$68,3,FALSE))&lt;10,"",LEFT(RIGHT(VLOOKUP(AK59,vysledovka!$D$8:$F$68,3,FALSE),10),1))</f>
        <v/>
      </c>
      <c r="BP61" s="482"/>
      <c r="BQ61" s="483" t="str">
        <f>IF(LEN(VLOOKUP(AK59,vysledovka!$D$8:$F$68,3,FALSE))&lt;9,"",LEFT(RIGHT(VLOOKUP(AK59,vysledovka!$D$8:$F$68,3,FALSE),9),1))</f>
        <v/>
      </c>
      <c r="BR61" s="253"/>
      <c r="BS61" s="483" t="str">
        <f>IF(LEN(VLOOKUP(AK59,vysledovka!$D$8:$F$68,3,FALSE))&lt;8,"",LEFT(RIGHT(VLOOKUP(AK59,vysledovka!$D$8:$F$68,3,FALSE),8),1))</f>
        <v/>
      </c>
      <c r="BT61" s="482"/>
      <c r="BU61" s="483" t="str">
        <f>IF(LEN(VLOOKUP(AK59,vysledovka!$D$8:$F$68,3,FALSE))&lt;7,"",LEFT(RIGHT(VLOOKUP(AK59,vysledovka!$D$8:$F$68,3,FALSE),7),1))</f>
        <v/>
      </c>
      <c r="BV61" s="831"/>
      <c r="BW61" s="483" t="str">
        <f>IF(LEN(VLOOKUP(AK59,vysledovka!$D$8:$F$68,3,FALSE))&lt;6,"",LEFT(RIGHT(VLOOKUP(AK59,vysledovka!$D$8:$F$68,3,FALSE),6),1))</f>
        <v/>
      </c>
      <c r="BX61" s="482"/>
      <c r="BY61" s="483" t="str">
        <f>IF(LEN(VLOOKUP(AK59,vysledovka!$D$8:$F$68,3,FALSE))&lt;5,"",LEFT(RIGHT(VLOOKUP(AK59,vysledovka!$D$8:$F$68,3,FALSE),5),1))</f>
        <v/>
      </c>
      <c r="BZ61" s="482"/>
      <c r="CA61" s="483" t="str">
        <f>IF(LEN(VLOOKUP(AK59,vysledovka!$D$8:$F$68,3,FALSE))&lt;4,"",LEFT(RIGHT(VLOOKUP(AK59,vysledovka!$D$8:$F$68,3,FALSE),4),1))</f>
        <v/>
      </c>
      <c r="CB61" s="833"/>
      <c r="CC61" s="483" t="str">
        <f>IF(LEN(VLOOKUP(AK59,vysledovka!$D$8:$F$68,3,FALSE))&lt;3,"",LEFT(RIGHT(VLOOKUP(AK59,vysledovka!$D$8:$F$68,3,FALSE),3),1))</f>
        <v/>
      </c>
      <c r="CD61" s="482"/>
      <c r="CE61" s="483" t="str">
        <f>IF(LEN(VLOOKUP(AK59,vysledovka!$D$8:$F$68,3,FALSE))&lt;2,"",LEFT(RIGHT(VLOOKUP(AK59,vysledovka!$D$8:$F$68,3,FALSE),2),1))</f>
        <v/>
      </c>
      <c r="CF61" s="482"/>
      <c r="CG61" s="483" t="str">
        <f>IF(VLOOKUP(AK59,vysledovka!$D$8:$F$68,3,FALSE)=0,"",IF(LEN(VLOOKUP(AK59,vysledovka!$D$8:$F$68,3,FALSE))&lt;1,"",LEFT(RIGHT(VLOOKUP(AK59,vysledovka!$D$8:$F$68,3,FALSE),1),1)))</f>
        <v/>
      </c>
      <c r="CH61" s="217"/>
      <c r="CI61" s="250"/>
      <c r="CJ61" s="250"/>
    </row>
    <row r="62" spans="1:88" s="252" customFormat="1" ht="3" customHeight="1">
      <c r="A62" s="250"/>
      <c r="B62" s="250"/>
      <c r="C62" s="250"/>
      <c r="E62" s="941"/>
      <c r="F62" s="941"/>
      <c r="G62" s="942"/>
      <c r="H62" s="943"/>
      <c r="I62" s="943"/>
      <c r="J62" s="943"/>
      <c r="K62" s="943"/>
      <c r="L62" s="943"/>
      <c r="M62" s="943"/>
      <c r="N62" s="943"/>
      <c r="O62" s="943"/>
      <c r="P62" s="943"/>
      <c r="Q62" s="943"/>
      <c r="R62" s="943"/>
      <c r="S62" s="943"/>
      <c r="T62" s="943"/>
      <c r="U62" s="943"/>
      <c r="V62" s="943"/>
      <c r="W62" s="943"/>
      <c r="X62" s="943"/>
      <c r="Y62" s="943"/>
      <c r="Z62" s="943"/>
      <c r="AA62" s="943"/>
      <c r="AB62" s="943"/>
      <c r="AC62" s="943"/>
      <c r="AD62" s="943"/>
      <c r="AE62" s="943"/>
      <c r="AF62" s="943"/>
      <c r="AG62" s="943"/>
      <c r="AH62" s="943"/>
      <c r="AI62" s="943"/>
      <c r="AJ62" s="944"/>
      <c r="AK62" s="923"/>
      <c r="AL62" s="923"/>
      <c r="AM62" s="923"/>
      <c r="AN62" s="464"/>
      <c r="AO62" s="236"/>
      <c r="AP62" s="236"/>
      <c r="AQ62" s="236"/>
      <c r="AR62" s="236"/>
      <c r="AS62" s="236"/>
      <c r="AT62" s="236"/>
      <c r="AU62" s="236"/>
      <c r="AV62" s="236"/>
      <c r="AW62" s="236"/>
      <c r="AX62" s="236"/>
      <c r="AY62" s="236"/>
      <c r="AZ62" s="236"/>
      <c r="BA62" s="236"/>
      <c r="BB62" s="236"/>
      <c r="BC62" s="236"/>
      <c r="BD62" s="236"/>
      <c r="BE62" s="182"/>
      <c r="BF62" s="182"/>
      <c r="BG62" s="182"/>
      <c r="BH62" s="182"/>
      <c r="BI62" s="182"/>
      <c r="BJ62" s="182"/>
      <c r="BK62" s="182"/>
      <c r="BL62" s="669"/>
      <c r="BM62" s="669"/>
      <c r="BN62" s="669"/>
      <c r="BO62" s="669"/>
      <c r="BP62" s="669"/>
      <c r="BQ62" s="669"/>
      <c r="BR62" s="669"/>
      <c r="BS62" s="669"/>
      <c r="BT62" s="669"/>
      <c r="BU62" s="669"/>
      <c r="BV62" s="669"/>
      <c r="BW62" s="669"/>
      <c r="BX62" s="669"/>
      <c r="BY62" s="669"/>
      <c r="BZ62" s="669"/>
      <c r="CA62" s="669"/>
      <c r="CB62" s="669"/>
      <c r="CC62" s="182"/>
      <c r="CD62" s="182"/>
      <c r="CE62" s="182"/>
      <c r="CF62" s="182"/>
      <c r="CG62" s="182"/>
      <c r="CH62" s="218"/>
      <c r="CI62" s="250"/>
      <c r="CJ62" s="250"/>
    </row>
    <row r="63" spans="1:88" s="174" customFormat="1" ht="3" customHeight="1">
      <c r="A63" s="250"/>
      <c r="B63" s="251"/>
      <c r="C63" s="144"/>
      <c r="D63" s="144"/>
      <c r="E63" s="948" t="s">
        <v>59</v>
      </c>
      <c r="F63" s="949"/>
      <c r="G63" s="942" t="str">
        <f>Index!C245</f>
        <v>Ostatné výnosové úroky (662A)</v>
      </c>
      <c r="H63" s="943"/>
      <c r="I63" s="943"/>
      <c r="J63" s="943"/>
      <c r="K63" s="943"/>
      <c r="L63" s="943"/>
      <c r="M63" s="943"/>
      <c r="N63" s="943"/>
      <c r="O63" s="943"/>
      <c r="P63" s="943"/>
      <c r="Q63" s="943"/>
      <c r="R63" s="943"/>
      <c r="S63" s="943"/>
      <c r="T63" s="943"/>
      <c r="U63" s="943"/>
      <c r="V63" s="943"/>
      <c r="W63" s="943"/>
      <c r="X63" s="943"/>
      <c r="Y63" s="943"/>
      <c r="Z63" s="943"/>
      <c r="AA63" s="943"/>
      <c r="AB63" s="943"/>
      <c r="AC63" s="943"/>
      <c r="AD63" s="943"/>
      <c r="AE63" s="943"/>
      <c r="AF63" s="943"/>
      <c r="AG63" s="943"/>
      <c r="AH63" s="943"/>
      <c r="AI63" s="943"/>
      <c r="AJ63" s="944"/>
      <c r="AK63" s="922" t="s">
        <v>116</v>
      </c>
      <c r="AL63" s="923"/>
      <c r="AM63" s="923"/>
      <c r="AN63" s="469"/>
      <c r="AO63" s="472"/>
      <c r="AP63" s="472"/>
      <c r="AQ63" s="472"/>
      <c r="AR63" s="472"/>
      <c r="AS63" s="472"/>
      <c r="AT63" s="472"/>
      <c r="AU63" s="472"/>
      <c r="AV63" s="472"/>
      <c r="AW63" s="472"/>
      <c r="AX63" s="472"/>
      <c r="AY63" s="472"/>
      <c r="AZ63" s="472"/>
      <c r="BA63" s="472"/>
      <c r="BB63" s="472"/>
      <c r="BC63" s="472"/>
      <c r="BD63" s="472"/>
      <c r="BE63" s="175"/>
      <c r="BF63" s="175"/>
      <c r="BG63" s="175"/>
      <c r="BH63" s="175"/>
      <c r="BI63" s="175"/>
      <c r="BJ63" s="175"/>
      <c r="BK63" s="175"/>
      <c r="BL63" s="710"/>
      <c r="BM63" s="710"/>
      <c r="BN63" s="710"/>
      <c r="BO63" s="710"/>
      <c r="BP63" s="710"/>
      <c r="BQ63" s="710"/>
      <c r="BR63" s="710"/>
      <c r="BS63" s="710"/>
      <c r="BT63" s="710"/>
      <c r="BU63" s="710"/>
      <c r="BV63" s="710"/>
      <c r="BW63" s="710"/>
      <c r="BX63" s="710"/>
      <c r="BY63" s="710"/>
      <c r="BZ63" s="710"/>
      <c r="CA63" s="710"/>
      <c r="CB63" s="710"/>
      <c r="CC63" s="175"/>
      <c r="CD63" s="175"/>
      <c r="CE63" s="175"/>
      <c r="CF63" s="175"/>
      <c r="CG63" s="175"/>
      <c r="CH63" s="216"/>
      <c r="CI63" s="220"/>
      <c r="CJ63" s="220"/>
    </row>
    <row r="64" spans="1:88" s="174" customFormat="1" ht="3" customHeight="1">
      <c r="A64" s="250"/>
      <c r="B64" s="250"/>
      <c r="C64" s="250"/>
      <c r="D64" s="251"/>
      <c r="E64" s="948"/>
      <c r="F64" s="949"/>
      <c r="G64" s="942"/>
      <c r="H64" s="943"/>
      <c r="I64" s="943"/>
      <c r="J64" s="943"/>
      <c r="K64" s="943"/>
      <c r="L64" s="943"/>
      <c r="M64" s="943"/>
      <c r="N64" s="943"/>
      <c r="O64" s="943"/>
      <c r="P64" s="943"/>
      <c r="Q64" s="943"/>
      <c r="R64" s="943"/>
      <c r="S64" s="943"/>
      <c r="T64" s="943"/>
      <c r="U64" s="943"/>
      <c r="V64" s="943"/>
      <c r="W64" s="943"/>
      <c r="X64" s="943"/>
      <c r="Y64" s="943"/>
      <c r="Z64" s="943"/>
      <c r="AA64" s="943"/>
      <c r="AB64" s="943"/>
      <c r="AC64" s="943"/>
      <c r="AD64" s="943"/>
      <c r="AE64" s="943"/>
      <c r="AF64" s="943"/>
      <c r="AG64" s="943"/>
      <c r="AH64" s="943"/>
      <c r="AI64" s="943"/>
      <c r="AJ64" s="944"/>
      <c r="AK64" s="923"/>
      <c r="AL64" s="923"/>
      <c r="AM64" s="923"/>
      <c r="AN64" s="465"/>
      <c r="AO64" s="466"/>
      <c r="AP64" s="466"/>
      <c r="AQ64" s="466"/>
      <c r="AR64" s="471"/>
      <c r="AS64" s="481"/>
      <c r="AT64" s="481"/>
      <c r="AU64" s="481"/>
      <c r="AV64" s="481"/>
      <c r="AW64" s="481"/>
      <c r="AX64" s="482"/>
      <c r="AY64" s="830"/>
      <c r="AZ64" s="830"/>
      <c r="BA64" s="830"/>
      <c r="BB64" s="830"/>
      <c r="BC64" s="830"/>
      <c r="BD64" s="830"/>
      <c r="BE64" s="482"/>
      <c r="BF64" s="832"/>
      <c r="BG64" s="832"/>
      <c r="BH64" s="832"/>
      <c r="BI64" s="832"/>
      <c r="BJ64" s="832"/>
      <c r="BK64" s="738"/>
      <c r="BL64" s="671"/>
      <c r="BM64" s="672"/>
      <c r="BN64" s="672"/>
      <c r="BO64" s="672"/>
      <c r="BP64" s="471"/>
      <c r="BQ64" s="830"/>
      <c r="BR64" s="830"/>
      <c r="BS64" s="830"/>
      <c r="BT64" s="830"/>
      <c r="BU64" s="830"/>
      <c r="BV64" s="831"/>
      <c r="BW64" s="832"/>
      <c r="BX64" s="832"/>
      <c r="BY64" s="832"/>
      <c r="BZ64" s="832"/>
      <c r="CA64" s="832"/>
      <c r="CB64" s="833"/>
      <c r="CC64" s="832"/>
      <c r="CD64" s="832"/>
      <c r="CE64" s="832"/>
      <c r="CF64" s="832"/>
      <c r="CG64" s="832"/>
      <c r="CH64" s="217"/>
      <c r="CI64" s="220"/>
      <c r="CJ64" s="220"/>
    </row>
    <row r="65" spans="1:88" s="252" customFormat="1" ht="15" customHeight="1">
      <c r="A65" s="250"/>
      <c r="B65" s="250"/>
      <c r="C65" s="250"/>
      <c r="E65" s="948"/>
      <c r="F65" s="949"/>
      <c r="G65" s="942"/>
      <c r="H65" s="943"/>
      <c r="I65" s="943"/>
      <c r="J65" s="943"/>
      <c r="K65" s="943"/>
      <c r="L65" s="943"/>
      <c r="M65" s="943"/>
      <c r="N65" s="943"/>
      <c r="O65" s="943"/>
      <c r="P65" s="943"/>
      <c r="Q65" s="943"/>
      <c r="R65" s="943"/>
      <c r="S65" s="943"/>
      <c r="T65" s="943"/>
      <c r="U65" s="943"/>
      <c r="V65" s="943"/>
      <c r="W65" s="943"/>
      <c r="X65" s="943"/>
      <c r="Y65" s="943"/>
      <c r="Z65" s="943"/>
      <c r="AA65" s="943"/>
      <c r="AB65" s="943"/>
      <c r="AC65" s="943"/>
      <c r="AD65" s="943"/>
      <c r="AE65" s="943"/>
      <c r="AF65" s="943"/>
      <c r="AG65" s="943"/>
      <c r="AH65" s="943"/>
      <c r="AI65" s="943"/>
      <c r="AJ65" s="944"/>
      <c r="AK65" s="923"/>
      <c r="AL65" s="923"/>
      <c r="AM65" s="923"/>
      <c r="AN65" s="465"/>
      <c r="AO65" s="483" t="str">
        <f>IF(LEN(VLOOKUP(AK63,vysledovka!$D$8:$F$68,2,FALSE))&lt;11,"",LEFT(RIGHT(VLOOKUP(AK63,vysledovka!$D$8:$F$68,2,FALSE),11),1))</f>
        <v/>
      </c>
      <c r="AP65" s="253"/>
      <c r="AQ65" s="483" t="str">
        <f>IF(LEN(VLOOKUP(AK63,vysledovka!$D$8:$F$68,2,FALSE))&lt;10,"",LEFT(RIGHT(VLOOKUP(AK63,vysledovka!$D$8:$F$68,2,FALSE),10),1))</f>
        <v/>
      </c>
      <c r="AR65" s="482"/>
      <c r="AS65" s="483" t="str">
        <f>IF(LEN(VLOOKUP(AK63,vysledovka!$D$8:$F$68,2,FALSE))&lt;9,"",LEFT(RIGHT(VLOOKUP(AK63,vysledovka!$D$8:$F$68,2,FALSE),9),1))</f>
        <v/>
      </c>
      <c r="AT65" s="253"/>
      <c r="AU65" s="483" t="str">
        <f>IF(LEN(VLOOKUP(AK63,vysledovka!$D$8:$F$68,2,FALSE))&lt;8,"",LEFT(RIGHT(VLOOKUP(AK63,vysledovka!$D$8:$F$68,2,FALSE),8),1))</f>
        <v/>
      </c>
      <c r="AV65" s="482"/>
      <c r="AW65" s="483" t="str">
        <f>IF(LEN(VLOOKUP(AK63,vysledovka!$D$8:$F$68,2,FALSE))&lt;7,"",LEFT(RIGHT(VLOOKUP(AK63,vysledovka!$D$8:$F$68,2,FALSE),7),1))</f>
        <v/>
      </c>
      <c r="AX65" s="482"/>
      <c r="AY65" s="483" t="str">
        <f>IF(LEN(VLOOKUP(AK63,vysledovka!$D$8:$F$68,2,FALSE))&lt;6,"",LEFT(RIGHT(VLOOKUP(AK63,vysledovka!$D$8:$F$68,2,FALSE),6),1))</f>
        <v/>
      </c>
      <c r="AZ65" s="253"/>
      <c r="BA65" s="834" t="str">
        <f>IF(LEN(VLOOKUP(AK63,vysledovka!$D$8:$F$68,2,FALSE))&lt;5,"",LEFT(RIGHT(VLOOKUP(AK63,vysledovka!$D$8:$F$68,2,FALSE),5),1))</f>
        <v/>
      </c>
      <c r="BB65" s="834"/>
      <c r="BC65" s="482"/>
      <c r="BD65" s="483" t="str">
        <f>IF(LEN(VLOOKUP(AK63,vysledovka!$D$8:$F$68,2,FALSE))&lt;4,"",LEFT(RIGHT(VLOOKUP(AK63,vysledovka!$D$8:$F$68,2,FALSE),4),1))</f>
        <v/>
      </c>
      <c r="BE65" s="482"/>
      <c r="BF65" s="483" t="str">
        <f>IF(LEN(VLOOKUP(AK63,vysledovka!$D$8:$F$68,2,FALSE))&lt;3,"",LEFT(RIGHT(VLOOKUP(AK63,vysledovka!$D$8:$F$68,2,FALSE),3),1))</f>
        <v/>
      </c>
      <c r="BG65" s="482"/>
      <c r="BH65" s="483" t="str">
        <f>IF(LEN(VLOOKUP(AK63,vysledovka!$D$8:$F$68,2,FALSE))&lt;2,"",LEFT(RIGHT(VLOOKUP(AK63,vysledovka!$D$8:$F$68,2,FALSE),2),1))</f>
        <v>6</v>
      </c>
      <c r="BI65" s="482"/>
      <c r="BJ65" s="483" t="str">
        <f>IF(VLOOKUP(AK63,vysledovka!$D$8:$F$68,2,FALSE)=0,"",IF(LEN(VLOOKUP(AK63,vysledovka!$D$8:$F$68,2,FALSE))&lt;1,"",LEFT(RIGHT(VLOOKUP(AK63,vysledovka!$D$8:$F$68,2,FALSE),1),1)))</f>
        <v>9</v>
      </c>
      <c r="BK65" s="738"/>
      <c r="BL65" s="671"/>
      <c r="BM65" s="483" t="str">
        <f>IF(LEN(VLOOKUP(AK63,vysledovka!$D$8:$F$68,3,FALSE))&lt;11,"",LEFT(RIGHT(VLOOKUP(AK63,vysledovka!$D$8:$F$68,3,FALSE),11),1))</f>
        <v/>
      </c>
      <c r="BN65" s="253"/>
      <c r="BO65" s="483" t="str">
        <f>IF(LEN(VLOOKUP(AK63,vysledovka!$D$8:$F$68,3,FALSE))&lt;10,"",LEFT(RIGHT(VLOOKUP(AK63,vysledovka!$D$8:$F$68,3,FALSE),10),1))</f>
        <v/>
      </c>
      <c r="BP65" s="482"/>
      <c r="BQ65" s="483" t="str">
        <f>IF(LEN(VLOOKUP(AK63,vysledovka!$D$8:$F$68,3,FALSE))&lt;9,"",LEFT(RIGHT(VLOOKUP(AK63,vysledovka!$D$8:$F$68,3,FALSE),9),1))</f>
        <v/>
      </c>
      <c r="BR65" s="253"/>
      <c r="BS65" s="483" t="str">
        <f>IF(LEN(VLOOKUP(AK63,vysledovka!$D$8:$F$68,3,FALSE))&lt;8,"",LEFT(RIGHT(VLOOKUP(AK63,vysledovka!$D$8:$F$68,3,FALSE),8),1))</f>
        <v/>
      </c>
      <c r="BT65" s="482"/>
      <c r="BU65" s="483" t="str">
        <f>IF(LEN(VLOOKUP(AK63,vysledovka!$D$8:$F$68,3,FALSE))&lt;7,"",LEFT(RIGHT(VLOOKUP(AK63,vysledovka!$D$8:$F$68,3,FALSE),7),1))</f>
        <v/>
      </c>
      <c r="BV65" s="831"/>
      <c r="BW65" s="483" t="str">
        <f>IF(LEN(VLOOKUP(AK63,vysledovka!$D$8:$F$68,3,FALSE))&lt;6,"",LEFT(RIGHT(VLOOKUP(AK63,vysledovka!$D$8:$F$68,3,FALSE),6),1))</f>
        <v/>
      </c>
      <c r="BX65" s="482"/>
      <c r="BY65" s="483" t="str">
        <f>IF(LEN(VLOOKUP(AK63,vysledovka!$D$8:$F$68,3,FALSE))&lt;5,"",LEFT(RIGHT(VLOOKUP(AK63,vysledovka!$D$8:$F$68,3,FALSE),5),1))</f>
        <v/>
      </c>
      <c r="BZ65" s="482"/>
      <c r="CA65" s="483" t="str">
        <f>IF(LEN(VLOOKUP(AK63,vysledovka!$D$8:$F$68,3,FALSE))&lt;4,"",LEFT(RIGHT(VLOOKUP(AK63,vysledovka!$D$8:$F$68,3,FALSE),4),1))</f>
        <v/>
      </c>
      <c r="CB65" s="833"/>
      <c r="CC65" s="483" t="str">
        <f>IF(LEN(VLOOKUP(AK63,vysledovka!$D$8:$F$68,3,FALSE))&lt;3,"",LEFT(RIGHT(VLOOKUP(AK63,vysledovka!$D$8:$F$68,3,FALSE),3),1))</f>
        <v/>
      </c>
      <c r="CD65" s="482"/>
      <c r="CE65" s="483" t="str">
        <f>IF(LEN(VLOOKUP(AK63,vysledovka!$D$8:$F$68,3,FALSE))&lt;2,"",LEFT(RIGHT(VLOOKUP(AK63,vysledovka!$D$8:$F$68,3,FALSE),2),1))</f>
        <v>5</v>
      </c>
      <c r="CF65" s="482"/>
      <c r="CG65" s="483" t="str">
        <f>IF(VLOOKUP(AK63,vysledovka!$D$8:$F$68,3,FALSE)=0,"",IF(LEN(VLOOKUP(AK63,vysledovka!$D$8:$F$68,3,FALSE))&lt;1,"",LEFT(RIGHT(VLOOKUP(AK63,vysledovka!$D$8:$F$68,3,FALSE),1),1)))</f>
        <v>0</v>
      </c>
      <c r="CH65" s="217"/>
      <c r="CI65" s="250"/>
      <c r="CJ65" s="250"/>
    </row>
    <row r="66" spans="1:88" s="252" customFormat="1" ht="3" customHeight="1">
      <c r="A66" s="250"/>
      <c r="B66" s="250"/>
      <c r="C66" s="250"/>
      <c r="E66" s="948"/>
      <c r="F66" s="949"/>
      <c r="G66" s="942"/>
      <c r="H66" s="943"/>
      <c r="I66" s="943"/>
      <c r="J66" s="943"/>
      <c r="K66" s="943"/>
      <c r="L66" s="943"/>
      <c r="M66" s="943"/>
      <c r="N66" s="943"/>
      <c r="O66" s="943"/>
      <c r="P66" s="943"/>
      <c r="Q66" s="943"/>
      <c r="R66" s="943"/>
      <c r="S66" s="943"/>
      <c r="T66" s="943"/>
      <c r="U66" s="943"/>
      <c r="V66" s="943"/>
      <c r="W66" s="943"/>
      <c r="X66" s="943"/>
      <c r="Y66" s="943"/>
      <c r="Z66" s="943"/>
      <c r="AA66" s="943"/>
      <c r="AB66" s="943"/>
      <c r="AC66" s="943"/>
      <c r="AD66" s="943"/>
      <c r="AE66" s="943"/>
      <c r="AF66" s="943"/>
      <c r="AG66" s="943"/>
      <c r="AH66" s="943"/>
      <c r="AI66" s="943"/>
      <c r="AJ66" s="944"/>
      <c r="AK66" s="923"/>
      <c r="AL66" s="923"/>
      <c r="AM66" s="923"/>
      <c r="AN66" s="464"/>
      <c r="AO66" s="236"/>
      <c r="AP66" s="236"/>
      <c r="AQ66" s="236"/>
      <c r="AR66" s="236"/>
      <c r="AS66" s="236"/>
      <c r="AT66" s="236"/>
      <c r="AU66" s="236"/>
      <c r="AV66" s="236"/>
      <c r="AW66" s="236"/>
      <c r="AX66" s="236"/>
      <c r="AY66" s="236"/>
      <c r="AZ66" s="236"/>
      <c r="BA66" s="236"/>
      <c r="BB66" s="236"/>
      <c r="BC66" s="236"/>
      <c r="BD66" s="236"/>
      <c r="BE66" s="182"/>
      <c r="BF66" s="182"/>
      <c r="BG66" s="182"/>
      <c r="BH66" s="182"/>
      <c r="BI66" s="182"/>
      <c r="BJ66" s="182"/>
      <c r="BK66" s="182"/>
      <c r="BL66" s="669"/>
      <c r="BM66" s="669"/>
      <c r="BN66" s="669"/>
      <c r="BO66" s="669"/>
      <c r="BP66" s="669"/>
      <c r="BQ66" s="669"/>
      <c r="BR66" s="669"/>
      <c r="BS66" s="669"/>
      <c r="BT66" s="669"/>
      <c r="BU66" s="669"/>
      <c r="BV66" s="669"/>
      <c r="BW66" s="669"/>
      <c r="BX66" s="669"/>
      <c r="BY66" s="669"/>
      <c r="BZ66" s="669"/>
      <c r="CA66" s="669"/>
      <c r="CB66" s="669"/>
      <c r="CC66" s="182"/>
      <c r="CD66" s="182"/>
      <c r="CE66" s="182"/>
      <c r="CF66" s="182"/>
      <c r="CG66" s="182"/>
      <c r="CH66" s="218"/>
      <c r="CI66" s="250"/>
      <c r="CJ66" s="250"/>
    </row>
    <row r="67" spans="1:88" s="174" customFormat="1" ht="3" customHeight="1">
      <c r="A67" s="139"/>
      <c r="B67" s="463"/>
      <c r="C67" s="144"/>
      <c r="D67" s="144"/>
      <c r="E67" s="941" t="s">
        <v>282</v>
      </c>
      <c r="F67" s="941"/>
      <c r="G67" s="942" t="str">
        <f>Index!C246</f>
        <v>Kurzové zisky (663)</v>
      </c>
      <c r="H67" s="943"/>
      <c r="I67" s="943"/>
      <c r="J67" s="943"/>
      <c r="K67" s="943"/>
      <c r="L67" s="943"/>
      <c r="M67" s="943"/>
      <c r="N67" s="943"/>
      <c r="O67" s="943"/>
      <c r="P67" s="943"/>
      <c r="Q67" s="943"/>
      <c r="R67" s="943"/>
      <c r="S67" s="943"/>
      <c r="T67" s="943"/>
      <c r="U67" s="943"/>
      <c r="V67" s="943"/>
      <c r="W67" s="943"/>
      <c r="X67" s="943"/>
      <c r="Y67" s="943"/>
      <c r="Z67" s="943"/>
      <c r="AA67" s="943"/>
      <c r="AB67" s="943"/>
      <c r="AC67" s="943"/>
      <c r="AD67" s="943"/>
      <c r="AE67" s="943"/>
      <c r="AF67" s="943"/>
      <c r="AG67" s="943"/>
      <c r="AH67" s="943"/>
      <c r="AI67" s="943"/>
      <c r="AJ67" s="944"/>
      <c r="AK67" s="922" t="s">
        <v>118</v>
      </c>
      <c r="AL67" s="923"/>
      <c r="AM67" s="923"/>
      <c r="AN67" s="469"/>
      <c r="AO67" s="472"/>
      <c r="AP67" s="472"/>
      <c r="AQ67" s="472"/>
      <c r="AR67" s="472"/>
      <c r="AS67" s="472"/>
      <c r="AT67" s="472"/>
      <c r="AU67" s="472"/>
      <c r="AV67" s="472"/>
      <c r="AW67" s="472"/>
      <c r="AX67" s="472"/>
      <c r="AY67" s="472"/>
      <c r="AZ67" s="472"/>
      <c r="BA67" s="472"/>
      <c r="BB67" s="472"/>
      <c r="BC67" s="472"/>
      <c r="BD67" s="472"/>
      <c r="BE67" s="175"/>
      <c r="BF67" s="175"/>
      <c r="BG67" s="175"/>
      <c r="BH67" s="175"/>
      <c r="BI67" s="175"/>
      <c r="BJ67" s="175"/>
      <c r="BK67" s="175"/>
      <c r="BL67" s="710"/>
      <c r="BM67" s="710"/>
      <c r="BN67" s="710"/>
      <c r="BO67" s="710"/>
      <c r="BP67" s="710"/>
      <c r="BQ67" s="710"/>
      <c r="BR67" s="710"/>
      <c r="BS67" s="710"/>
      <c r="BT67" s="710"/>
      <c r="BU67" s="710"/>
      <c r="BV67" s="710"/>
      <c r="BW67" s="710"/>
      <c r="BX67" s="710"/>
      <c r="BY67" s="710"/>
      <c r="BZ67" s="710"/>
      <c r="CA67" s="710"/>
      <c r="CB67" s="710"/>
      <c r="CC67" s="175"/>
      <c r="CD67" s="175"/>
      <c r="CE67" s="175"/>
      <c r="CF67" s="175"/>
      <c r="CG67" s="175"/>
      <c r="CH67" s="216"/>
      <c r="CI67" s="220"/>
      <c r="CJ67" s="220"/>
    </row>
    <row r="68" spans="1:88" s="174" customFormat="1" ht="3" customHeight="1">
      <c r="A68" s="139"/>
      <c r="B68" s="139"/>
      <c r="C68" s="139"/>
      <c r="D68" s="463"/>
      <c r="E68" s="941"/>
      <c r="F68" s="941"/>
      <c r="G68" s="942"/>
      <c r="H68" s="943"/>
      <c r="I68" s="943"/>
      <c r="J68" s="943"/>
      <c r="K68" s="943"/>
      <c r="L68" s="943"/>
      <c r="M68" s="943"/>
      <c r="N68" s="943"/>
      <c r="O68" s="943"/>
      <c r="P68" s="943"/>
      <c r="Q68" s="943"/>
      <c r="R68" s="943"/>
      <c r="S68" s="943"/>
      <c r="T68" s="943"/>
      <c r="U68" s="943"/>
      <c r="V68" s="943"/>
      <c r="W68" s="943"/>
      <c r="X68" s="943"/>
      <c r="Y68" s="943"/>
      <c r="Z68" s="943"/>
      <c r="AA68" s="943"/>
      <c r="AB68" s="943"/>
      <c r="AC68" s="943"/>
      <c r="AD68" s="943"/>
      <c r="AE68" s="943"/>
      <c r="AF68" s="943"/>
      <c r="AG68" s="943"/>
      <c r="AH68" s="943"/>
      <c r="AI68" s="943"/>
      <c r="AJ68" s="944"/>
      <c r="AK68" s="923"/>
      <c r="AL68" s="923"/>
      <c r="AM68" s="923"/>
      <c r="AN68" s="465"/>
      <c r="AO68" s="466"/>
      <c r="AP68" s="466"/>
      <c r="AQ68" s="466"/>
      <c r="AR68" s="471"/>
      <c r="AS68" s="467"/>
      <c r="AT68" s="467"/>
      <c r="AU68" s="467"/>
      <c r="AV68" s="467"/>
      <c r="AW68" s="467"/>
      <c r="AX68" s="468"/>
      <c r="AY68" s="673"/>
      <c r="AZ68" s="673"/>
      <c r="BA68" s="673"/>
      <c r="BB68" s="673"/>
      <c r="BC68" s="673"/>
      <c r="BD68" s="673"/>
      <c r="BE68" s="476"/>
      <c r="BF68" s="793"/>
      <c r="BG68" s="793"/>
      <c r="BH68" s="793"/>
      <c r="BI68" s="793"/>
      <c r="BJ68" s="793"/>
      <c r="BK68" s="738"/>
      <c r="BL68" s="671"/>
      <c r="BM68" s="672"/>
      <c r="BN68" s="672"/>
      <c r="BO68" s="672"/>
      <c r="BP68" s="471"/>
      <c r="BQ68" s="673"/>
      <c r="BR68" s="673"/>
      <c r="BS68" s="673"/>
      <c r="BT68" s="673"/>
      <c r="BU68" s="673"/>
      <c r="BV68" s="674"/>
      <c r="BW68" s="668"/>
      <c r="BX68" s="668"/>
      <c r="BY68" s="668"/>
      <c r="BZ68" s="668"/>
      <c r="CA68" s="668"/>
      <c r="CB68" s="667"/>
      <c r="CC68" s="668"/>
      <c r="CD68" s="668"/>
      <c r="CE68" s="668"/>
      <c r="CF68" s="668"/>
      <c r="CG68" s="668"/>
      <c r="CH68" s="217"/>
      <c r="CI68" s="220"/>
      <c r="CJ68" s="220"/>
    </row>
    <row r="69" spans="1:88" s="171" customFormat="1" ht="15" customHeight="1">
      <c r="A69" s="139"/>
      <c r="B69" s="139"/>
      <c r="C69" s="139"/>
      <c r="E69" s="941"/>
      <c r="F69" s="941"/>
      <c r="G69" s="942"/>
      <c r="H69" s="943"/>
      <c r="I69" s="943"/>
      <c r="J69" s="943"/>
      <c r="K69" s="943"/>
      <c r="L69" s="943"/>
      <c r="M69" s="943"/>
      <c r="N69" s="943"/>
      <c r="O69" s="943"/>
      <c r="P69" s="943"/>
      <c r="Q69" s="943"/>
      <c r="R69" s="943"/>
      <c r="S69" s="943"/>
      <c r="T69" s="943"/>
      <c r="U69" s="943"/>
      <c r="V69" s="943"/>
      <c r="W69" s="943"/>
      <c r="X69" s="943"/>
      <c r="Y69" s="943"/>
      <c r="Z69" s="943"/>
      <c r="AA69" s="943"/>
      <c r="AB69" s="943"/>
      <c r="AC69" s="943"/>
      <c r="AD69" s="943"/>
      <c r="AE69" s="943"/>
      <c r="AF69" s="943"/>
      <c r="AG69" s="943"/>
      <c r="AH69" s="943"/>
      <c r="AI69" s="943"/>
      <c r="AJ69" s="944"/>
      <c r="AK69" s="923"/>
      <c r="AL69" s="923"/>
      <c r="AM69" s="923"/>
      <c r="AN69" s="465"/>
      <c r="AO69" s="474" t="str">
        <f>IF(LEN(VLOOKUP(AK67,vysledovka!$D$8:$F$68,2,FALSE))&lt;11,"",LEFT(RIGHT(VLOOKUP(AK67,vysledovka!$D$8:$F$68,2,FALSE),11),1))</f>
        <v/>
      </c>
      <c r="AP69" s="181"/>
      <c r="AQ69" s="474" t="str">
        <f>IF(LEN(VLOOKUP(AK67,vysledovka!$D$8:$F$68,2,FALSE))&lt;10,"",LEFT(RIGHT(VLOOKUP(AK67,vysledovka!$D$8:$F$68,2,FALSE),10),1))</f>
        <v/>
      </c>
      <c r="AR69" s="476"/>
      <c r="AS69" s="474" t="str">
        <f>IF(LEN(VLOOKUP(AK67,vysledovka!$D$8:$F$68,2,FALSE))&lt;9,"",LEFT(RIGHT(VLOOKUP(AK67,vysledovka!$D$8:$F$68,2,FALSE),9),1))</f>
        <v/>
      </c>
      <c r="AT69" s="181"/>
      <c r="AU69" s="474" t="str">
        <f>IF(LEN(VLOOKUP(AK67,vysledovka!$D$8:$F$68,2,FALSE))&lt;8,"",LEFT(RIGHT(VLOOKUP(AK67,vysledovka!$D$8:$F$68,2,FALSE),8),1))</f>
        <v/>
      </c>
      <c r="AV69" s="476"/>
      <c r="AW69" s="474" t="str">
        <f>IF(LEN(VLOOKUP(AK67,vysledovka!$D$8:$F$68,2,FALSE))&lt;7,"",LEFT(RIGHT(VLOOKUP(AK67,vysledovka!$D$8:$F$68,2,FALSE),7),1))</f>
        <v/>
      </c>
      <c r="AX69" s="468"/>
      <c r="AY69" s="474" t="str">
        <f>IF(LEN(VLOOKUP(AK67,vysledovka!$D$8:$F$68,2,FALSE))&lt;6,"",LEFT(RIGHT(VLOOKUP(AK67,vysledovka!$D$8:$F$68,2,FALSE),6),1))</f>
        <v/>
      </c>
      <c r="AZ69" s="181"/>
      <c r="BA69" s="788" t="str">
        <f>IF(LEN(VLOOKUP(AK67,vysledovka!$D$8:$F$68,2,FALSE))&lt;5,"",LEFT(RIGHT(VLOOKUP(AK67,vysledovka!$D$8:$F$68,2,FALSE),5),1))</f>
        <v/>
      </c>
      <c r="BB69" s="788"/>
      <c r="BC69" s="476"/>
      <c r="BD69" s="474" t="str">
        <f>IF(LEN(VLOOKUP(AK67,vysledovka!$D$8:$F$68,2,FALSE))&lt;4,"",LEFT(RIGHT(VLOOKUP(AK67,vysledovka!$D$8:$F$68,2,FALSE),4),1))</f>
        <v/>
      </c>
      <c r="BE69" s="476"/>
      <c r="BF69" s="474" t="str">
        <f>IF(LEN(VLOOKUP(AK67,vysledovka!$D$8:$F$68,2,FALSE))&lt;3,"",LEFT(RIGHT(VLOOKUP(AK67,vysledovka!$D$8:$F$68,2,FALSE),3),1))</f>
        <v/>
      </c>
      <c r="BG69" s="476"/>
      <c r="BH69" s="474" t="str">
        <f>IF(LEN(VLOOKUP(AK67,vysledovka!$D$8:$F$68,2,FALSE))&lt;2,"",LEFT(RIGHT(VLOOKUP(AK67,vysledovka!$D$8:$F$68,2,FALSE),2),1))</f>
        <v/>
      </c>
      <c r="BI69" s="476"/>
      <c r="BJ69" s="474" t="str">
        <f>IF(VLOOKUP(AK67,vysledovka!$D$8:$F$68,2,FALSE)=0,"",IF(LEN(VLOOKUP(AK67,vysledovka!$D$8:$F$68,2,FALSE))&lt;1,"",LEFT(RIGHT(VLOOKUP(AK67,vysledovka!$D$8:$F$68,2,FALSE),1),1)))</f>
        <v/>
      </c>
      <c r="BK69" s="738"/>
      <c r="BL69" s="671"/>
      <c r="BM69" s="474" t="str">
        <f>IF(LEN(VLOOKUP(AK67,vysledovka!$D$8:$F$68,3,FALSE))&lt;11,"",LEFT(RIGHT(VLOOKUP(AK67,vysledovka!$D$8:$F$68,3,FALSE),11),1))</f>
        <v/>
      </c>
      <c r="BN69" s="181"/>
      <c r="BO69" s="474" t="str">
        <f>IF(LEN(VLOOKUP(AK67,vysledovka!$D$8:$F$68,3,FALSE))&lt;10,"",LEFT(RIGHT(VLOOKUP(AK67,vysledovka!$D$8:$F$68,3,FALSE),10),1))</f>
        <v/>
      </c>
      <c r="BP69" s="476"/>
      <c r="BQ69" s="474" t="str">
        <f>IF(LEN(VLOOKUP(AK67,vysledovka!$D$8:$F$68,3,FALSE))&lt;9,"",LEFT(RIGHT(VLOOKUP(AK67,vysledovka!$D$8:$F$68,3,FALSE),9),1))</f>
        <v/>
      </c>
      <c r="BR69" s="181"/>
      <c r="BS69" s="474" t="str">
        <f>IF(LEN(VLOOKUP(AK67,vysledovka!$D$8:$F$68,3,FALSE))&lt;8,"",LEFT(RIGHT(VLOOKUP(AK67,vysledovka!$D$8:$F$68,3,FALSE),8),1))</f>
        <v/>
      </c>
      <c r="BT69" s="476"/>
      <c r="BU69" s="474" t="str">
        <f>IF(LEN(VLOOKUP(AK67,vysledovka!$D$8:$F$68,3,FALSE))&lt;7,"",LEFT(RIGHT(VLOOKUP(AK67,vysledovka!$D$8:$F$68,3,FALSE),7),1))</f>
        <v/>
      </c>
      <c r="BV69" s="674"/>
      <c r="BW69" s="474" t="str">
        <f>IF(LEN(VLOOKUP(AK67,vysledovka!$D$8:$F$68,3,FALSE))&lt;6,"",LEFT(RIGHT(VLOOKUP(AK67,vysledovka!$D$8:$F$68,3,FALSE),6),1))</f>
        <v/>
      </c>
      <c r="BX69" s="476"/>
      <c r="BY69" s="474" t="str">
        <f>IF(LEN(VLOOKUP(AK67,vysledovka!$D$8:$F$68,3,FALSE))&lt;5,"",LEFT(RIGHT(VLOOKUP(AK67,vysledovka!$D$8:$F$68,3,FALSE),5),1))</f>
        <v/>
      </c>
      <c r="BZ69" s="476"/>
      <c r="CA69" s="474" t="str">
        <f>IF(LEN(VLOOKUP(AK67,vysledovka!$D$8:$F$68,3,FALSE))&lt;4,"",LEFT(RIGHT(VLOOKUP(AK67,vysledovka!$D$8:$F$68,3,FALSE),4),1))</f>
        <v/>
      </c>
      <c r="CB69" s="667"/>
      <c r="CC69" s="474" t="str">
        <f>IF(LEN(VLOOKUP(AK67,vysledovka!$D$8:$F$68,3,FALSE))&lt;3,"",LEFT(RIGHT(VLOOKUP(AK67,vysledovka!$D$8:$F$68,3,FALSE),3),1))</f>
        <v>1</v>
      </c>
      <c r="CD69" s="476"/>
      <c r="CE69" s="474" t="str">
        <f>IF(LEN(VLOOKUP(AK67,vysledovka!$D$8:$F$68,3,FALSE))&lt;2,"",LEFT(RIGHT(VLOOKUP(AK67,vysledovka!$D$8:$F$68,3,FALSE),2),1))</f>
        <v>2</v>
      </c>
      <c r="CF69" s="476"/>
      <c r="CG69" s="474" t="str">
        <f>IF(VLOOKUP(AK67,vysledovka!$D$8:$F$68,3,FALSE)=0,"",IF(LEN(VLOOKUP(AK67,vysledovka!$D$8:$F$68,3,FALSE))&lt;1,"",LEFT(RIGHT(VLOOKUP(AK67,vysledovka!$D$8:$F$68,3,FALSE),1),1)))</f>
        <v>9</v>
      </c>
      <c r="CH69" s="217"/>
      <c r="CI69" s="139"/>
      <c r="CJ69" s="139"/>
    </row>
    <row r="70" spans="1:88" s="171" customFormat="1" ht="3" customHeight="1">
      <c r="A70" s="139"/>
      <c r="B70" s="139"/>
      <c r="C70" s="139"/>
      <c r="E70" s="941"/>
      <c r="F70" s="941"/>
      <c r="G70" s="942"/>
      <c r="H70" s="943"/>
      <c r="I70" s="943"/>
      <c r="J70" s="943"/>
      <c r="K70" s="943"/>
      <c r="L70" s="943"/>
      <c r="M70" s="943"/>
      <c r="N70" s="943"/>
      <c r="O70" s="943"/>
      <c r="P70" s="943"/>
      <c r="Q70" s="943"/>
      <c r="R70" s="943"/>
      <c r="S70" s="943"/>
      <c r="T70" s="943"/>
      <c r="U70" s="943"/>
      <c r="V70" s="943"/>
      <c r="W70" s="943"/>
      <c r="X70" s="943"/>
      <c r="Y70" s="943"/>
      <c r="Z70" s="943"/>
      <c r="AA70" s="943"/>
      <c r="AB70" s="943"/>
      <c r="AC70" s="943"/>
      <c r="AD70" s="943"/>
      <c r="AE70" s="943"/>
      <c r="AF70" s="943"/>
      <c r="AG70" s="943"/>
      <c r="AH70" s="943"/>
      <c r="AI70" s="943"/>
      <c r="AJ70" s="944"/>
      <c r="AK70" s="923"/>
      <c r="AL70" s="923"/>
      <c r="AM70" s="923"/>
      <c r="AN70" s="464"/>
      <c r="AO70" s="236"/>
      <c r="AP70" s="236"/>
      <c r="AQ70" s="236"/>
      <c r="AR70" s="236"/>
      <c r="AS70" s="236"/>
      <c r="AT70" s="236"/>
      <c r="AU70" s="236"/>
      <c r="AV70" s="236"/>
      <c r="AW70" s="236"/>
      <c r="AX70" s="236"/>
      <c r="AY70" s="236"/>
      <c r="AZ70" s="236"/>
      <c r="BA70" s="236"/>
      <c r="BB70" s="236"/>
      <c r="BC70" s="236"/>
      <c r="BD70" s="236"/>
      <c r="BE70" s="182"/>
      <c r="BF70" s="182"/>
      <c r="BG70" s="182"/>
      <c r="BH70" s="182"/>
      <c r="BI70" s="182"/>
      <c r="BJ70" s="182"/>
      <c r="BK70" s="182"/>
      <c r="BL70" s="669"/>
      <c r="BM70" s="669"/>
      <c r="BN70" s="669"/>
      <c r="BO70" s="669"/>
      <c r="BP70" s="669"/>
      <c r="BQ70" s="669"/>
      <c r="BR70" s="669"/>
      <c r="BS70" s="669"/>
      <c r="BT70" s="669"/>
      <c r="BU70" s="669"/>
      <c r="BV70" s="669"/>
      <c r="BW70" s="669"/>
      <c r="BX70" s="669"/>
      <c r="BY70" s="669"/>
      <c r="BZ70" s="669"/>
      <c r="CA70" s="669"/>
      <c r="CB70" s="669"/>
      <c r="CC70" s="182"/>
      <c r="CD70" s="182"/>
      <c r="CE70" s="182"/>
      <c r="CF70" s="182"/>
      <c r="CG70" s="182"/>
      <c r="CH70" s="218"/>
      <c r="CI70" s="139"/>
      <c r="CJ70" s="139"/>
    </row>
    <row r="71" spans="1:88" s="174" customFormat="1" ht="3" customHeight="1">
      <c r="A71" s="139"/>
      <c r="B71" s="463"/>
      <c r="C71" s="144"/>
      <c r="D71" s="144"/>
      <c r="E71" s="941" t="s">
        <v>283</v>
      </c>
      <c r="F71" s="941"/>
      <c r="G71" s="942" t="str">
        <f>Index!C247</f>
        <v>Výnosy z precenenia cenných papierov a výnosy z derivátových operácií (664, 667)</v>
      </c>
      <c r="H71" s="943"/>
      <c r="I71" s="943"/>
      <c r="J71" s="943"/>
      <c r="K71" s="943"/>
      <c r="L71" s="943"/>
      <c r="M71" s="943"/>
      <c r="N71" s="943"/>
      <c r="O71" s="943"/>
      <c r="P71" s="943"/>
      <c r="Q71" s="943"/>
      <c r="R71" s="943"/>
      <c r="S71" s="943"/>
      <c r="T71" s="943"/>
      <c r="U71" s="943"/>
      <c r="V71" s="943"/>
      <c r="W71" s="943"/>
      <c r="X71" s="943"/>
      <c r="Y71" s="943"/>
      <c r="Z71" s="943"/>
      <c r="AA71" s="943"/>
      <c r="AB71" s="943"/>
      <c r="AC71" s="943"/>
      <c r="AD71" s="943"/>
      <c r="AE71" s="943"/>
      <c r="AF71" s="943"/>
      <c r="AG71" s="943"/>
      <c r="AH71" s="943"/>
      <c r="AI71" s="943"/>
      <c r="AJ71" s="944"/>
      <c r="AK71" s="922" t="s">
        <v>122</v>
      </c>
      <c r="AL71" s="923"/>
      <c r="AM71" s="923"/>
      <c r="AN71" s="469"/>
      <c r="AO71" s="472"/>
      <c r="AP71" s="472"/>
      <c r="AQ71" s="472"/>
      <c r="AR71" s="472"/>
      <c r="AS71" s="472"/>
      <c r="AT71" s="472"/>
      <c r="AU71" s="472"/>
      <c r="AV71" s="472"/>
      <c r="AW71" s="472"/>
      <c r="AX71" s="472"/>
      <c r="AY71" s="472"/>
      <c r="AZ71" s="472"/>
      <c r="BA71" s="472"/>
      <c r="BB71" s="472"/>
      <c r="BC71" s="472"/>
      <c r="BD71" s="472"/>
      <c r="BE71" s="175"/>
      <c r="BF71" s="175"/>
      <c r="BG71" s="175"/>
      <c r="BH71" s="175"/>
      <c r="BI71" s="175"/>
      <c r="BJ71" s="175"/>
      <c r="BK71" s="175"/>
      <c r="BL71" s="710"/>
      <c r="BM71" s="710"/>
      <c r="BN71" s="710"/>
      <c r="BO71" s="710"/>
      <c r="BP71" s="710"/>
      <c r="BQ71" s="710"/>
      <c r="BR71" s="710"/>
      <c r="BS71" s="710"/>
      <c r="BT71" s="710"/>
      <c r="BU71" s="710"/>
      <c r="BV71" s="710"/>
      <c r="BW71" s="710"/>
      <c r="BX71" s="710"/>
      <c r="BY71" s="710"/>
      <c r="BZ71" s="710"/>
      <c r="CA71" s="710"/>
      <c r="CB71" s="710"/>
      <c r="CC71" s="175"/>
      <c r="CD71" s="175"/>
      <c r="CE71" s="175"/>
      <c r="CF71" s="175"/>
      <c r="CG71" s="175"/>
      <c r="CH71" s="216"/>
      <c r="CI71" s="220"/>
      <c r="CJ71" s="220"/>
    </row>
    <row r="72" spans="1:88" s="174" customFormat="1" ht="3" customHeight="1">
      <c r="A72" s="139"/>
      <c r="B72" s="139"/>
      <c r="C72" s="139"/>
      <c r="D72" s="463"/>
      <c r="E72" s="941"/>
      <c r="F72" s="941"/>
      <c r="G72" s="942"/>
      <c r="H72" s="943"/>
      <c r="I72" s="943"/>
      <c r="J72" s="943"/>
      <c r="K72" s="943"/>
      <c r="L72" s="943"/>
      <c r="M72" s="943"/>
      <c r="N72" s="943"/>
      <c r="O72" s="943"/>
      <c r="P72" s="943"/>
      <c r="Q72" s="943"/>
      <c r="R72" s="943"/>
      <c r="S72" s="943"/>
      <c r="T72" s="943"/>
      <c r="U72" s="943"/>
      <c r="V72" s="943"/>
      <c r="W72" s="943"/>
      <c r="X72" s="943"/>
      <c r="Y72" s="943"/>
      <c r="Z72" s="943"/>
      <c r="AA72" s="943"/>
      <c r="AB72" s="943"/>
      <c r="AC72" s="943"/>
      <c r="AD72" s="943"/>
      <c r="AE72" s="943"/>
      <c r="AF72" s="943"/>
      <c r="AG72" s="943"/>
      <c r="AH72" s="943"/>
      <c r="AI72" s="943"/>
      <c r="AJ72" s="944"/>
      <c r="AK72" s="923"/>
      <c r="AL72" s="923"/>
      <c r="AM72" s="923"/>
      <c r="AN72" s="465"/>
      <c r="AO72" s="466"/>
      <c r="AP72" s="466"/>
      <c r="AQ72" s="466"/>
      <c r="AR72" s="471"/>
      <c r="AS72" s="467"/>
      <c r="AT72" s="467"/>
      <c r="AU72" s="467"/>
      <c r="AV72" s="467"/>
      <c r="AW72" s="467"/>
      <c r="AX72" s="468"/>
      <c r="AY72" s="673"/>
      <c r="AZ72" s="673"/>
      <c r="BA72" s="673"/>
      <c r="BB72" s="673"/>
      <c r="BC72" s="673"/>
      <c r="BD72" s="673"/>
      <c r="BE72" s="476"/>
      <c r="BF72" s="793"/>
      <c r="BG72" s="793"/>
      <c r="BH72" s="793"/>
      <c r="BI72" s="793"/>
      <c r="BJ72" s="793"/>
      <c r="BK72" s="738"/>
      <c r="BL72" s="671"/>
      <c r="BM72" s="672"/>
      <c r="BN72" s="672"/>
      <c r="BO72" s="672"/>
      <c r="BP72" s="471"/>
      <c r="BQ72" s="673"/>
      <c r="BR72" s="673"/>
      <c r="BS72" s="673"/>
      <c r="BT72" s="673"/>
      <c r="BU72" s="673"/>
      <c r="BV72" s="674"/>
      <c r="BW72" s="668"/>
      <c r="BX72" s="668"/>
      <c r="BY72" s="668"/>
      <c r="BZ72" s="668"/>
      <c r="CA72" s="668"/>
      <c r="CB72" s="667"/>
      <c r="CC72" s="668"/>
      <c r="CD72" s="668"/>
      <c r="CE72" s="668"/>
      <c r="CF72" s="668"/>
      <c r="CG72" s="668"/>
      <c r="CH72" s="217"/>
      <c r="CI72" s="220"/>
      <c r="CJ72" s="220"/>
    </row>
    <row r="73" spans="1:88" s="171" customFormat="1" ht="15" customHeight="1">
      <c r="A73" s="139"/>
      <c r="B73" s="139"/>
      <c r="C73" s="139"/>
      <c r="E73" s="941"/>
      <c r="F73" s="941"/>
      <c r="G73" s="942"/>
      <c r="H73" s="943"/>
      <c r="I73" s="943"/>
      <c r="J73" s="943"/>
      <c r="K73" s="943"/>
      <c r="L73" s="943"/>
      <c r="M73" s="943"/>
      <c r="N73" s="943"/>
      <c r="O73" s="943"/>
      <c r="P73" s="943"/>
      <c r="Q73" s="943"/>
      <c r="R73" s="943"/>
      <c r="S73" s="943"/>
      <c r="T73" s="943"/>
      <c r="U73" s="943"/>
      <c r="V73" s="943"/>
      <c r="W73" s="943"/>
      <c r="X73" s="943"/>
      <c r="Y73" s="943"/>
      <c r="Z73" s="943"/>
      <c r="AA73" s="943"/>
      <c r="AB73" s="943"/>
      <c r="AC73" s="943"/>
      <c r="AD73" s="943"/>
      <c r="AE73" s="943"/>
      <c r="AF73" s="943"/>
      <c r="AG73" s="943"/>
      <c r="AH73" s="943"/>
      <c r="AI73" s="943"/>
      <c r="AJ73" s="944"/>
      <c r="AK73" s="923"/>
      <c r="AL73" s="923"/>
      <c r="AM73" s="923"/>
      <c r="AN73" s="465"/>
      <c r="AO73" s="474" t="str">
        <f>IF(LEN(VLOOKUP(AK71,vysledovka!$D$8:$F$68,2,FALSE))&lt;11,"",LEFT(RIGHT(VLOOKUP(AK71,vysledovka!$D$8:$F$68,2,FALSE),11),1))</f>
        <v/>
      </c>
      <c r="AP73" s="181"/>
      <c r="AQ73" s="474" t="str">
        <f>IF(LEN(VLOOKUP(AK71,vysledovka!$D$8:$F$68,2,FALSE))&lt;10,"",LEFT(RIGHT(VLOOKUP(AK71,vysledovka!$D$8:$F$68,2,FALSE),10),1))</f>
        <v/>
      </c>
      <c r="AR73" s="476"/>
      <c r="AS73" s="474" t="str">
        <f>IF(LEN(VLOOKUP(AK71,vysledovka!$D$8:$F$68,2,FALSE))&lt;9,"",LEFT(RIGHT(VLOOKUP(AK71,vysledovka!$D$8:$F$68,2,FALSE),9),1))</f>
        <v/>
      </c>
      <c r="AT73" s="181"/>
      <c r="AU73" s="474" t="str">
        <f>IF(LEN(VLOOKUP(AK71,vysledovka!$D$8:$F$68,2,FALSE))&lt;8,"",LEFT(RIGHT(VLOOKUP(AK71,vysledovka!$D$8:$F$68,2,FALSE),8),1))</f>
        <v/>
      </c>
      <c r="AV73" s="476"/>
      <c r="AW73" s="474" t="str">
        <f>IF(LEN(VLOOKUP(AK71,vysledovka!$D$8:$F$68,2,FALSE))&lt;7,"",LEFT(RIGHT(VLOOKUP(AK71,vysledovka!$D$8:$F$68,2,FALSE),7),1))</f>
        <v/>
      </c>
      <c r="AX73" s="468"/>
      <c r="AY73" s="474" t="str">
        <f>IF(LEN(VLOOKUP(AK71,vysledovka!$D$8:$F$68,2,FALSE))&lt;6,"",LEFT(RIGHT(VLOOKUP(AK71,vysledovka!$D$8:$F$68,2,FALSE),6),1))</f>
        <v/>
      </c>
      <c r="AZ73" s="181"/>
      <c r="BA73" s="788" t="str">
        <f>IF(LEN(VLOOKUP(AK71,vysledovka!$D$8:$F$68,2,FALSE))&lt;5,"",LEFT(RIGHT(VLOOKUP(AK71,vysledovka!$D$8:$F$68,2,FALSE),5),1))</f>
        <v/>
      </c>
      <c r="BB73" s="788"/>
      <c r="BC73" s="476"/>
      <c r="BD73" s="474" t="str">
        <f>IF(LEN(VLOOKUP(AK71,vysledovka!$D$8:$F$68,2,FALSE))&lt;4,"",LEFT(RIGHT(VLOOKUP(AK71,vysledovka!$D$8:$F$68,2,FALSE),4),1))</f>
        <v/>
      </c>
      <c r="BE73" s="476"/>
      <c r="BF73" s="474" t="str">
        <f>IF(LEN(VLOOKUP(AK71,vysledovka!$D$8:$F$68,2,FALSE))&lt;3,"",LEFT(RIGHT(VLOOKUP(AK71,vysledovka!$D$8:$F$68,2,FALSE),3),1))</f>
        <v/>
      </c>
      <c r="BG73" s="476"/>
      <c r="BH73" s="474" t="str">
        <f>IF(LEN(VLOOKUP(AK71,vysledovka!$D$8:$F$68,2,FALSE))&lt;2,"",LEFT(RIGHT(VLOOKUP(AK71,vysledovka!$D$8:$F$68,2,FALSE),2),1))</f>
        <v/>
      </c>
      <c r="BI73" s="476"/>
      <c r="BJ73" s="474" t="str">
        <f>IF(VLOOKUP(AK71,vysledovka!$D$8:$F$68,2,FALSE)=0,"",IF(LEN(VLOOKUP(AK71,vysledovka!$D$8:$F$68,2,FALSE))&lt;1,"",LEFT(RIGHT(VLOOKUP(AK71,vysledovka!$D$8:$F$68,2,FALSE),1),1)))</f>
        <v/>
      </c>
      <c r="BK73" s="738"/>
      <c r="BL73" s="671"/>
      <c r="BM73" s="474" t="str">
        <f>IF(LEN(VLOOKUP(AK71,vysledovka!$D$8:$F$68,3,FALSE))&lt;11,"",LEFT(RIGHT(VLOOKUP(AK71,vysledovka!$D$8:$F$68,3,FALSE),11),1))</f>
        <v/>
      </c>
      <c r="BN73" s="181"/>
      <c r="BO73" s="474" t="str">
        <f>IF(LEN(VLOOKUP(AK71,vysledovka!$D$8:$F$68,3,FALSE))&lt;10,"",LEFT(RIGHT(VLOOKUP(AK71,vysledovka!$D$8:$F$68,3,FALSE),10),1))</f>
        <v/>
      </c>
      <c r="BP73" s="476"/>
      <c r="BQ73" s="474" t="str">
        <f>IF(LEN(VLOOKUP(AK71,vysledovka!$D$8:$F$68,3,FALSE))&lt;9,"",LEFT(RIGHT(VLOOKUP(AK71,vysledovka!$D$8:$F$68,3,FALSE),9),1))</f>
        <v/>
      </c>
      <c r="BR73" s="181"/>
      <c r="BS73" s="474" t="str">
        <f>IF(LEN(VLOOKUP(AK71,vysledovka!$D$8:$F$68,3,FALSE))&lt;8,"",LEFT(RIGHT(VLOOKUP(AK71,vysledovka!$D$8:$F$68,3,FALSE),8),1))</f>
        <v/>
      </c>
      <c r="BT73" s="476"/>
      <c r="BU73" s="474" t="str">
        <f>IF(LEN(VLOOKUP(AK71,vysledovka!$D$8:$F$68,3,FALSE))&lt;7,"",LEFT(RIGHT(VLOOKUP(AK71,vysledovka!$D$8:$F$68,3,FALSE),7),1))</f>
        <v/>
      </c>
      <c r="BV73" s="674"/>
      <c r="BW73" s="474" t="str">
        <f>IF(LEN(VLOOKUP(AK71,vysledovka!$D$8:$F$68,3,FALSE))&lt;6,"",LEFT(RIGHT(VLOOKUP(AK71,vysledovka!$D$8:$F$68,3,FALSE),6),1))</f>
        <v/>
      </c>
      <c r="BX73" s="476"/>
      <c r="BY73" s="474" t="str">
        <f>IF(LEN(VLOOKUP(AK71,vysledovka!$D$8:$F$68,3,FALSE))&lt;5,"",LEFT(RIGHT(VLOOKUP(AK71,vysledovka!$D$8:$F$68,3,FALSE),5),1))</f>
        <v/>
      </c>
      <c r="BZ73" s="476"/>
      <c r="CA73" s="474" t="str">
        <f>IF(LEN(VLOOKUP(AK71,vysledovka!$D$8:$F$68,3,FALSE))&lt;4,"",LEFT(RIGHT(VLOOKUP(AK71,vysledovka!$D$8:$F$68,3,FALSE),4),1))</f>
        <v/>
      </c>
      <c r="CB73" s="667"/>
      <c r="CC73" s="474" t="str">
        <f>IF(LEN(VLOOKUP(AK71,vysledovka!$D$8:$F$68,3,FALSE))&lt;3,"",LEFT(RIGHT(VLOOKUP(AK71,vysledovka!$D$8:$F$68,3,FALSE),3),1))</f>
        <v/>
      </c>
      <c r="CD73" s="476"/>
      <c r="CE73" s="474" t="str">
        <f>IF(LEN(VLOOKUP(AK71,vysledovka!$D$8:$F$68,3,FALSE))&lt;2,"",LEFT(RIGHT(VLOOKUP(AK71,vysledovka!$D$8:$F$68,3,FALSE),2),1))</f>
        <v/>
      </c>
      <c r="CF73" s="476"/>
      <c r="CG73" s="474" t="str">
        <f>IF(VLOOKUP(AK71,vysledovka!$D$8:$F$68,3,FALSE)=0,"",IF(LEN(VLOOKUP(AK71,vysledovka!$D$8:$F$68,3,FALSE))&lt;1,"",LEFT(RIGHT(VLOOKUP(AK71,vysledovka!$D$8:$F$68,3,FALSE),1),1)))</f>
        <v/>
      </c>
      <c r="CH73" s="217"/>
      <c r="CI73" s="139"/>
      <c r="CJ73" s="139"/>
    </row>
    <row r="74" spans="1:88" s="171" customFormat="1" ht="3" customHeight="1">
      <c r="A74" s="139"/>
      <c r="B74" s="139"/>
      <c r="C74" s="139"/>
      <c r="E74" s="941"/>
      <c r="F74" s="941"/>
      <c r="G74" s="942"/>
      <c r="H74" s="943"/>
      <c r="I74" s="943"/>
      <c r="J74" s="943"/>
      <c r="K74" s="943"/>
      <c r="L74" s="943"/>
      <c r="M74" s="943"/>
      <c r="N74" s="943"/>
      <c r="O74" s="943"/>
      <c r="P74" s="943"/>
      <c r="Q74" s="943"/>
      <c r="R74" s="943"/>
      <c r="S74" s="943"/>
      <c r="T74" s="943"/>
      <c r="U74" s="943"/>
      <c r="V74" s="943"/>
      <c r="W74" s="943"/>
      <c r="X74" s="943"/>
      <c r="Y74" s="943"/>
      <c r="Z74" s="943"/>
      <c r="AA74" s="943"/>
      <c r="AB74" s="943"/>
      <c r="AC74" s="943"/>
      <c r="AD74" s="943"/>
      <c r="AE74" s="943"/>
      <c r="AF74" s="943"/>
      <c r="AG74" s="943"/>
      <c r="AH74" s="943"/>
      <c r="AI74" s="943"/>
      <c r="AJ74" s="944"/>
      <c r="AK74" s="923"/>
      <c r="AL74" s="923"/>
      <c r="AM74" s="923"/>
      <c r="AN74" s="464"/>
      <c r="AO74" s="236"/>
      <c r="AP74" s="236"/>
      <c r="AQ74" s="236"/>
      <c r="AR74" s="236"/>
      <c r="AS74" s="236"/>
      <c r="AT74" s="236"/>
      <c r="AU74" s="236"/>
      <c r="AV74" s="236"/>
      <c r="AW74" s="236"/>
      <c r="AX74" s="236"/>
      <c r="AY74" s="236"/>
      <c r="AZ74" s="236"/>
      <c r="BA74" s="236"/>
      <c r="BB74" s="236"/>
      <c r="BC74" s="236"/>
      <c r="BD74" s="236"/>
      <c r="BE74" s="182"/>
      <c r="BF74" s="182"/>
      <c r="BG74" s="182"/>
      <c r="BH74" s="182"/>
      <c r="BI74" s="182"/>
      <c r="BJ74" s="182"/>
      <c r="BK74" s="182"/>
      <c r="BL74" s="669"/>
      <c r="BM74" s="669"/>
      <c r="BN74" s="669"/>
      <c r="BO74" s="669"/>
      <c r="BP74" s="669"/>
      <c r="BQ74" s="669"/>
      <c r="BR74" s="669"/>
      <c r="BS74" s="669"/>
      <c r="BT74" s="669"/>
      <c r="BU74" s="669"/>
      <c r="BV74" s="669"/>
      <c r="BW74" s="669"/>
      <c r="BX74" s="669"/>
      <c r="BY74" s="669"/>
      <c r="BZ74" s="669"/>
      <c r="CA74" s="669"/>
      <c r="CB74" s="669"/>
      <c r="CC74" s="182"/>
      <c r="CD74" s="182"/>
      <c r="CE74" s="182"/>
      <c r="CF74" s="182"/>
      <c r="CG74" s="182"/>
      <c r="CH74" s="218"/>
      <c r="CI74" s="139"/>
      <c r="CJ74" s="139"/>
    </row>
    <row r="75" spans="1:88" s="174" customFormat="1" ht="3" customHeight="1">
      <c r="A75" s="139"/>
      <c r="B75" s="463"/>
      <c r="C75" s="144"/>
      <c r="D75" s="144"/>
      <c r="E75" s="941" t="s">
        <v>284</v>
      </c>
      <c r="F75" s="941"/>
      <c r="G75" s="804" t="str">
        <f>Index!C248</f>
        <v>Ostatné výnosy z finančnej činnosti (668)</v>
      </c>
      <c r="H75" s="804"/>
      <c r="I75" s="804"/>
      <c r="J75" s="804"/>
      <c r="K75" s="804"/>
      <c r="L75" s="804"/>
      <c r="M75" s="804"/>
      <c r="N75" s="804"/>
      <c r="O75" s="804"/>
      <c r="P75" s="804"/>
      <c r="Q75" s="804"/>
      <c r="R75" s="804"/>
      <c r="S75" s="804"/>
      <c r="T75" s="804"/>
      <c r="U75" s="804"/>
      <c r="V75" s="804"/>
      <c r="W75" s="804"/>
      <c r="X75" s="804"/>
      <c r="Y75" s="804"/>
      <c r="Z75" s="804"/>
      <c r="AA75" s="804"/>
      <c r="AB75" s="804"/>
      <c r="AC75" s="804"/>
      <c r="AD75" s="804"/>
      <c r="AE75" s="804"/>
      <c r="AF75" s="804"/>
      <c r="AG75" s="804"/>
      <c r="AH75" s="804"/>
      <c r="AI75" s="804"/>
      <c r="AJ75" s="804"/>
      <c r="AK75" s="922" t="s">
        <v>124</v>
      </c>
      <c r="AL75" s="923"/>
      <c r="AM75" s="923"/>
      <c r="AN75" s="469"/>
      <c r="AO75" s="472"/>
      <c r="AP75" s="472"/>
      <c r="AQ75" s="472"/>
      <c r="AR75" s="472"/>
      <c r="AS75" s="472"/>
      <c r="AT75" s="472"/>
      <c r="AU75" s="472"/>
      <c r="AV75" s="472"/>
      <c r="AW75" s="472"/>
      <c r="AX75" s="472"/>
      <c r="AY75" s="472"/>
      <c r="AZ75" s="472"/>
      <c r="BA75" s="472"/>
      <c r="BB75" s="472"/>
      <c r="BC75" s="472"/>
      <c r="BD75" s="472"/>
      <c r="BE75" s="175"/>
      <c r="BF75" s="175"/>
      <c r="BG75" s="175"/>
      <c r="BH75" s="175"/>
      <c r="BI75" s="175"/>
      <c r="BJ75" s="175"/>
      <c r="BK75" s="175"/>
      <c r="BL75" s="710"/>
      <c r="BM75" s="710"/>
      <c r="BN75" s="710"/>
      <c r="BO75" s="710"/>
      <c r="BP75" s="710"/>
      <c r="BQ75" s="710"/>
      <c r="BR75" s="710"/>
      <c r="BS75" s="710"/>
      <c r="BT75" s="710"/>
      <c r="BU75" s="710"/>
      <c r="BV75" s="710"/>
      <c r="BW75" s="710"/>
      <c r="BX75" s="710"/>
      <c r="BY75" s="710"/>
      <c r="BZ75" s="710"/>
      <c r="CA75" s="710"/>
      <c r="CB75" s="710"/>
      <c r="CC75" s="175"/>
      <c r="CD75" s="175"/>
      <c r="CE75" s="175"/>
      <c r="CF75" s="175"/>
      <c r="CG75" s="175"/>
      <c r="CH75" s="216"/>
      <c r="CI75" s="220"/>
      <c r="CJ75" s="220"/>
    </row>
    <row r="76" spans="1:88" s="174" customFormat="1" ht="3" customHeight="1">
      <c r="A76" s="139"/>
      <c r="B76" s="139"/>
      <c r="C76" s="139"/>
      <c r="D76" s="463"/>
      <c r="E76" s="941"/>
      <c r="F76" s="941"/>
      <c r="G76" s="804"/>
      <c r="H76" s="804"/>
      <c r="I76" s="804"/>
      <c r="J76" s="804"/>
      <c r="K76" s="804"/>
      <c r="L76" s="804"/>
      <c r="M76" s="804"/>
      <c r="N76" s="804"/>
      <c r="O76" s="804"/>
      <c r="P76" s="804"/>
      <c r="Q76" s="804"/>
      <c r="R76" s="804"/>
      <c r="S76" s="804"/>
      <c r="T76" s="804"/>
      <c r="U76" s="804"/>
      <c r="V76" s="804"/>
      <c r="W76" s="804"/>
      <c r="X76" s="804"/>
      <c r="Y76" s="804"/>
      <c r="Z76" s="804"/>
      <c r="AA76" s="804"/>
      <c r="AB76" s="804"/>
      <c r="AC76" s="804"/>
      <c r="AD76" s="804"/>
      <c r="AE76" s="804"/>
      <c r="AF76" s="804"/>
      <c r="AG76" s="804"/>
      <c r="AH76" s="804"/>
      <c r="AI76" s="804"/>
      <c r="AJ76" s="804"/>
      <c r="AK76" s="923"/>
      <c r="AL76" s="923"/>
      <c r="AM76" s="923"/>
      <c r="AN76" s="465"/>
      <c r="AO76" s="466"/>
      <c r="AP76" s="466"/>
      <c r="AQ76" s="466"/>
      <c r="AR76" s="471"/>
      <c r="AS76" s="467"/>
      <c r="AT76" s="467"/>
      <c r="AU76" s="467"/>
      <c r="AV76" s="467"/>
      <c r="AW76" s="467"/>
      <c r="AX76" s="468"/>
      <c r="AY76" s="673"/>
      <c r="AZ76" s="673"/>
      <c r="BA76" s="673"/>
      <c r="BB76" s="673"/>
      <c r="BC76" s="673"/>
      <c r="BD76" s="673"/>
      <c r="BE76" s="476"/>
      <c r="BF76" s="793"/>
      <c r="BG76" s="793"/>
      <c r="BH76" s="793"/>
      <c r="BI76" s="793"/>
      <c r="BJ76" s="793"/>
      <c r="BK76" s="738"/>
      <c r="BL76" s="671"/>
      <c r="BM76" s="672"/>
      <c r="BN76" s="672"/>
      <c r="BO76" s="672"/>
      <c r="BP76" s="471"/>
      <c r="BQ76" s="673"/>
      <c r="BR76" s="673"/>
      <c r="BS76" s="673"/>
      <c r="BT76" s="673"/>
      <c r="BU76" s="673"/>
      <c r="BV76" s="674"/>
      <c r="BW76" s="668"/>
      <c r="BX76" s="668"/>
      <c r="BY76" s="668"/>
      <c r="BZ76" s="668"/>
      <c r="CA76" s="668"/>
      <c r="CB76" s="667"/>
      <c r="CC76" s="668"/>
      <c r="CD76" s="668"/>
      <c r="CE76" s="668"/>
      <c r="CF76" s="668"/>
      <c r="CG76" s="668"/>
      <c r="CH76" s="217"/>
      <c r="CI76" s="220"/>
      <c r="CJ76" s="220"/>
    </row>
    <row r="77" spans="1:88" s="171" customFormat="1" ht="15" customHeight="1">
      <c r="A77" s="139"/>
      <c r="B77" s="139"/>
      <c r="C77" s="139"/>
      <c r="E77" s="941"/>
      <c r="F77" s="941"/>
      <c r="G77" s="804"/>
      <c r="H77" s="804"/>
      <c r="I77" s="804"/>
      <c r="J77" s="804"/>
      <c r="K77" s="804"/>
      <c r="L77" s="804"/>
      <c r="M77" s="804"/>
      <c r="N77" s="804"/>
      <c r="O77" s="804"/>
      <c r="P77" s="804"/>
      <c r="Q77" s="804"/>
      <c r="R77" s="804"/>
      <c r="S77" s="804"/>
      <c r="T77" s="804"/>
      <c r="U77" s="804"/>
      <c r="V77" s="804"/>
      <c r="W77" s="804"/>
      <c r="X77" s="804"/>
      <c r="Y77" s="804"/>
      <c r="Z77" s="804"/>
      <c r="AA77" s="804"/>
      <c r="AB77" s="804"/>
      <c r="AC77" s="804"/>
      <c r="AD77" s="804"/>
      <c r="AE77" s="804"/>
      <c r="AF77" s="804"/>
      <c r="AG77" s="804"/>
      <c r="AH77" s="804"/>
      <c r="AI77" s="804"/>
      <c r="AJ77" s="804"/>
      <c r="AK77" s="923"/>
      <c r="AL77" s="923"/>
      <c r="AM77" s="923"/>
      <c r="AN77" s="465"/>
      <c r="AO77" s="474" t="str">
        <f>IF(LEN(VLOOKUP(AK75,vysledovka!$D$8:$F$68,2,FALSE))&lt;11,"",LEFT(RIGHT(VLOOKUP(AK75,vysledovka!$D$8:$F$68,2,FALSE),11),1))</f>
        <v/>
      </c>
      <c r="AP77" s="181"/>
      <c r="AQ77" s="474" t="str">
        <f>IF(LEN(VLOOKUP(AK75,vysledovka!$D$8:$F$68,2,FALSE))&lt;10,"",LEFT(RIGHT(VLOOKUP(AK75,vysledovka!$D$8:$F$68,2,FALSE),10),1))</f>
        <v/>
      </c>
      <c r="AR77" s="476"/>
      <c r="AS77" s="474" t="str">
        <f>IF(LEN(VLOOKUP(AK75,vysledovka!$D$8:$F$68,2,FALSE))&lt;9,"",LEFT(RIGHT(VLOOKUP(AK75,vysledovka!$D$8:$F$68,2,FALSE),9),1))</f>
        <v/>
      </c>
      <c r="AT77" s="181"/>
      <c r="AU77" s="474" t="str">
        <f>IF(LEN(VLOOKUP(AK75,vysledovka!$D$8:$F$68,2,FALSE))&lt;8,"",LEFT(RIGHT(VLOOKUP(AK75,vysledovka!$D$8:$F$68,2,FALSE),8),1))</f>
        <v/>
      </c>
      <c r="AV77" s="476"/>
      <c r="AW77" s="474" t="str">
        <f>IF(LEN(VLOOKUP(AK75,vysledovka!$D$8:$F$68,2,FALSE))&lt;7,"",LEFT(RIGHT(VLOOKUP(AK75,vysledovka!$D$8:$F$68,2,FALSE),7),1))</f>
        <v/>
      </c>
      <c r="AX77" s="468"/>
      <c r="AY77" s="474" t="str">
        <f>IF(LEN(VLOOKUP(AK75,vysledovka!$D$8:$F$68,2,FALSE))&lt;6,"",LEFT(RIGHT(VLOOKUP(AK75,vysledovka!$D$8:$F$68,2,FALSE),6),1))</f>
        <v/>
      </c>
      <c r="AZ77" s="181"/>
      <c r="BA77" s="788" t="str">
        <f>IF(LEN(VLOOKUP(AK75,vysledovka!$D$8:$F$68,2,FALSE))&lt;5,"",LEFT(RIGHT(VLOOKUP(AK75,vysledovka!$D$8:$F$68,2,FALSE),5),1))</f>
        <v/>
      </c>
      <c r="BB77" s="788"/>
      <c r="BC77" s="476"/>
      <c r="BD77" s="474" t="str">
        <f>IF(LEN(VLOOKUP(AK75,vysledovka!$D$8:$F$68,2,FALSE))&lt;4,"",LEFT(RIGHT(VLOOKUP(AK75,vysledovka!$D$8:$F$68,2,FALSE),4),1))</f>
        <v/>
      </c>
      <c r="BE77" s="476"/>
      <c r="BF77" s="474" t="str">
        <f>IF(LEN(VLOOKUP(AK75,vysledovka!$D$8:$F$68,2,FALSE))&lt;3,"",LEFT(RIGHT(VLOOKUP(AK75,vysledovka!$D$8:$F$68,2,FALSE),3),1))</f>
        <v/>
      </c>
      <c r="BG77" s="476"/>
      <c r="BH77" s="474" t="str">
        <f>IF(LEN(VLOOKUP(AK75,vysledovka!$D$8:$F$68,2,FALSE))&lt;2,"",LEFT(RIGHT(VLOOKUP(AK75,vysledovka!$D$8:$F$68,2,FALSE),2),1))</f>
        <v/>
      </c>
      <c r="BI77" s="476"/>
      <c r="BJ77" s="474" t="str">
        <f>IF(VLOOKUP(AK75,vysledovka!$D$8:$F$68,2,FALSE)=0,"",IF(LEN(VLOOKUP(AK75,vysledovka!$D$8:$F$68,2,FALSE))&lt;1,"",LEFT(RIGHT(VLOOKUP(AK75,vysledovka!$D$8:$F$68,2,FALSE),1),1)))</f>
        <v/>
      </c>
      <c r="BK77" s="738"/>
      <c r="BL77" s="671"/>
      <c r="BM77" s="474" t="str">
        <f>IF(LEN(VLOOKUP(AK75,vysledovka!$D$8:$F$68,3,FALSE))&lt;11,"",LEFT(RIGHT(VLOOKUP(AK75,vysledovka!$D$8:$F$68,3,FALSE),11),1))</f>
        <v/>
      </c>
      <c r="BN77" s="181"/>
      <c r="BO77" s="474" t="str">
        <f>IF(LEN(VLOOKUP(AK75,vysledovka!$D$8:$F$68,3,FALSE))&lt;10,"",LEFT(RIGHT(VLOOKUP(AK75,vysledovka!$D$8:$F$68,3,FALSE),10),1))</f>
        <v/>
      </c>
      <c r="BP77" s="476"/>
      <c r="BQ77" s="474" t="str">
        <f>IF(LEN(VLOOKUP(AK75,vysledovka!$D$8:$F$68,3,FALSE))&lt;9,"",LEFT(RIGHT(VLOOKUP(AK75,vysledovka!$D$8:$F$68,3,FALSE),9),1))</f>
        <v/>
      </c>
      <c r="BR77" s="181"/>
      <c r="BS77" s="474" t="str">
        <f>IF(LEN(VLOOKUP(AK75,vysledovka!$D$8:$F$68,3,FALSE))&lt;8,"",LEFT(RIGHT(VLOOKUP(AK75,vysledovka!$D$8:$F$68,3,FALSE),8),1))</f>
        <v/>
      </c>
      <c r="BT77" s="476"/>
      <c r="BU77" s="474" t="str">
        <f>IF(LEN(VLOOKUP(AK75,vysledovka!$D$8:$F$68,3,FALSE))&lt;7,"",LEFT(RIGHT(VLOOKUP(AK75,vysledovka!$D$8:$F$68,3,FALSE),7),1))</f>
        <v/>
      </c>
      <c r="BV77" s="674"/>
      <c r="BW77" s="474" t="str">
        <f>IF(LEN(VLOOKUP(AK75,vysledovka!$D$8:$F$68,3,FALSE))&lt;6,"",LEFT(RIGHT(VLOOKUP(AK75,vysledovka!$D$8:$F$68,3,FALSE),6),1))</f>
        <v/>
      </c>
      <c r="BX77" s="476"/>
      <c r="BY77" s="474" t="str">
        <f>IF(LEN(VLOOKUP(AK75,vysledovka!$D$8:$F$68,3,FALSE))&lt;5,"",LEFT(RIGHT(VLOOKUP(AK75,vysledovka!$D$8:$F$68,3,FALSE),5),1))</f>
        <v/>
      </c>
      <c r="BZ77" s="476"/>
      <c r="CA77" s="474" t="str">
        <f>IF(LEN(VLOOKUP(AK75,vysledovka!$D$8:$F$68,3,FALSE))&lt;4,"",LEFT(RIGHT(VLOOKUP(AK75,vysledovka!$D$8:$F$68,3,FALSE),4),1))</f>
        <v/>
      </c>
      <c r="CB77" s="667"/>
      <c r="CC77" s="474" t="str">
        <f>IF(LEN(VLOOKUP(AK75,vysledovka!$D$8:$F$68,3,FALSE))&lt;3,"",LEFT(RIGHT(VLOOKUP(AK75,vysledovka!$D$8:$F$68,3,FALSE),3),1))</f>
        <v/>
      </c>
      <c r="CD77" s="476"/>
      <c r="CE77" s="474" t="str">
        <f>IF(LEN(VLOOKUP(AK75,vysledovka!$D$8:$F$68,3,FALSE))&lt;2,"",LEFT(RIGHT(VLOOKUP(AK75,vysledovka!$D$8:$F$68,3,FALSE),2),1))</f>
        <v/>
      </c>
      <c r="CF77" s="476"/>
      <c r="CG77" s="474" t="str">
        <f>IF(VLOOKUP(AK75,vysledovka!$D$8:$F$68,3,FALSE)=0,"",IF(LEN(VLOOKUP(AK75,vysledovka!$D$8:$F$68,3,FALSE))&lt;1,"",LEFT(RIGHT(VLOOKUP(AK75,vysledovka!$D$8:$F$68,3,FALSE),1),1)))</f>
        <v/>
      </c>
      <c r="CH77" s="217"/>
      <c r="CI77" s="139"/>
      <c r="CJ77" s="139"/>
    </row>
    <row r="78" spans="1:88" s="171" customFormat="1" ht="3" customHeight="1">
      <c r="A78" s="139"/>
      <c r="B78" s="139"/>
      <c r="C78" s="139"/>
      <c r="E78" s="941"/>
      <c r="F78" s="941"/>
      <c r="G78" s="804"/>
      <c r="H78" s="804"/>
      <c r="I78" s="804"/>
      <c r="J78" s="804"/>
      <c r="K78" s="804"/>
      <c r="L78" s="804"/>
      <c r="M78" s="804"/>
      <c r="N78" s="804"/>
      <c r="O78" s="804"/>
      <c r="P78" s="804"/>
      <c r="Q78" s="804"/>
      <c r="R78" s="804"/>
      <c r="S78" s="804"/>
      <c r="T78" s="804"/>
      <c r="U78" s="804"/>
      <c r="V78" s="804"/>
      <c r="W78" s="804"/>
      <c r="X78" s="804"/>
      <c r="Y78" s="804"/>
      <c r="Z78" s="804"/>
      <c r="AA78" s="804"/>
      <c r="AB78" s="804"/>
      <c r="AC78" s="804"/>
      <c r="AD78" s="804"/>
      <c r="AE78" s="804"/>
      <c r="AF78" s="804"/>
      <c r="AG78" s="804"/>
      <c r="AH78" s="804"/>
      <c r="AI78" s="804"/>
      <c r="AJ78" s="804"/>
      <c r="AK78" s="923"/>
      <c r="AL78" s="923"/>
      <c r="AM78" s="923"/>
      <c r="AN78" s="464"/>
      <c r="AO78" s="236"/>
      <c r="AP78" s="236"/>
      <c r="AQ78" s="236"/>
      <c r="AR78" s="236"/>
      <c r="AS78" s="236"/>
      <c r="AT78" s="236"/>
      <c r="AU78" s="236"/>
      <c r="AV78" s="236"/>
      <c r="AW78" s="236"/>
      <c r="AX78" s="236"/>
      <c r="AY78" s="236"/>
      <c r="AZ78" s="236"/>
      <c r="BA78" s="236"/>
      <c r="BB78" s="236"/>
      <c r="BC78" s="236"/>
      <c r="BD78" s="236"/>
      <c r="BE78" s="182"/>
      <c r="BF78" s="182"/>
      <c r="BG78" s="182"/>
      <c r="BH78" s="182"/>
      <c r="BI78" s="182"/>
      <c r="BJ78" s="182"/>
      <c r="BK78" s="182"/>
      <c r="BL78" s="669"/>
      <c r="BM78" s="669"/>
      <c r="BN78" s="669"/>
      <c r="BO78" s="669"/>
      <c r="BP78" s="669"/>
      <c r="BQ78" s="669"/>
      <c r="BR78" s="669"/>
      <c r="BS78" s="669"/>
      <c r="BT78" s="669"/>
      <c r="BU78" s="669"/>
      <c r="BV78" s="669"/>
      <c r="BW78" s="669"/>
      <c r="BX78" s="669"/>
      <c r="BY78" s="669"/>
      <c r="BZ78" s="669"/>
      <c r="CA78" s="669"/>
      <c r="CB78" s="669"/>
      <c r="CC78" s="182"/>
      <c r="CD78" s="182"/>
      <c r="CE78" s="182"/>
      <c r="CF78" s="182"/>
      <c r="CG78" s="182"/>
      <c r="CH78" s="218"/>
      <c r="CI78" s="139"/>
      <c r="CJ78" s="139"/>
    </row>
    <row r="79" spans="1:88" s="244" customFormat="1" ht="3" customHeight="1">
      <c r="A79" s="237"/>
      <c r="B79" s="238"/>
      <c r="C79" s="239"/>
      <c r="D79" s="239"/>
      <c r="E79" s="911" t="s">
        <v>257</v>
      </c>
      <c r="F79" s="911"/>
      <c r="G79" s="791" t="str">
        <f>Index!C249</f>
        <v>Náklady na finančnú činnosť spolu (r. 46 + r. 47 + r. 48 + r. 49 + r. 52 + r. 53 + r. 54)</v>
      </c>
      <c r="H79" s="791"/>
      <c r="I79" s="791"/>
      <c r="J79" s="791"/>
      <c r="K79" s="791"/>
      <c r="L79" s="791"/>
      <c r="M79" s="791"/>
      <c r="N79" s="791"/>
      <c r="O79" s="791"/>
      <c r="P79" s="791"/>
      <c r="Q79" s="791"/>
      <c r="R79" s="791"/>
      <c r="S79" s="791"/>
      <c r="T79" s="791"/>
      <c r="U79" s="791"/>
      <c r="V79" s="791"/>
      <c r="W79" s="791"/>
      <c r="X79" s="791"/>
      <c r="Y79" s="791"/>
      <c r="Z79" s="791"/>
      <c r="AA79" s="791"/>
      <c r="AB79" s="791"/>
      <c r="AC79" s="791"/>
      <c r="AD79" s="791"/>
      <c r="AE79" s="791"/>
      <c r="AF79" s="791"/>
      <c r="AG79" s="791"/>
      <c r="AH79" s="791"/>
      <c r="AI79" s="791"/>
      <c r="AJ79" s="791"/>
      <c r="AK79" s="912" t="s">
        <v>126</v>
      </c>
      <c r="AL79" s="913"/>
      <c r="AM79" s="913"/>
      <c r="AN79" s="477"/>
      <c r="AO79" s="240"/>
      <c r="AP79" s="240"/>
      <c r="AQ79" s="240"/>
      <c r="AR79" s="240"/>
      <c r="AS79" s="240"/>
      <c r="AT79" s="240"/>
      <c r="AU79" s="240"/>
      <c r="AV79" s="240"/>
      <c r="AW79" s="240"/>
      <c r="AX79" s="240"/>
      <c r="AY79" s="240"/>
      <c r="AZ79" s="240"/>
      <c r="BA79" s="240"/>
      <c r="BB79" s="240"/>
      <c r="BC79" s="240"/>
      <c r="BD79" s="240"/>
      <c r="BE79" s="241"/>
      <c r="BF79" s="241"/>
      <c r="BG79" s="241"/>
      <c r="BH79" s="241"/>
      <c r="BI79" s="241"/>
      <c r="BJ79" s="241"/>
      <c r="BK79" s="241"/>
      <c r="BL79" s="826"/>
      <c r="BM79" s="826"/>
      <c r="BN79" s="826"/>
      <c r="BO79" s="826"/>
      <c r="BP79" s="826"/>
      <c r="BQ79" s="826"/>
      <c r="BR79" s="826"/>
      <c r="BS79" s="826"/>
      <c r="BT79" s="826"/>
      <c r="BU79" s="826"/>
      <c r="BV79" s="826"/>
      <c r="BW79" s="826"/>
      <c r="BX79" s="826"/>
      <c r="BY79" s="826"/>
      <c r="BZ79" s="826"/>
      <c r="CA79" s="826"/>
      <c r="CB79" s="826"/>
      <c r="CC79" s="241"/>
      <c r="CD79" s="241"/>
      <c r="CE79" s="241"/>
      <c r="CF79" s="241"/>
      <c r="CG79" s="241"/>
      <c r="CH79" s="242"/>
      <c r="CI79" s="243"/>
      <c r="CJ79" s="243"/>
    </row>
    <row r="80" spans="1:88" s="244" customFormat="1" ht="3" customHeight="1">
      <c r="A80" s="237"/>
      <c r="B80" s="237"/>
      <c r="C80" s="237"/>
      <c r="D80" s="238"/>
      <c r="E80" s="911"/>
      <c r="F80" s="911"/>
      <c r="G80" s="791"/>
      <c r="H80" s="791"/>
      <c r="I80" s="791"/>
      <c r="J80" s="791"/>
      <c r="K80" s="791"/>
      <c r="L80" s="791"/>
      <c r="M80" s="791"/>
      <c r="N80" s="791"/>
      <c r="O80" s="791"/>
      <c r="P80" s="791"/>
      <c r="Q80" s="791"/>
      <c r="R80" s="791"/>
      <c r="S80" s="791"/>
      <c r="T80" s="791"/>
      <c r="U80" s="791"/>
      <c r="V80" s="791"/>
      <c r="W80" s="791"/>
      <c r="X80" s="791"/>
      <c r="Y80" s="791"/>
      <c r="Z80" s="791"/>
      <c r="AA80" s="791"/>
      <c r="AB80" s="791"/>
      <c r="AC80" s="791"/>
      <c r="AD80" s="791"/>
      <c r="AE80" s="791"/>
      <c r="AF80" s="791"/>
      <c r="AG80" s="791"/>
      <c r="AH80" s="791"/>
      <c r="AI80" s="791"/>
      <c r="AJ80" s="791"/>
      <c r="AK80" s="913"/>
      <c r="AL80" s="913"/>
      <c r="AM80" s="913"/>
      <c r="AN80" s="479"/>
      <c r="AO80" s="480"/>
      <c r="AP80" s="480"/>
      <c r="AQ80" s="480"/>
      <c r="AR80" s="478"/>
      <c r="AS80" s="475"/>
      <c r="AT80" s="475"/>
      <c r="AU80" s="475"/>
      <c r="AV80" s="475"/>
      <c r="AW80" s="475"/>
      <c r="AX80" s="476"/>
      <c r="AY80" s="822"/>
      <c r="AZ80" s="822"/>
      <c r="BA80" s="822"/>
      <c r="BB80" s="822"/>
      <c r="BC80" s="822"/>
      <c r="BD80" s="822"/>
      <c r="BE80" s="476"/>
      <c r="BF80" s="793"/>
      <c r="BG80" s="793"/>
      <c r="BH80" s="793"/>
      <c r="BI80" s="793"/>
      <c r="BJ80" s="793"/>
      <c r="BK80" s="827"/>
      <c r="BL80" s="828"/>
      <c r="BM80" s="829"/>
      <c r="BN80" s="829"/>
      <c r="BO80" s="829"/>
      <c r="BP80" s="478"/>
      <c r="BQ80" s="822"/>
      <c r="BR80" s="822"/>
      <c r="BS80" s="822"/>
      <c r="BT80" s="822"/>
      <c r="BU80" s="822"/>
      <c r="BV80" s="823"/>
      <c r="BW80" s="793"/>
      <c r="BX80" s="793"/>
      <c r="BY80" s="793"/>
      <c r="BZ80" s="793"/>
      <c r="CA80" s="793"/>
      <c r="CB80" s="824"/>
      <c r="CC80" s="793"/>
      <c r="CD80" s="793"/>
      <c r="CE80" s="793"/>
      <c r="CF80" s="793"/>
      <c r="CG80" s="793"/>
      <c r="CH80" s="245"/>
      <c r="CI80" s="243"/>
      <c r="CJ80" s="243"/>
    </row>
    <row r="81" spans="1:88" s="246" customFormat="1" ht="15" customHeight="1">
      <c r="A81" s="237"/>
      <c r="B81" s="237"/>
      <c r="C81" s="237"/>
      <c r="E81" s="911"/>
      <c r="F81" s="911"/>
      <c r="G81" s="791"/>
      <c r="H81" s="791"/>
      <c r="I81" s="791"/>
      <c r="J81" s="791"/>
      <c r="K81" s="791"/>
      <c r="L81" s="791"/>
      <c r="M81" s="791"/>
      <c r="N81" s="791"/>
      <c r="O81" s="791"/>
      <c r="P81" s="791"/>
      <c r="Q81" s="791"/>
      <c r="R81" s="791"/>
      <c r="S81" s="791"/>
      <c r="T81" s="791"/>
      <c r="U81" s="791"/>
      <c r="V81" s="791"/>
      <c r="W81" s="791"/>
      <c r="X81" s="791"/>
      <c r="Y81" s="791"/>
      <c r="Z81" s="791"/>
      <c r="AA81" s="791"/>
      <c r="AB81" s="791"/>
      <c r="AC81" s="791"/>
      <c r="AD81" s="791"/>
      <c r="AE81" s="791"/>
      <c r="AF81" s="791"/>
      <c r="AG81" s="791"/>
      <c r="AH81" s="791"/>
      <c r="AI81" s="791"/>
      <c r="AJ81" s="791"/>
      <c r="AK81" s="913"/>
      <c r="AL81" s="913"/>
      <c r="AM81" s="913"/>
      <c r="AN81" s="479"/>
      <c r="AO81" s="474" t="str">
        <f>IF(LEN(VLOOKUP(AK79,vysledovka!$D$8:$F$68,2,FALSE))&lt;11,"",LEFT(RIGHT(VLOOKUP(AK79,vysledovka!$D$8:$F$68,2,FALSE),11),1))</f>
        <v/>
      </c>
      <c r="AP81" s="181"/>
      <c r="AQ81" s="474" t="str">
        <f>IF(LEN(VLOOKUP(AK79,vysledovka!$D$8:$F$68,2,FALSE))&lt;10,"",LEFT(RIGHT(VLOOKUP(AK79,vysledovka!$D$8:$F$68,2,FALSE),10),1))</f>
        <v/>
      </c>
      <c r="AR81" s="476"/>
      <c r="AS81" s="474" t="str">
        <f>IF(LEN(VLOOKUP(AK79,vysledovka!$D$8:$F$68,2,FALSE))&lt;9,"",LEFT(RIGHT(VLOOKUP(AK79,vysledovka!$D$8:$F$68,2,FALSE),9),1))</f>
        <v/>
      </c>
      <c r="AT81" s="181"/>
      <c r="AU81" s="474" t="str">
        <f>IF(LEN(VLOOKUP(AK79,vysledovka!$D$8:$F$68,2,FALSE))&lt;8,"",LEFT(RIGHT(VLOOKUP(AK79,vysledovka!$D$8:$F$68,2,FALSE),8),1))</f>
        <v/>
      </c>
      <c r="AV81" s="476"/>
      <c r="AW81" s="474" t="str">
        <f>IF(LEN(VLOOKUP(AK79,vysledovka!$D$8:$F$68,2,FALSE))&lt;7,"",LEFT(RIGHT(VLOOKUP(AK79,vysledovka!$D$8:$F$68,2,FALSE),7),1))</f>
        <v/>
      </c>
      <c r="AX81" s="476"/>
      <c r="AY81" s="474" t="str">
        <f>IF(LEN(VLOOKUP(AK79,vysledovka!$D$8:$F$68,2,FALSE))&lt;6,"",LEFT(RIGHT(VLOOKUP(AK79,vysledovka!$D$8:$F$68,2,FALSE),6),1))</f>
        <v/>
      </c>
      <c r="AZ81" s="181"/>
      <c r="BA81" s="788" t="str">
        <f>IF(LEN(VLOOKUP(AK79,vysledovka!$D$8:$F$68,2,FALSE))&lt;5,"",LEFT(RIGHT(VLOOKUP(AK79,vysledovka!$D$8:$F$68,2,FALSE),5),1))</f>
        <v/>
      </c>
      <c r="BB81" s="788"/>
      <c r="BC81" s="476"/>
      <c r="BD81" s="474" t="str">
        <f>IF(LEN(VLOOKUP(AK79,vysledovka!$D$8:$F$68,2,FALSE))&lt;4,"",LEFT(RIGHT(VLOOKUP(AK79,vysledovka!$D$8:$F$68,2,FALSE),4),1))</f>
        <v>8</v>
      </c>
      <c r="BE81" s="476"/>
      <c r="BF81" s="474" t="str">
        <f>IF(LEN(VLOOKUP(AK79,vysledovka!$D$8:$F$68,2,FALSE))&lt;3,"",LEFT(RIGHT(VLOOKUP(AK79,vysledovka!$D$8:$F$68,2,FALSE),3),1))</f>
        <v>8</v>
      </c>
      <c r="BG81" s="476"/>
      <c r="BH81" s="474" t="str">
        <f>IF(LEN(VLOOKUP(AK79,vysledovka!$D$8:$F$68,2,FALSE))&lt;2,"",LEFT(RIGHT(VLOOKUP(AK79,vysledovka!$D$8:$F$68,2,FALSE),2),1))</f>
        <v>4</v>
      </c>
      <c r="BI81" s="476"/>
      <c r="BJ81" s="474" t="str">
        <f>IF(VLOOKUP(AK79,vysledovka!$D$8:$F$68,2,FALSE)=0,"",IF(LEN(VLOOKUP(AK79,vysledovka!$D$8:$F$68,2,FALSE))&lt;1,"",LEFT(RIGHT(VLOOKUP(AK79,vysledovka!$D$8:$F$68,2,FALSE),1),1)))</f>
        <v>6</v>
      </c>
      <c r="BK81" s="827"/>
      <c r="BL81" s="828"/>
      <c r="BM81" s="474" t="str">
        <f>IF(LEN(VLOOKUP(AK79,vysledovka!$D$8:$F$68,3,FALSE))&lt;11,"",LEFT(RIGHT(VLOOKUP(AK79,vysledovka!$D$8:$F$68,3,FALSE),11),1))</f>
        <v/>
      </c>
      <c r="BN81" s="181"/>
      <c r="BO81" s="474" t="str">
        <f>IF(LEN(VLOOKUP(AK79,vysledovka!$D$8:$F$68,3,FALSE))&lt;10,"",LEFT(RIGHT(VLOOKUP(AK79,vysledovka!$D$8:$F$68,3,FALSE),10),1))</f>
        <v/>
      </c>
      <c r="BP81" s="476"/>
      <c r="BQ81" s="474" t="str">
        <f>IF(LEN(VLOOKUP(AK79,vysledovka!$D$8:$F$68,3,FALSE))&lt;9,"",LEFT(RIGHT(VLOOKUP(AK79,vysledovka!$D$8:$F$68,3,FALSE),9),1))</f>
        <v/>
      </c>
      <c r="BR81" s="181"/>
      <c r="BS81" s="474" t="str">
        <f>IF(LEN(VLOOKUP(AK79,vysledovka!$D$8:$F$68,3,FALSE))&lt;8,"",LEFT(RIGHT(VLOOKUP(AK79,vysledovka!$D$8:$F$68,3,FALSE),8),1))</f>
        <v/>
      </c>
      <c r="BT81" s="476"/>
      <c r="BU81" s="474" t="str">
        <f>IF(LEN(VLOOKUP(AK79,vysledovka!$D$8:$F$68,3,FALSE))&lt;7,"",LEFT(RIGHT(VLOOKUP(AK79,vysledovka!$D$8:$F$68,3,FALSE),7),1))</f>
        <v/>
      </c>
      <c r="BV81" s="823"/>
      <c r="BW81" s="474" t="str">
        <f>IF(LEN(VLOOKUP(AK79,vysledovka!$D$8:$F$68,3,FALSE))&lt;6,"",LEFT(RIGHT(VLOOKUP(AK79,vysledovka!$D$8:$F$68,3,FALSE),6),1))</f>
        <v/>
      </c>
      <c r="BX81" s="476"/>
      <c r="BY81" s="474" t="str">
        <f>IF(LEN(VLOOKUP(AK79,vysledovka!$D$8:$F$68,3,FALSE))&lt;5,"",LEFT(RIGHT(VLOOKUP(AK79,vysledovka!$D$8:$F$68,3,FALSE),5),1))</f>
        <v/>
      </c>
      <c r="BZ81" s="476"/>
      <c r="CA81" s="474" t="str">
        <f>IF(LEN(VLOOKUP(AK79,vysledovka!$D$8:$F$68,3,FALSE))&lt;4,"",LEFT(RIGHT(VLOOKUP(AK79,vysledovka!$D$8:$F$68,3,FALSE),4),1))</f>
        <v>6</v>
      </c>
      <c r="CB81" s="824"/>
      <c r="CC81" s="474" t="str">
        <f>IF(LEN(VLOOKUP(AK79,vysledovka!$D$8:$F$68,3,FALSE))&lt;3,"",LEFT(RIGHT(VLOOKUP(AK79,vysledovka!$D$8:$F$68,3,FALSE),3),1))</f>
        <v>9</v>
      </c>
      <c r="CD81" s="476"/>
      <c r="CE81" s="474" t="str">
        <f>IF(LEN(VLOOKUP(AK79,vysledovka!$D$8:$F$68,3,FALSE))&lt;2,"",LEFT(RIGHT(VLOOKUP(AK79,vysledovka!$D$8:$F$68,3,FALSE),2),1))</f>
        <v>6</v>
      </c>
      <c r="CF81" s="476"/>
      <c r="CG81" s="474" t="str">
        <f>IF(VLOOKUP(AK79,vysledovka!$D$8:$F$68,3,FALSE)=0,"",IF(LEN(VLOOKUP(AK79,vysledovka!$D$8:$F$68,3,FALSE))&lt;1,"",LEFT(RIGHT(VLOOKUP(AK79,vysledovka!$D$8:$F$68,3,FALSE),1),1)))</f>
        <v>1</v>
      </c>
      <c r="CH81" s="245"/>
      <c r="CI81" s="237"/>
      <c r="CJ81" s="237"/>
    </row>
    <row r="82" spans="1:88" s="246" customFormat="1" ht="3" customHeight="1">
      <c r="A82" s="237"/>
      <c r="B82" s="237"/>
      <c r="C82" s="237"/>
      <c r="E82" s="911"/>
      <c r="F82" s="911"/>
      <c r="G82" s="791"/>
      <c r="H82" s="791"/>
      <c r="I82" s="791"/>
      <c r="J82" s="791"/>
      <c r="K82" s="791"/>
      <c r="L82" s="791"/>
      <c r="M82" s="791"/>
      <c r="N82" s="791"/>
      <c r="O82" s="791"/>
      <c r="P82" s="791"/>
      <c r="Q82" s="791"/>
      <c r="R82" s="791"/>
      <c r="S82" s="791"/>
      <c r="T82" s="791"/>
      <c r="U82" s="791"/>
      <c r="V82" s="791"/>
      <c r="W82" s="791"/>
      <c r="X82" s="791"/>
      <c r="Y82" s="791"/>
      <c r="Z82" s="791"/>
      <c r="AA82" s="791"/>
      <c r="AB82" s="791"/>
      <c r="AC82" s="791"/>
      <c r="AD82" s="791"/>
      <c r="AE82" s="791"/>
      <c r="AF82" s="791"/>
      <c r="AG82" s="791"/>
      <c r="AH82" s="791"/>
      <c r="AI82" s="791"/>
      <c r="AJ82" s="791"/>
      <c r="AK82" s="913"/>
      <c r="AL82" s="913"/>
      <c r="AM82" s="913"/>
      <c r="AN82" s="484"/>
      <c r="AO82" s="247"/>
      <c r="AP82" s="247"/>
      <c r="AQ82" s="247"/>
      <c r="AR82" s="247"/>
      <c r="AS82" s="247"/>
      <c r="AT82" s="247"/>
      <c r="AU82" s="247"/>
      <c r="AV82" s="247"/>
      <c r="AW82" s="247"/>
      <c r="AX82" s="247"/>
      <c r="AY82" s="247"/>
      <c r="AZ82" s="247"/>
      <c r="BA82" s="247"/>
      <c r="BB82" s="247"/>
      <c r="BC82" s="247"/>
      <c r="BD82" s="247"/>
      <c r="BE82" s="248"/>
      <c r="BF82" s="248"/>
      <c r="BG82" s="248"/>
      <c r="BH82" s="248"/>
      <c r="BI82" s="248"/>
      <c r="BJ82" s="248"/>
      <c r="BK82" s="248"/>
      <c r="BL82" s="835"/>
      <c r="BM82" s="835"/>
      <c r="BN82" s="835"/>
      <c r="BO82" s="835"/>
      <c r="BP82" s="835"/>
      <c r="BQ82" s="835"/>
      <c r="BR82" s="835"/>
      <c r="BS82" s="835"/>
      <c r="BT82" s="835"/>
      <c r="BU82" s="835"/>
      <c r="BV82" s="835"/>
      <c r="BW82" s="835"/>
      <c r="BX82" s="835"/>
      <c r="BY82" s="835"/>
      <c r="BZ82" s="835"/>
      <c r="CA82" s="835"/>
      <c r="CB82" s="835"/>
      <c r="CC82" s="248"/>
      <c r="CD82" s="248"/>
      <c r="CE82" s="248"/>
      <c r="CF82" s="248"/>
      <c r="CG82" s="248"/>
      <c r="CH82" s="249"/>
      <c r="CI82" s="237"/>
      <c r="CJ82" s="237"/>
    </row>
    <row r="83" spans="1:88" s="174" customFormat="1" ht="3" customHeight="1">
      <c r="A83" s="250"/>
      <c r="B83" s="251"/>
      <c r="C83" s="144"/>
      <c r="D83" s="144"/>
      <c r="E83" s="950" t="s">
        <v>285</v>
      </c>
      <c r="F83" s="951"/>
      <c r="G83" s="804" t="str">
        <f>Index!C250</f>
        <v>Predané cenné papiere a podiely (561)</v>
      </c>
      <c r="H83" s="804"/>
      <c r="I83" s="804"/>
      <c r="J83" s="804"/>
      <c r="K83" s="804"/>
      <c r="L83" s="804"/>
      <c r="M83" s="804"/>
      <c r="N83" s="804"/>
      <c r="O83" s="804"/>
      <c r="P83" s="804"/>
      <c r="Q83" s="804"/>
      <c r="R83" s="804"/>
      <c r="S83" s="804"/>
      <c r="T83" s="804"/>
      <c r="U83" s="804"/>
      <c r="V83" s="804"/>
      <c r="W83" s="804"/>
      <c r="X83" s="804"/>
      <c r="Y83" s="804"/>
      <c r="Z83" s="804"/>
      <c r="AA83" s="804"/>
      <c r="AB83" s="804"/>
      <c r="AC83" s="804"/>
      <c r="AD83" s="804"/>
      <c r="AE83" s="804"/>
      <c r="AF83" s="804"/>
      <c r="AG83" s="804"/>
      <c r="AH83" s="804"/>
      <c r="AI83" s="804"/>
      <c r="AJ83" s="804"/>
      <c r="AK83" s="922" t="s">
        <v>127</v>
      </c>
      <c r="AL83" s="923"/>
      <c r="AM83" s="923"/>
      <c r="AN83" s="469"/>
      <c r="AO83" s="472"/>
      <c r="AP83" s="472"/>
      <c r="AQ83" s="472"/>
      <c r="AR83" s="472"/>
      <c r="AS83" s="472"/>
      <c r="AT83" s="472"/>
      <c r="AU83" s="472"/>
      <c r="AV83" s="472"/>
      <c r="AW83" s="472"/>
      <c r="AX83" s="472"/>
      <c r="AY83" s="472"/>
      <c r="AZ83" s="472"/>
      <c r="BA83" s="472"/>
      <c r="BB83" s="472"/>
      <c r="BC83" s="472"/>
      <c r="BD83" s="472"/>
      <c r="BE83" s="175"/>
      <c r="BF83" s="175"/>
      <c r="BG83" s="175"/>
      <c r="BH83" s="175"/>
      <c r="BI83" s="175"/>
      <c r="BJ83" s="175"/>
      <c r="BK83" s="175"/>
      <c r="BL83" s="710"/>
      <c r="BM83" s="710"/>
      <c r="BN83" s="710"/>
      <c r="BO83" s="710"/>
      <c r="BP83" s="710"/>
      <c r="BQ83" s="710"/>
      <c r="BR83" s="710"/>
      <c r="BS83" s="710"/>
      <c r="BT83" s="710"/>
      <c r="BU83" s="710"/>
      <c r="BV83" s="710"/>
      <c r="BW83" s="710"/>
      <c r="BX83" s="710"/>
      <c r="BY83" s="710"/>
      <c r="BZ83" s="710"/>
      <c r="CA83" s="710"/>
      <c r="CB83" s="710"/>
      <c r="CC83" s="175"/>
      <c r="CD83" s="175"/>
      <c r="CE83" s="175"/>
      <c r="CF83" s="175"/>
      <c r="CG83" s="175"/>
      <c r="CH83" s="216"/>
      <c r="CI83" s="220"/>
      <c r="CJ83" s="220"/>
    </row>
    <row r="84" spans="1:88" s="174" customFormat="1" ht="3" customHeight="1">
      <c r="A84" s="250"/>
      <c r="B84" s="250"/>
      <c r="C84" s="250"/>
      <c r="D84" s="251"/>
      <c r="E84" s="950"/>
      <c r="F84" s="951"/>
      <c r="G84" s="804"/>
      <c r="H84" s="804"/>
      <c r="I84" s="804"/>
      <c r="J84" s="804"/>
      <c r="K84" s="804"/>
      <c r="L84" s="804"/>
      <c r="M84" s="804"/>
      <c r="N84" s="804"/>
      <c r="O84" s="804"/>
      <c r="P84" s="804"/>
      <c r="Q84" s="804"/>
      <c r="R84" s="804"/>
      <c r="S84" s="804"/>
      <c r="T84" s="804"/>
      <c r="U84" s="804"/>
      <c r="V84" s="804"/>
      <c r="W84" s="804"/>
      <c r="X84" s="804"/>
      <c r="Y84" s="804"/>
      <c r="Z84" s="804"/>
      <c r="AA84" s="804"/>
      <c r="AB84" s="804"/>
      <c r="AC84" s="804"/>
      <c r="AD84" s="804"/>
      <c r="AE84" s="804"/>
      <c r="AF84" s="804"/>
      <c r="AG84" s="804"/>
      <c r="AH84" s="804"/>
      <c r="AI84" s="804"/>
      <c r="AJ84" s="804"/>
      <c r="AK84" s="923"/>
      <c r="AL84" s="923"/>
      <c r="AM84" s="923"/>
      <c r="AN84" s="465"/>
      <c r="AO84" s="466"/>
      <c r="AP84" s="466"/>
      <c r="AQ84" s="466"/>
      <c r="AR84" s="471"/>
      <c r="AS84" s="481"/>
      <c r="AT84" s="481"/>
      <c r="AU84" s="481"/>
      <c r="AV84" s="481"/>
      <c r="AW84" s="481"/>
      <c r="AX84" s="482"/>
      <c r="AY84" s="830"/>
      <c r="AZ84" s="830"/>
      <c r="BA84" s="830"/>
      <c r="BB84" s="830"/>
      <c r="BC84" s="830"/>
      <c r="BD84" s="830"/>
      <c r="BE84" s="482"/>
      <c r="BF84" s="832"/>
      <c r="BG84" s="832"/>
      <c r="BH84" s="832"/>
      <c r="BI84" s="832"/>
      <c r="BJ84" s="832"/>
      <c r="BK84" s="738"/>
      <c r="BL84" s="671"/>
      <c r="BM84" s="672"/>
      <c r="BN84" s="672"/>
      <c r="BO84" s="672"/>
      <c r="BP84" s="471"/>
      <c r="BQ84" s="830"/>
      <c r="BR84" s="830"/>
      <c r="BS84" s="830"/>
      <c r="BT84" s="830"/>
      <c r="BU84" s="830"/>
      <c r="BV84" s="831"/>
      <c r="BW84" s="832"/>
      <c r="BX84" s="832"/>
      <c r="BY84" s="832"/>
      <c r="BZ84" s="832"/>
      <c r="CA84" s="832"/>
      <c r="CB84" s="833"/>
      <c r="CC84" s="832"/>
      <c r="CD84" s="832"/>
      <c r="CE84" s="832"/>
      <c r="CF84" s="832"/>
      <c r="CG84" s="832"/>
      <c r="CH84" s="217"/>
      <c r="CI84" s="220"/>
      <c r="CJ84" s="220"/>
    </row>
    <row r="85" spans="1:88" s="252" customFormat="1" ht="15" customHeight="1">
      <c r="A85" s="250"/>
      <c r="B85" s="250"/>
      <c r="C85" s="250"/>
      <c r="E85" s="950"/>
      <c r="F85" s="951"/>
      <c r="G85" s="804"/>
      <c r="H85" s="804"/>
      <c r="I85" s="804"/>
      <c r="J85" s="804"/>
      <c r="K85" s="804"/>
      <c r="L85" s="804"/>
      <c r="M85" s="804"/>
      <c r="N85" s="804"/>
      <c r="O85" s="804"/>
      <c r="P85" s="804"/>
      <c r="Q85" s="804"/>
      <c r="R85" s="804"/>
      <c r="S85" s="804"/>
      <c r="T85" s="804"/>
      <c r="U85" s="804"/>
      <c r="V85" s="804"/>
      <c r="W85" s="804"/>
      <c r="X85" s="804"/>
      <c r="Y85" s="804"/>
      <c r="Z85" s="804"/>
      <c r="AA85" s="804"/>
      <c r="AB85" s="804"/>
      <c r="AC85" s="804"/>
      <c r="AD85" s="804"/>
      <c r="AE85" s="804"/>
      <c r="AF85" s="804"/>
      <c r="AG85" s="804"/>
      <c r="AH85" s="804"/>
      <c r="AI85" s="804"/>
      <c r="AJ85" s="804"/>
      <c r="AK85" s="923"/>
      <c r="AL85" s="923"/>
      <c r="AM85" s="923"/>
      <c r="AN85" s="465"/>
      <c r="AO85" s="483" t="str">
        <f>IF(LEN(VLOOKUP(AK83,vysledovka!$D$8:$F$68,2,FALSE))&lt;11,"",LEFT(RIGHT(VLOOKUP(AK83,vysledovka!$D$8:$F$68,2,FALSE),11),1))</f>
        <v/>
      </c>
      <c r="AP85" s="253"/>
      <c r="AQ85" s="483" t="str">
        <f>IF(LEN(VLOOKUP(AK83,vysledovka!$D$8:$F$68,2,FALSE))&lt;10,"",LEFT(RIGHT(VLOOKUP(AK83,vysledovka!$D$8:$F$68,2,FALSE),10),1))</f>
        <v/>
      </c>
      <c r="AR85" s="482"/>
      <c r="AS85" s="483" t="str">
        <f>IF(LEN(VLOOKUP(AK83,vysledovka!$D$8:$F$68,2,FALSE))&lt;9,"",LEFT(RIGHT(VLOOKUP(AK83,vysledovka!$D$8:$F$68,2,FALSE),9),1))</f>
        <v/>
      </c>
      <c r="AT85" s="253"/>
      <c r="AU85" s="483" t="str">
        <f>IF(LEN(VLOOKUP(AK83,vysledovka!$D$8:$F$68,2,FALSE))&lt;8,"",LEFT(RIGHT(VLOOKUP(AK83,vysledovka!$D$8:$F$68,2,FALSE),8),1))</f>
        <v/>
      </c>
      <c r="AV85" s="482"/>
      <c r="AW85" s="483" t="str">
        <f>IF(LEN(VLOOKUP(AK83,vysledovka!$D$8:$F$68,2,FALSE))&lt;7,"",LEFT(RIGHT(VLOOKUP(AK83,vysledovka!$D$8:$F$68,2,FALSE),7),1))</f>
        <v/>
      </c>
      <c r="AX85" s="482"/>
      <c r="AY85" s="483" t="str">
        <f>IF(LEN(VLOOKUP(AK83,vysledovka!$D$8:$F$68,2,FALSE))&lt;6,"",LEFT(RIGHT(VLOOKUP(AK83,vysledovka!$D$8:$F$68,2,FALSE),6),1))</f>
        <v/>
      </c>
      <c r="AZ85" s="253"/>
      <c r="BA85" s="834" t="str">
        <f>IF(LEN(VLOOKUP(AK83,vysledovka!$D$8:$F$68,2,FALSE))&lt;5,"",LEFT(RIGHT(VLOOKUP(AK83,vysledovka!$D$8:$F$68,2,FALSE),5),1))</f>
        <v/>
      </c>
      <c r="BB85" s="834"/>
      <c r="BC85" s="482"/>
      <c r="BD85" s="483" t="str">
        <f>IF(LEN(VLOOKUP(AK83,vysledovka!$D$8:$F$68,2,FALSE))&lt;4,"",LEFT(RIGHT(VLOOKUP(AK83,vysledovka!$D$8:$F$68,2,FALSE),4),1))</f>
        <v/>
      </c>
      <c r="BE85" s="482"/>
      <c r="BF85" s="483" t="str">
        <f>IF(LEN(VLOOKUP(AK83,vysledovka!$D$8:$F$68,2,FALSE))&lt;3,"",LEFT(RIGHT(VLOOKUP(AK83,vysledovka!$D$8:$F$68,2,FALSE),3),1))</f>
        <v/>
      </c>
      <c r="BG85" s="482"/>
      <c r="BH85" s="483" t="str">
        <f>IF(LEN(VLOOKUP(AK83,vysledovka!$D$8:$F$68,2,FALSE))&lt;2,"",LEFT(RIGHT(VLOOKUP(AK83,vysledovka!$D$8:$F$68,2,FALSE),2),1))</f>
        <v/>
      </c>
      <c r="BI85" s="482"/>
      <c r="BJ85" s="483" t="str">
        <f>IF(VLOOKUP(AK83,vysledovka!$D$8:$F$68,2,FALSE)=0,"",IF(LEN(VLOOKUP(AK83,vysledovka!$D$8:$F$68,2,FALSE))&lt;1,"",LEFT(RIGHT(VLOOKUP(AK83,vysledovka!$D$8:$F$68,2,FALSE),1),1)))</f>
        <v/>
      </c>
      <c r="BK85" s="738"/>
      <c r="BL85" s="671"/>
      <c r="BM85" s="483" t="str">
        <f>IF(LEN(VLOOKUP(AK83,vysledovka!$D$8:$F$68,3,FALSE))&lt;11,"",LEFT(RIGHT(VLOOKUP(AK83,vysledovka!$D$8:$F$68,3,FALSE),11),1))</f>
        <v/>
      </c>
      <c r="BN85" s="253"/>
      <c r="BO85" s="483" t="str">
        <f>IF(LEN(VLOOKUP(AK83,vysledovka!$D$8:$F$68,3,FALSE))&lt;10,"",LEFT(RIGHT(VLOOKUP(AK83,vysledovka!$D$8:$F$68,3,FALSE),10),1))</f>
        <v/>
      </c>
      <c r="BP85" s="482"/>
      <c r="BQ85" s="483" t="str">
        <f>IF(LEN(VLOOKUP(AK83,vysledovka!$D$8:$F$68,3,FALSE))&lt;9,"",LEFT(RIGHT(VLOOKUP(AK83,vysledovka!$D$8:$F$68,3,FALSE),9),1))</f>
        <v/>
      </c>
      <c r="BR85" s="253"/>
      <c r="BS85" s="483" t="str">
        <f>IF(LEN(VLOOKUP(AK83,vysledovka!$D$8:$F$68,3,FALSE))&lt;8,"",LEFT(RIGHT(VLOOKUP(AK83,vysledovka!$D$8:$F$68,3,FALSE),8),1))</f>
        <v/>
      </c>
      <c r="BT85" s="482"/>
      <c r="BU85" s="483" t="str">
        <f>IF(LEN(VLOOKUP(AK83,vysledovka!$D$8:$F$68,3,FALSE))&lt;7,"",LEFT(RIGHT(VLOOKUP(AK83,vysledovka!$D$8:$F$68,3,FALSE),7),1))</f>
        <v/>
      </c>
      <c r="BV85" s="831"/>
      <c r="BW85" s="483" t="str">
        <f>IF(LEN(VLOOKUP(AK83,vysledovka!$D$8:$F$68,3,FALSE))&lt;6,"",LEFT(RIGHT(VLOOKUP(AK83,vysledovka!$D$8:$F$68,3,FALSE),6),1))</f>
        <v/>
      </c>
      <c r="BX85" s="482"/>
      <c r="BY85" s="483" t="str">
        <f>IF(LEN(VLOOKUP(AK83,vysledovka!$D$8:$F$68,3,FALSE))&lt;5,"",LEFT(RIGHT(VLOOKUP(AK83,vysledovka!$D$8:$F$68,3,FALSE),5),1))</f>
        <v/>
      </c>
      <c r="BZ85" s="482"/>
      <c r="CA85" s="483" t="str">
        <f>IF(LEN(VLOOKUP(AK83,vysledovka!$D$8:$F$68,3,FALSE))&lt;4,"",LEFT(RIGHT(VLOOKUP(AK83,vysledovka!$D$8:$F$68,3,FALSE),4),1))</f>
        <v/>
      </c>
      <c r="CB85" s="833"/>
      <c r="CC85" s="483" t="str">
        <f>IF(LEN(VLOOKUP(AK83,vysledovka!$D$8:$F$68,3,FALSE))&lt;3,"",LEFT(RIGHT(VLOOKUP(AK83,vysledovka!$D$8:$F$68,3,FALSE),3),1))</f>
        <v/>
      </c>
      <c r="CD85" s="482"/>
      <c r="CE85" s="483" t="str">
        <f>IF(LEN(VLOOKUP(AK83,vysledovka!$D$8:$F$68,3,FALSE))&lt;2,"",LEFT(RIGHT(VLOOKUP(AK83,vysledovka!$D$8:$F$68,3,FALSE),2),1))</f>
        <v/>
      </c>
      <c r="CF85" s="482"/>
      <c r="CG85" s="483" t="str">
        <f>IF(VLOOKUP(AK83,vysledovka!$D$8:$F$68,3,FALSE)=0,"",IF(LEN(VLOOKUP(AK83,vysledovka!$D$8:$F$68,3,FALSE))&lt;1,"",LEFT(RIGHT(VLOOKUP(AK83,vysledovka!$D$8:$F$68,3,FALSE),1),1)))</f>
        <v/>
      </c>
      <c r="CH85" s="217"/>
      <c r="CI85" s="250"/>
      <c r="CJ85" s="250"/>
    </row>
    <row r="86" spans="1:88" s="252" customFormat="1" ht="3" customHeight="1">
      <c r="A86" s="250"/>
      <c r="B86" s="250"/>
      <c r="C86" s="250"/>
      <c r="E86" s="950"/>
      <c r="F86" s="951"/>
      <c r="G86" s="804"/>
      <c r="H86" s="804"/>
      <c r="I86" s="804"/>
      <c r="J86" s="804"/>
      <c r="K86" s="804"/>
      <c r="L86" s="804"/>
      <c r="M86" s="804"/>
      <c r="N86" s="804"/>
      <c r="O86" s="804"/>
      <c r="P86" s="804"/>
      <c r="Q86" s="804"/>
      <c r="R86" s="804"/>
      <c r="S86" s="804"/>
      <c r="T86" s="804"/>
      <c r="U86" s="804"/>
      <c r="V86" s="804"/>
      <c r="W86" s="804"/>
      <c r="X86" s="804"/>
      <c r="Y86" s="804"/>
      <c r="Z86" s="804"/>
      <c r="AA86" s="804"/>
      <c r="AB86" s="804"/>
      <c r="AC86" s="804"/>
      <c r="AD86" s="804"/>
      <c r="AE86" s="804"/>
      <c r="AF86" s="804"/>
      <c r="AG86" s="804"/>
      <c r="AH86" s="804"/>
      <c r="AI86" s="804"/>
      <c r="AJ86" s="804"/>
      <c r="AK86" s="923"/>
      <c r="AL86" s="923"/>
      <c r="AM86" s="923"/>
      <c r="AN86" s="464"/>
      <c r="AO86" s="236"/>
      <c r="AP86" s="236"/>
      <c r="AQ86" s="236"/>
      <c r="AR86" s="236"/>
      <c r="AS86" s="236"/>
      <c r="AT86" s="236"/>
      <c r="AU86" s="236"/>
      <c r="AV86" s="236"/>
      <c r="AW86" s="236"/>
      <c r="AX86" s="236"/>
      <c r="AY86" s="236"/>
      <c r="AZ86" s="236"/>
      <c r="BA86" s="236"/>
      <c r="BB86" s="236"/>
      <c r="BC86" s="236"/>
      <c r="BD86" s="236"/>
      <c r="BE86" s="182"/>
      <c r="BF86" s="182"/>
      <c r="BG86" s="182"/>
      <c r="BH86" s="182"/>
      <c r="BI86" s="182"/>
      <c r="BJ86" s="182"/>
      <c r="BK86" s="182"/>
      <c r="BL86" s="669"/>
      <c r="BM86" s="669"/>
      <c r="BN86" s="669"/>
      <c r="BO86" s="669"/>
      <c r="BP86" s="669"/>
      <c r="BQ86" s="669"/>
      <c r="BR86" s="669"/>
      <c r="BS86" s="669"/>
      <c r="BT86" s="669"/>
      <c r="BU86" s="669"/>
      <c r="BV86" s="669"/>
      <c r="BW86" s="669"/>
      <c r="BX86" s="669"/>
      <c r="BY86" s="669"/>
      <c r="BZ86" s="669"/>
      <c r="CA86" s="669"/>
      <c r="CB86" s="669"/>
      <c r="CC86" s="182"/>
      <c r="CD86" s="182"/>
      <c r="CE86" s="182"/>
      <c r="CF86" s="182"/>
      <c r="CG86" s="182"/>
      <c r="CH86" s="218"/>
      <c r="CI86" s="250"/>
      <c r="CJ86" s="250"/>
    </row>
    <row r="87" spans="1:88" s="174" customFormat="1" ht="3" customHeight="1">
      <c r="A87" s="250"/>
      <c r="B87" s="251"/>
      <c r="C87" s="144"/>
      <c r="D87" s="144"/>
      <c r="E87" s="950" t="s">
        <v>286</v>
      </c>
      <c r="F87" s="951"/>
      <c r="G87" s="804" t="str">
        <f>Index!C251</f>
        <v>Náklady na krátkodobý finančný majetok (566)</v>
      </c>
      <c r="H87" s="804"/>
      <c r="I87" s="804"/>
      <c r="J87" s="804"/>
      <c r="K87" s="804"/>
      <c r="L87" s="804"/>
      <c r="M87" s="804"/>
      <c r="N87" s="804"/>
      <c r="O87" s="804"/>
      <c r="P87" s="804"/>
      <c r="Q87" s="804"/>
      <c r="R87" s="804"/>
      <c r="S87" s="804"/>
      <c r="T87" s="804"/>
      <c r="U87" s="804"/>
      <c r="V87" s="804"/>
      <c r="W87" s="804"/>
      <c r="X87" s="804"/>
      <c r="Y87" s="804"/>
      <c r="Z87" s="804"/>
      <c r="AA87" s="804"/>
      <c r="AB87" s="804"/>
      <c r="AC87" s="804"/>
      <c r="AD87" s="804"/>
      <c r="AE87" s="804"/>
      <c r="AF87" s="804"/>
      <c r="AG87" s="804"/>
      <c r="AH87" s="804"/>
      <c r="AI87" s="804"/>
      <c r="AJ87" s="804"/>
      <c r="AK87" s="922" t="s">
        <v>128</v>
      </c>
      <c r="AL87" s="923"/>
      <c r="AM87" s="923"/>
      <c r="AN87" s="469"/>
      <c r="AO87" s="472"/>
      <c r="AP87" s="472"/>
      <c r="AQ87" s="472"/>
      <c r="AR87" s="472"/>
      <c r="AS87" s="472"/>
      <c r="AT87" s="472"/>
      <c r="AU87" s="472"/>
      <c r="AV87" s="472"/>
      <c r="AW87" s="472"/>
      <c r="AX87" s="472"/>
      <c r="AY87" s="472"/>
      <c r="AZ87" s="472"/>
      <c r="BA87" s="472"/>
      <c r="BB87" s="472"/>
      <c r="BC87" s="472"/>
      <c r="BD87" s="472"/>
      <c r="BE87" s="175"/>
      <c r="BF87" s="175"/>
      <c r="BG87" s="175"/>
      <c r="BH87" s="175"/>
      <c r="BI87" s="175"/>
      <c r="BJ87" s="175"/>
      <c r="BK87" s="175"/>
      <c r="BL87" s="710"/>
      <c r="BM87" s="710"/>
      <c r="BN87" s="710"/>
      <c r="BO87" s="710"/>
      <c r="BP87" s="710"/>
      <c r="BQ87" s="710"/>
      <c r="BR87" s="710"/>
      <c r="BS87" s="710"/>
      <c r="BT87" s="710"/>
      <c r="BU87" s="710"/>
      <c r="BV87" s="710"/>
      <c r="BW87" s="710"/>
      <c r="BX87" s="710"/>
      <c r="BY87" s="710"/>
      <c r="BZ87" s="710"/>
      <c r="CA87" s="710"/>
      <c r="CB87" s="710"/>
      <c r="CC87" s="175"/>
      <c r="CD87" s="175"/>
      <c r="CE87" s="175"/>
      <c r="CF87" s="175"/>
      <c r="CG87" s="175"/>
      <c r="CH87" s="216"/>
      <c r="CI87" s="220"/>
      <c r="CJ87" s="220"/>
    </row>
    <row r="88" spans="1:88" s="174" customFormat="1" ht="3" customHeight="1">
      <c r="A88" s="250"/>
      <c r="B88" s="250"/>
      <c r="C88" s="250"/>
      <c r="D88" s="251"/>
      <c r="E88" s="950"/>
      <c r="F88" s="951"/>
      <c r="G88" s="804"/>
      <c r="H88" s="804"/>
      <c r="I88" s="804"/>
      <c r="J88" s="804"/>
      <c r="K88" s="804"/>
      <c r="L88" s="804"/>
      <c r="M88" s="804"/>
      <c r="N88" s="804"/>
      <c r="O88" s="804"/>
      <c r="P88" s="804"/>
      <c r="Q88" s="804"/>
      <c r="R88" s="804"/>
      <c r="S88" s="804"/>
      <c r="T88" s="804"/>
      <c r="U88" s="804"/>
      <c r="V88" s="804"/>
      <c r="W88" s="804"/>
      <c r="X88" s="804"/>
      <c r="Y88" s="804"/>
      <c r="Z88" s="804"/>
      <c r="AA88" s="804"/>
      <c r="AB88" s="804"/>
      <c r="AC88" s="804"/>
      <c r="AD88" s="804"/>
      <c r="AE88" s="804"/>
      <c r="AF88" s="804"/>
      <c r="AG88" s="804"/>
      <c r="AH88" s="804"/>
      <c r="AI88" s="804"/>
      <c r="AJ88" s="804"/>
      <c r="AK88" s="923"/>
      <c r="AL88" s="923"/>
      <c r="AM88" s="923"/>
      <c r="AN88" s="465"/>
      <c r="AO88" s="466"/>
      <c r="AP88" s="466"/>
      <c r="AQ88" s="466"/>
      <c r="AR88" s="471"/>
      <c r="AS88" s="481"/>
      <c r="AT88" s="481"/>
      <c r="AU88" s="481"/>
      <c r="AV88" s="481"/>
      <c r="AW88" s="481"/>
      <c r="AX88" s="482"/>
      <c r="AY88" s="830"/>
      <c r="AZ88" s="830"/>
      <c r="BA88" s="830"/>
      <c r="BB88" s="830"/>
      <c r="BC88" s="830"/>
      <c r="BD88" s="830"/>
      <c r="BE88" s="482"/>
      <c r="BF88" s="832"/>
      <c r="BG88" s="832"/>
      <c r="BH88" s="832"/>
      <c r="BI88" s="832"/>
      <c r="BJ88" s="832"/>
      <c r="BK88" s="738"/>
      <c r="BL88" s="671"/>
      <c r="BM88" s="672"/>
      <c r="BN88" s="672"/>
      <c r="BO88" s="672"/>
      <c r="BP88" s="471"/>
      <c r="BQ88" s="830"/>
      <c r="BR88" s="830"/>
      <c r="BS88" s="830"/>
      <c r="BT88" s="830"/>
      <c r="BU88" s="830"/>
      <c r="BV88" s="831"/>
      <c r="BW88" s="832"/>
      <c r="BX88" s="832"/>
      <c r="BY88" s="832"/>
      <c r="BZ88" s="832"/>
      <c r="CA88" s="832"/>
      <c r="CB88" s="833"/>
      <c r="CC88" s="832"/>
      <c r="CD88" s="832"/>
      <c r="CE88" s="832"/>
      <c r="CF88" s="832"/>
      <c r="CG88" s="832"/>
      <c r="CH88" s="217"/>
      <c r="CI88" s="220"/>
      <c r="CJ88" s="220"/>
    </row>
    <row r="89" spans="1:88" s="252" customFormat="1" ht="15" customHeight="1">
      <c r="A89" s="250"/>
      <c r="B89" s="250"/>
      <c r="C89" s="250"/>
      <c r="E89" s="950"/>
      <c r="F89" s="951"/>
      <c r="G89" s="804"/>
      <c r="H89" s="804"/>
      <c r="I89" s="804"/>
      <c r="J89" s="804"/>
      <c r="K89" s="804"/>
      <c r="L89" s="804"/>
      <c r="M89" s="804"/>
      <c r="N89" s="804"/>
      <c r="O89" s="804"/>
      <c r="P89" s="804"/>
      <c r="Q89" s="804"/>
      <c r="R89" s="804"/>
      <c r="S89" s="804"/>
      <c r="T89" s="804"/>
      <c r="U89" s="804"/>
      <c r="V89" s="804"/>
      <c r="W89" s="804"/>
      <c r="X89" s="804"/>
      <c r="Y89" s="804"/>
      <c r="Z89" s="804"/>
      <c r="AA89" s="804"/>
      <c r="AB89" s="804"/>
      <c r="AC89" s="804"/>
      <c r="AD89" s="804"/>
      <c r="AE89" s="804"/>
      <c r="AF89" s="804"/>
      <c r="AG89" s="804"/>
      <c r="AH89" s="804"/>
      <c r="AI89" s="804"/>
      <c r="AJ89" s="804"/>
      <c r="AK89" s="923"/>
      <c r="AL89" s="923"/>
      <c r="AM89" s="923"/>
      <c r="AN89" s="465"/>
      <c r="AO89" s="483" t="str">
        <f>IF(LEN(VLOOKUP(AK87,vysledovka!$D$8:$F$68,2,FALSE))&lt;11,"",LEFT(RIGHT(VLOOKUP(AK87,vysledovka!$D$8:$F$68,2,FALSE),11),1))</f>
        <v/>
      </c>
      <c r="AP89" s="253"/>
      <c r="AQ89" s="483" t="str">
        <f>IF(LEN(VLOOKUP(AK87,vysledovka!$D$8:$F$68,2,FALSE))&lt;10,"",LEFT(RIGHT(VLOOKUP(AK87,vysledovka!$D$8:$F$68,2,FALSE),10),1))</f>
        <v/>
      </c>
      <c r="AR89" s="482"/>
      <c r="AS89" s="483" t="str">
        <f>IF(LEN(VLOOKUP(AK87,vysledovka!$D$8:$F$68,2,FALSE))&lt;9,"",LEFT(RIGHT(VLOOKUP(AK87,vysledovka!$D$8:$F$68,2,FALSE),9),1))</f>
        <v/>
      </c>
      <c r="AT89" s="253"/>
      <c r="AU89" s="483" t="str">
        <f>IF(LEN(VLOOKUP(AK87,vysledovka!$D$8:$F$68,2,FALSE))&lt;8,"",LEFT(RIGHT(VLOOKUP(AK87,vysledovka!$D$8:$F$68,2,FALSE),8),1))</f>
        <v/>
      </c>
      <c r="AV89" s="482"/>
      <c r="AW89" s="483" t="str">
        <f>IF(LEN(VLOOKUP(AK87,vysledovka!$D$8:$F$68,2,FALSE))&lt;7,"",LEFT(RIGHT(VLOOKUP(AK87,vysledovka!$D$8:$F$68,2,FALSE),7),1))</f>
        <v/>
      </c>
      <c r="AX89" s="482"/>
      <c r="AY89" s="483" t="str">
        <f>IF(LEN(VLOOKUP(AK87,vysledovka!$D$8:$F$68,2,FALSE))&lt;6,"",LEFT(RIGHT(VLOOKUP(AK87,vysledovka!$D$8:$F$68,2,FALSE),6),1))</f>
        <v/>
      </c>
      <c r="AZ89" s="253"/>
      <c r="BA89" s="834" t="str">
        <f>IF(LEN(VLOOKUP(AK87,vysledovka!$D$8:$F$68,2,FALSE))&lt;5,"",LEFT(RIGHT(VLOOKUP(AK87,vysledovka!$D$8:$F$68,2,FALSE),5),1))</f>
        <v/>
      </c>
      <c r="BB89" s="834"/>
      <c r="BC89" s="482"/>
      <c r="BD89" s="483" t="str">
        <f>IF(LEN(VLOOKUP(AK87,vysledovka!$D$8:$F$68,2,FALSE))&lt;4,"",LEFT(RIGHT(VLOOKUP(AK87,vysledovka!$D$8:$F$68,2,FALSE),4),1))</f>
        <v/>
      </c>
      <c r="BE89" s="482"/>
      <c r="BF89" s="483" t="str">
        <f>IF(LEN(VLOOKUP(AK87,vysledovka!$D$8:$F$68,2,FALSE))&lt;3,"",LEFT(RIGHT(VLOOKUP(AK87,vysledovka!$D$8:$F$68,2,FALSE),3),1))</f>
        <v/>
      </c>
      <c r="BG89" s="482"/>
      <c r="BH89" s="483" t="str">
        <f>IF(LEN(VLOOKUP(AK87,vysledovka!$D$8:$F$68,2,FALSE))&lt;2,"",LEFT(RIGHT(VLOOKUP(AK87,vysledovka!$D$8:$F$68,2,FALSE),2),1))</f>
        <v/>
      </c>
      <c r="BI89" s="482"/>
      <c r="BJ89" s="483" t="str">
        <f>IF(VLOOKUP(AK87,vysledovka!$D$8:$F$68,2,FALSE)=0,"",IF(LEN(VLOOKUP(AK87,vysledovka!$D$8:$F$68,2,FALSE))&lt;1,"",LEFT(RIGHT(VLOOKUP(AK87,vysledovka!$D$8:$F$68,2,FALSE),1),1)))</f>
        <v/>
      </c>
      <c r="BK89" s="738"/>
      <c r="BL89" s="671"/>
      <c r="BM89" s="483" t="str">
        <f>IF(LEN(VLOOKUP(AK87,vysledovka!$D$8:$F$68,3,FALSE))&lt;11,"",LEFT(RIGHT(VLOOKUP(AK87,vysledovka!$D$8:$F$68,3,FALSE),11),1))</f>
        <v/>
      </c>
      <c r="BN89" s="253"/>
      <c r="BO89" s="483" t="str">
        <f>IF(LEN(VLOOKUP(AK87,vysledovka!$D$8:$F$68,3,FALSE))&lt;10,"",LEFT(RIGHT(VLOOKUP(AK87,vysledovka!$D$8:$F$68,3,FALSE),10),1))</f>
        <v/>
      </c>
      <c r="BP89" s="482"/>
      <c r="BQ89" s="483" t="str">
        <f>IF(LEN(VLOOKUP(AK87,vysledovka!$D$8:$F$68,3,FALSE))&lt;9,"",LEFT(RIGHT(VLOOKUP(AK87,vysledovka!$D$8:$F$68,3,FALSE),9),1))</f>
        <v/>
      </c>
      <c r="BR89" s="253"/>
      <c r="BS89" s="483" t="str">
        <f>IF(LEN(VLOOKUP(AK87,vysledovka!$D$8:$F$68,3,FALSE))&lt;8,"",LEFT(RIGHT(VLOOKUP(AK87,vysledovka!$D$8:$F$68,3,FALSE),8),1))</f>
        <v/>
      </c>
      <c r="BT89" s="482"/>
      <c r="BU89" s="483" t="str">
        <f>IF(LEN(VLOOKUP(AK87,vysledovka!$D$8:$F$68,3,FALSE))&lt;7,"",LEFT(RIGHT(VLOOKUP(AK87,vysledovka!$D$8:$F$68,3,FALSE),7),1))</f>
        <v/>
      </c>
      <c r="BV89" s="831"/>
      <c r="BW89" s="483" t="str">
        <f>IF(LEN(VLOOKUP(AK87,vysledovka!$D$8:$F$68,3,FALSE))&lt;6,"",LEFT(RIGHT(VLOOKUP(AK87,vysledovka!$D$8:$F$68,3,FALSE),6),1))</f>
        <v/>
      </c>
      <c r="BX89" s="482"/>
      <c r="BY89" s="483" t="str">
        <f>IF(LEN(VLOOKUP(AK87,vysledovka!$D$8:$F$68,3,FALSE))&lt;5,"",LEFT(RIGHT(VLOOKUP(AK87,vysledovka!$D$8:$F$68,3,FALSE),5),1))</f>
        <v/>
      </c>
      <c r="BZ89" s="482"/>
      <c r="CA89" s="483" t="str">
        <f>IF(LEN(VLOOKUP(AK87,vysledovka!$D$8:$F$68,3,FALSE))&lt;4,"",LEFT(RIGHT(VLOOKUP(AK87,vysledovka!$D$8:$F$68,3,FALSE),4),1))</f>
        <v/>
      </c>
      <c r="CB89" s="833"/>
      <c r="CC89" s="483" t="str">
        <f>IF(LEN(VLOOKUP(AK87,vysledovka!$D$8:$F$68,3,FALSE))&lt;3,"",LEFT(RIGHT(VLOOKUP(AK87,vysledovka!$D$8:$F$68,3,FALSE),3),1))</f>
        <v/>
      </c>
      <c r="CD89" s="482"/>
      <c r="CE89" s="483" t="str">
        <f>IF(LEN(VLOOKUP(AK87,vysledovka!$D$8:$F$68,3,FALSE))&lt;2,"",LEFT(RIGHT(VLOOKUP(AK87,vysledovka!$D$8:$F$68,3,FALSE),2),1))</f>
        <v/>
      </c>
      <c r="CF89" s="482"/>
      <c r="CG89" s="483" t="str">
        <f>IF(VLOOKUP(AK87,vysledovka!$D$8:$F$68,3,FALSE)=0,"",IF(LEN(VLOOKUP(AK87,vysledovka!$D$8:$F$68,3,FALSE))&lt;1,"",LEFT(RIGHT(VLOOKUP(AK87,vysledovka!$D$8:$F$68,3,FALSE),1),1)))</f>
        <v/>
      </c>
      <c r="CH89" s="217"/>
      <c r="CI89" s="250"/>
      <c r="CJ89" s="250"/>
    </row>
    <row r="90" spans="1:88" s="252" customFormat="1" ht="3" customHeight="1">
      <c r="A90" s="250"/>
      <c r="B90" s="250"/>
      <c r="C90" s="250"/>
      <c r="E90" s="950"/>
      <c r="F90" s="951"/>
      <c r="G90" s="804"/>
      <c r="H90" s="804"/>
      <c r="I90" s="804"/>
      <c r="J90" s="804"/>
      <c r="K90" s="804"/>
      <c r="L90" s="804"/>
      <c r="M90" s="804"/>
      <c r="N90" s="804"/>
      <c r="O90" s="804"/>
      <c r="P90" s="804"/>
      <c r="Q90" s="804"/>
      <c r="R90" s="804"/>
      <c r="S90" s="804"/>
      <c r="T90" s="804"/>
      <c r="U90" s="804"/>
      <c r="V90" s="804"/>
      <c r="W90" s="804"/>
      <c r="X90" s="804"/>
      <c r="Y90" s="804"/>
      <c r="Z90" s="804"/>
      <c r="AA90" s="804"/>
      <c r="AB90" s="804"/>
      <c r="AC90" s="804"/>
      <c r="AD90" s="804"/>
      <c r="AE90" s="804"/>
      <c r="AF90" s="804"/>
      <c r="AG90" s="804"/>
      <c r="AH90" s="804"/>
      <c r="AI90" s="804"/>
      <c r="AJ90" s="804"/>
      <c r="AK90" s="923"/>
      <c r="AL90" s="923"/>
      <c r="AM90" s="923"/>
      <c r="AN90" s="464"/>
      <c r="AO90" s="236"/>
      <c r="AP90" s="236"/>
      <c r="AQ90" s="236"/>
      <c r="AR90" s="236"/>
      <c r="AS90" s="236"/>
      <c r="AT90" s="236"/>
      <c r="AU90" s="236"/>
      <c r="AV90" s="236"/>
      <c r="AW90" s="236"/>
      <c r="AX90" s="236"/>
      <c r="AY90" s="236"/>
      <c r="AZ90" s="236"/>
      <c r="BA90" s="236"/>
      <c r="BB90" s="236"/>
      <c r="BC90" s="236"/>
      <c r="BD90" s="236"/>
      <c r="BE90" s="182"/>
      <c r="BF90" s="182"/>
      <c r="BG90" s="182"/>
      <c r="BH90" s="182"/>
      <c r="BI90" s="182"/>
      <c r="BJ90" s="182"/>
      <c r="BK90" s="182"/>
      <c r="BL90" s="669"/>
      <c r="BM90" s="669"/>
      <c r="BN90" s="669"/>
      <c r="BO90" s="669"/>
      <c r="BP90" s="669"/>
      <c r="BQ90" s="669"/>
      <c r="BR90" s="669"/>
      <c r="BS90" s="669"/>
      <c r="BT90" s="669"/>
      <c r="BU90" s="669"/>
      <c r="BV90" s="669"/>
      <c r="BW90" s="669"/>
      <c r="BX90" s="669"/>
      <c r="BY90" s="669"/>
      <c r="BZ90" s="669"/>
      <c r="CA90" s="669"/>
      <c r="CB90" s="669"/>
      <c r="CC90" s="182"/>
      <c r="CD90" s="182"/>
      <c r="CE90" s="182"/>
      <c r="CF90" s="182"/>
      <c r="CG90" s="182"/>
      <c r="CH90" s="218"/>
      <c r="CI90" s="250"/>
      <c r="CJ90" s="250"/>
    </row>
    <row r="91" spans="1:88" s="174" customFormat="1" ht="3" customHeight="1">
      <c r="A91" s="250"/>
      <c r="B91" s="251"/>
      <c r="C91" s="144"/>
      <c r="D91" s="144"/>
      <c r="E91" s="941" t="s">
        <v>287</v>
      </c>
      <c r="F91" s="941"/>
      <c r="G91" s="939" t="str">
        <f>Index!C252</f>
        <v>Opravné položky k finančnému majetku (+/-) (565)</v>
      </c>
      <c r="H91" s="939"/>
      <c r="I91" s="939"/>
      <c r="J91" s="939"/>
      <c r="K91" s="939"/>
      <c r="L91" s="939"/>
      <c r="M91" s="939"/>
      <c r="N91" s="939"/>
      <c r="O91" s="939"/>
      <c r="P91" s="939"/>
      <c r="Q91" s="939"/>
      <c r="R91" s="939"/>
      <c r="S91" s="939"/>
      <c r="T91" s="939"/>
      <c r="U91" s="939"/>
      <c r="V91" s="939"/>
      <c r="W91" s="939"/>
      <c r="X91" s="939"/>
      <c r="Y91" s="939"/>
      <c r="Z91" s="939"/>
      <c r="AA91" s="939"/>
      <c r="AB91" s="939"/>
      <c r="AC91" s="939"/>
      <c r="AD91" s="939"/>
      <c r="AE91" s="939"/>
      <c r="AF91" s="939"/>
      <c r="AG91" s="939"/>
      <c r="AH91" s="939"/>
      <c r="AI91" s="939"/>
      <c r="AJ91" s="939"/>
      <c r="AK91" s="922" t="s">
        <v>129</v>
      </c>
      <c r="AL91" s="923"/>
      <c r="AM91" s="923"/>
      <c r="AN91" s="469"/>
      <c r="AO91" s="472"/>
      <c r="AP91" s="472"/>
      <c r="AQ91" s="472"/>
      <c r="AR91" s="472"/>
      <c r="AS91" s="472"/>
      <c r="AT91" s="472"/>
      <c r="AU91" s="472"/>
      <c r="AV91" s="472"/>
      <c r="AW91" s="472"/>
      <c r="AX91" s="472"/>
      <c r="AY91" s="472"/>
      <c r="AZ91" s="472"/>
      <c r="BA91" s="472"/>
      <c r="BB91" s="472"/>
      <c r="BC91" s="472"/>
      <c r="BD91" s="472"/>
      <c r="BE91" s="175"/>
      <c r="BF91" s="175"/>
      <c r="BG91" s="175"/>
      <c r="BH91" s="175"/>
      <c r="BI91" s="175"/>
      <c r="BJ91" s="175"/>
      <c r="BK91" s="175"/>
      <c r="BL91" s="710"/>
      <c r="BM91" s="710"/>
      <c r="BN91" s="710"/>
      <c r="BO91" s="710"/>
      <c r="BP91" s="710"/>
      <c r="BQ91" s="710"/>
      <c r="BR91" s="710"/>
      <c r="BS91" s="710"/>
      <c r="BT91" s="710"/>
      <c r="BU91" s="710"/>
      <c r="BV91" s="710"/>
      <c r="BW91" s="710"/>
      <c r="BX91" s="710"/>
      <c r="BY91" s="710"/>
      <c r="BZ91" s="710"/>
      <c r="CA91" s="710"/>
      <c r="CB91" s="710"/>
      <c r="CC91" s="175"/>
      <c r="CD91" s="175"/>
      <c r="CE91" s="175"/>
      <c r="CF91" s="175"/>
      <c r="CG91" s="175"/>
      <c r="CH91" s="216"/>
      <c r="CI91" s="220"/>
      <c r="CJ91" s="220"/>
    </row>
    <row r="92" spans="1:88" s="174" customFormat="1" ht="3" customHeight="1">
      <c r="A92" s="250"/>
      <c r="B92" s="250"/>
      <c r="C92" s="250"/>
      <c r="D92" s="251"/>
      <c r="E92" s="941"/>
      <c r="F92" s="941"/>
      <c r="G92" s="939"/>
      <c r="H92" s="939"/>
      <c r="I92" s="939"/>
      <c r="J92" s="939"/>
      <c r="K92" s="939"/>
      <c r="L92" s="939"/>
      <c r="M92" s="939"/>
      <c r="N92" s="939"/>
      <c r="O92" s="939"/>
      <c r="P92" s="939"/>
      <c r="Q92" s="939"/>
      <c r="R92" s="939"/>
      <c r="S92" s="939"/>
      <c r="T92" s="939"/>
      <c r="U92" s="939"/>
      <c r="V92" s="939"/>
      <c r="W92" s="939"/>
      <c r="X92" s="939"/>
      <c r="Y92" s="939"/>
      <c r="Z92" s="939"/>
      <c r="AA92" s="939"/>
      <c r="AB92" s="939"/>
      <c r="AC92" s="939"/>
      <c r="AD92" s="939"/>
      <c r="AE92" s="939"/>
      <c r="AF92" s="939"/>
      <c r="AG92" s="939"/>
      <c r="AH92" s="939"/>
      <c r="AI92" s="939"/>
      <c r="AJ92" s="939"/>
      <c r="AK92" s="923"/>
      <c r="AL92" s="923"/>
      <c r="AM92" s="923"/>
      <c r="AN92" s="465"/>
      <c r="AO92" s="466"/>
      <c r="AP92" s="466"/>
      <c r="AQ92" s="466"/>
      <c r="AR92" s="471"/>
      <c r="AS92" s="481"/>
      <c r="AT92" s="481"/>
      <c r="AU92" s="481"/>
      <c r="AV92" s="481"/>
      <c r="AW92" s="481"/>
      <c r="AX92" s="482"/>
      <c r="AY92" s="830"/>
      <c r="AZ92" s="830"/>
      <c r="BA92" s="830"/>
      <c r="BB92" s="830"/>
      <c r="BC92" s="830"/>
      <c r="BD92" s="830"/>
      <c r="BE92" s="482"/>
      <c r="BF92" s="832"/>
      <c r="BG92" s="832"/>
      <c r="BH92" s="832"/>
      <c r="BI92" s="832"/>
      <c r="BJ92" s="832"/>
      <c r="BK92" s="738"/>
      <c r="BL92" s="671"/>
      <c r="BM92" s="672"/>
      <c r="BN92" s="672"/>
      <c r="BO92" s="672"/>
      <c r="BP92" s="471"/>
      <c r="BQ92" s="830"/>
      <c r="BR92" s="830"/>
      <c r="BS92" s="830"/>
      <c r="BT92" s="830"/>
      <c r="BU92" s="830"/>
      <c r="BV92" s="831"/>
      <c r="BW92" s="832"/>
      <c r="BX92" s="832"/>
      <c r="BY92" s="832"/>
      <c r="BZ92" s="832"/>
      <c r="CA92" s="832"/>
      <c r="CB92" s="833"/>
      <c r="CC92" s="832"/>
      <c r="CD92" s="832"/>
      <c r="CE92" s="832"/>
      <c r="CF92" s="832"/>
      <c r="CG92" s="832"/>
      <c r="CH92" s="217"/>
      <c r="CI92" s="220"/>
      <c r="CJ92" s="220"/>
    </row>
    <row r="93" spans="1:88" s="252" customFormat="1" ht="15" customHeight="1">
      <c r="A93" s="250"/>
      <c r="B93" s="250"/>
      <c r="C93" s="250"/>
      <c r="E93" s="941"/>
      <c r="F93" s="941"/>
      <c r="G93" s="939"/>
      <c r="H93" s="939"/>
      <c r="I93" s="939"/>
      <c r="J93" s="939"/>
      <c r="K93" s="939"/>
      <c r="L93" s="939"/>
      <c r="M93" s="939"/>
      <c r="N93" s="939"/>
      <c r="O93" s="939"/>
      <c r="P93" s="939"/>
      <c r="Q93" s="939"/>
      <c r="R93" s="939"/>
      <c r="S93" s="939"/>
      <c r="T93" s="939"/>
      <c r="U93" s="939"/>
      <c r="V93" s="939"/>
      <c r="W93" s="939"/>
      <c r="X93" s="939"/>
      <c r="Y93" s="939"/>
      <c r="Z93" s="939"/>
      <c r="AA93" s="939"/>
      <c r="AB93" s="939"/>
      <c r="AC93" s="939"/>
      <c r="AD93" s="939"/>
      <c r="AE93" s="939"/>
      <c r="AF93" s="939"/>
      <c r="AG93" s="939"/>
      <c r="AH93" s="939"/>
      <c r="AI93" s="939"/>
      <c r="AJ93" s="939"/>
      <c r="AK93" s="923"/>
      <c r="AL93" s="923"/>
      <c r="AM93" s="923"/>
      <c r="AN93" s="465"/>
      <c r="AO93" s="483" t="str">
        <f>IF(LEN(VLOOKUP(AK91,vysledovka!$D$8:$F$68,2,FALSE))&lt;11,"",LEFT(RIGHT(VLOOKUP(AK91,vysledovka!$D$8:$F$68,2,FALSE),11),1))</f>
        <v/>
      </c>
      <c r="AP93" s="253"/>
      <c r="AQ93" s="483" t="str">
        <f>IF(LEN(VLOOKUP(AK91,vysledovka!$D$8:$F$68,2,FALSE))&lt;10,"",LEFT(RIGHT(VLOOKUP(AK91,vysledovka!$D$8:$F$68,2,FALSE),10),1))</f>
        <v/>
      </c>
      <c r="AR93" s="482"/>
      <c r="AS93" s="483" t="str">
        <f>IF(LEN(VLOOKUP(AK91,vysledovka!$D$8:$F$68,2,FALSE))&lt;9,"",LEFT(RIGHT(VLOOKUP(AK91,vysledovka!$D$8:$F$68,2,FALSE),9),1))</f>
        <v/>
      </c>
      <c r="AT93" s="253"/>
      <c r="AU93" s="483" t="str">
        <f>IF(LEN(VLOOKUP(AK91,vysledovka!$D$8:$F$68,2,FALSE))&lt;8,"",LEFT(RIGHT(VLOOKUP(AK91,vysledovka!$D$8:$F$68,2,FALSE),8),1))</f>
        <v/>
      </c>
      <c r="AV93" s="482"/>
      <c r="AW93" s="483" t="str">
        <f>IF(LEN(VLOOKUP(AK91,vysledovka!$D$8:$F$68,2,FALSE))&lt;7,"",LEFT(RIGHT(VLOOKUP(AK91,vysledovka!$D$8:$F$68,2,FALSE),7),1))</f>
        <v/>
      </c>
      <c r="AX93" s="482"/>
      <c r="AY93" s="483" t="str">
        <f>IF(LEN(VLOOKUP(AK91,vysledovka!$D$8:$F$68,2,FALSE))&lt;6,"",LEFT(RIGHT(VLOOKUP(AK91,vysledovka!$D$8:$F$68,2,FALSE),6),1))</f>
        <v/>
      </c>
      <c r="AZ93" s="253"/>
      <c r="BA93" s="834" t="str">
        <f>IF(LEN(VLOOKUP(AK91,vysledovka!$D$8:$F$68,2,FALSE))&lt;5,"",LEFT(RIGHT(VLOOKUP(AK91,vysledovka!$D$8:$F$68,2,FALSE),5),1))</f>
        <v/>
      </c>
      <c r="BB93" s="834"/>
      <c r="BC93" s="482"/>
      <c r="BD93" s="483" t="str">
        <f>IF(LEN(VLOOKUP(AK91,vysledovka!$D$8:$F$68,2,FALSE))&lt;4,"",LEFT(RIGHT(VLOOKUP(AK91,vysledovka!$D$8:$F$68,2,FALSE),4),1))</f>
        <v/>
      </c>
      <c r="BE93" s="482"/>
      <c r="BF93" s="483" t="str">
        <f>IF(LEN(VLOOKUP(AK91,vysledovka!$D$8:$F$68,2,FALSE))&lt;3,"",LEFT(RIGHT(VLOOKUP(AK91,vysledovka!$D$8:$F$68,2,FALSE),3),1))</f>
        <v/>
      </c>
      <c r="BG93" s="482"/>
      <c r="BH93" s="483" t="str">
        <f>IF(LEN(VLOOKUP(AK91,vysledovka!$D$8:$F$68,2,FALSE))&lt;2,"",LEFT(RIGHT(VLOOKUP(AK91,vysledovka!$D$8:$F$68,2,FALSE),2),1))</f>
        <v/>
      </c>
      <c r="BI93" s="482"/>
      <c r="BJ93" s="483" t="str">
        <f>IF(VLOOKUP(AK91,vysledovka!$D$8:$F$68,2,FALSE)=0,"",IF(LEN(VLOOKUP(AK91,vysledovka!$D$8:$F$68,2,FALSE))&lt;1,"",LEFT(RIGHT(VLOOKUP(AK91,vysledovka!$D$8:$F$68,2,FALSE),1),1)))</f>
        <v/>
      </c>
      <c r="BK93" s="738"/>
      <c r="BL93" s="671"/>
      <c r="BM93" s="483" t="str">
        <f>IF(LEN(VLOOKUP(AK91,vysledovka!$D$8:$F$68,3,FALSE))&lt;11,"",LEFT(RIGHT(VLOOKUP(AK91,vysledovka!$D$8:$F$68,3,FALSE),11),1))</f>
        <v/>
      </c>
      <c r="BN93" s="253"/>
      <c r="BO93" s="483" t="str">
        <f>IF(LEN(VLOOKUP(AK91,vysledovka!$D$8:$F$68,3,FALSE))&lt;10,"",LEFT(RIGHT(VLOOKUP(AK91,vysledovka!$D$8:$F$68,3,FALSE),10),1))</f>
        <v/>
      </c>
      <c r="BP93" s="482"/>
      <c r="BQ93" s="483" t="str">
        <f>IF(LEN(VLOOKUP(AK91,vysledovka!$D$8:$F$68,3,FALSE))&lt;9,"",LEFT(RIGHT(VLOOKUP(AK91,vysledovka!$D$8:$F$68,3,FALSE),9),1))</f>
        <v/>
      </c>
      <c r="BR93" s="253"/>
      <c r="BS93" s="483" t="str">
        <f>IF(LEN(VLOOKUP(AK91,vysledovka!$D$8:$F$68,3,FALSE))&lt;8,"",LEFT(RIGHT(VLOOKUP(AK91,vysledovka!$D$8:$F$68,3,FALSE),8),1))</f>
        <v/>
      </c>
      <c r="BT93" s="482"/>
      <c r="BU93" s="483" t="str">
        <f>IF(LEN(VLOOKUP(AK91,vysledovka!$D$8:$F$68,3,FALSE))&lt;7,"",LEFT(RIGHT(VLOOKUP(AK91,vysledovka!$D$8:$F$68,3,FALSE),7),1))</f>
        <v/>
      </c>
      <c r="BV93" s="831"/>
      <c r="BW93" s="483" t="str">
        <f>IF(LEN(VLOOKUP(AK91,vysledovka!$D$8:$F$68,3,FALSE))&lt;6,"",LEFT(RIGHT(VLOOKUP(AK91,vysledovka!$D$8:$F$68,3,FALSE),6),1))</f>
        <v/>
      </c>
      <c r="BX93" s="482"/>
      <c r="BY93" s="483" t="str">
        <f>IF(LEN(VLOOKUP(AK91,vysledovka!$D$8:$F$68,3,FALSE))&lt;5,"",LEFT(RIGHT(VLOOKUP(AK91,vysledovka!$D$8:$F$68,3,FALSE),5),1))</f>
        <v/>
      </c>
      <c r="BZ93" s="482"/>
      <c r="CA93" s="483" t="str">
        <f>IF(LEN(VLOOKUP(AK91,vysledovka!$D$8:$F$68,3,FALSE))&lt;4,"",LEFT(RIGHT(VLOOKUP(AK91,vysledovka!$D$8:$F$68,3,FALSE),4),1))</f>
        <v/>
      </c>
      <c r="CB93" s="833"/>
      <c r="CC93" s="483" t="str">
        <f>IF(LEN(VLOOKUP(AK91,vysledovka!$D$8:$F$68,3,FALSE))&lt;3,"",LEFT(RIGHT(VLOOKUP(AK91,vysledovka!$D$8:$F$68,3,FALSE),3),1))</f>
        <v/>
      </c>
      <c r="CD93" s="482"/>
      <c r="CE93" s="483" t="str">
        <f>IF(LEN(VLOOKUP(AK91,vysledovka!$D$8:$F$68,3,FALSE))&lt;2,"",LEFT(RIGHT(VLOOKUP(AK91,vysledovka!$D$8:$F$68,3,FALSE),2),1))</f>
        <v/>
      </c>
      <c r="CF93" s="482"/>
      <c r="CG93" s="483" t="str">
        <f>IF(VLOOKUP(AK91,vysledovka!$D$8:$F$68,3,FALSE)=0,"",IF(LEN(VLOOKUP(AK91,vysledovka!$D$8:$F$68,3,FALSE))&lt;1,"",LEFT(RIGHT(VLOOKUP(AK91,vysledovka!$D$8:$F$68,3,FALSE),1),1)))</f>
        <v/>
      </c>
      <c r="CH93" s="217"/>
      <c r="CI93" s="250"/>
      <c r="CJ93" s="250"/>
    </row>
    <row r="94" spans="1:88" s="252" customFormat="1" ht="3" customHeight="1">
      <c r="A94" s="250"/>
      <c r="B94" s="250"/>
      <c r="C94" s="250"/>
      <c r="E94" s="941"/>
      <c r="F94" s="941"/>
      <c r="G94" s="939"/>
      <c r="H94" s="939"/>
      <c r="I94" s="939"/>
      <c r="J94" s="939"/>
      <c r="K94" s="939"/>
      <c r="L94" s="939"/>
      <c r="M94" s="939"/>
      <c r="N94" s="939"/>
      <c r="O94" s="939"/>
      <c r="P94" s="939"/>
      <c r="Q94" s="939"/>
      <c r="R94" s="939"/>
      <c r="S94" s="939"/>
      <c r="T94" s="939"/>
      <c r="U94" s="939"/>
      <c r="V94" s="939"/>
      <c r="W94" s="939"/>
      <c r="X94" s="939"/>
      <c r="Y94" s="939"/>
      <c r="Z94" s="939"/>
      <c r="AA94" s="939"/>
      <c r="AB94" s="939"/>
      <c r="AC94" s="939"/>
      <c r="AD94" s="939"/>
      <c r="AE94" s="939"/>
      <c r="AF94" s="939"/>
      <c r="AG94" s="939"/>
      <c r="AH94" s="939"/>
      <c r="AI94" s="939"/>
      <c r="AJ94" s="939"/>
      <c r="AK94" s="923"/>
      <c r="AL94" s="923"/>
      <c r="AM94" s="923"/>
      <c r="AN94" s="464"/>
      <c r="AO94" s="236"/>
      <c r="AP94" s="236"/>
      <c r="AQ94" s="236"/>
      <c r="AR94" s="236"/>
      <c r="AS94" s="236"/>
      <c r="AT94" s="236"/>
      <c r="AU94" s="236"/>
      <c r="AV94" s="236"/>
      <c r="AW94" s="236"/>
      <c r="AX94" s="236"/>
      <c r="AY94" s="236"/>
      <c r="AZ94" s="236"/>
      <c r="BA94" s="236"/>
      <c r="BB94" s="236"/>
      <c r="BC94" s="236"/>
      <c r="BD94" s="236"/>
      <c r="BE94" s="182"/>
      <c r="BF94" s="182"/>
      <c r="BG94" s="182"/>
      <c r="BH94" s="182"/>
      <c r="BI94" s="182"/>
      <c r="BJ94" s="182"/>
      <c r="BK94" s="182"/>
      <c r="BL94" s="669"/>
      <c r="BM94" s="669"/>
      <c r="BN94" s="669"/>
      <c r="BO94" s="669"/>
      <c r="BP94" s="669"/>
      <c r="BQ94" s="669"/>
      <c r="BR94" s="669"/>
      <c r="BS94" s="669"/>
      <c r="BT94" s="669"/>
      <c r="BU94" s="669"/>
      <c r="BV94" s="669"/>
      <c r="BW94" s="669"/>
      <c r="BX94" s="669"/>
      <c r="BY94" s="669"/>
      <c r="BZ94" s="669"/>
      <c r="CA94" s="669"/>
      <c r="CB94" s="669"/>
      <c r="CC94" s="182"/>
      <c r="CD94" s="182"/>
      <c r="CE94" s="182"/>
      <c r="CF94" s="182"/>
      <c r="CG94" s="182"/>
      <c r="CH94" s="218"/>
      <c r="CI94" s="250"/>
      <c r="CJ94" s="250"/>
    </row>
    <row r="95" spans="1:88" s="174" customFormat="1" ht="3" customHeight="1">
      <c r="A95" s="250"/>
      <c r="B95" s="251"/>
      <c r="C95" s="144"/>
      <c r="D95" s="144"/>
      <c r="E95" s="950" t="s">
        <v>288</v>
      </c>
      <c r="F95" s="951"/>
      <c r="G95" s="804" t="str">
        <f>Index!C253</f>
        <v>Nákladové úroky (r. 50 + r. 51)</v>
      </c>
      <c r="H95" s="804"/>
      <c r="I95" s="804"/>
      <c r="J95" s="804"/>
      <c r="K95" s="804"/>
      <c r="L95" s="804"/>
      <c r="M95" s="804"/>
      <c r="N95" s="804"/>
      <c r="O95" s="804"/>
      <c r="P95" s="804"/>
      <c r="Q95" s="804"/>
      <c r="R95" s="804"/>
      <c r="S95" s="804"/>
      <c r="T95" s="804"/>
      <c r="U95" s="804"/>
      <c r="V95" s="804"/>
      <c r="W95" s="804"/>
      <c r="X95" s="804"/>
      <c r="Y95" s="804"/>
      <c r="Z95" s="804"/>
      <c r="AA95" s="804"/>
      <c r="AB95" s="804"/>
      <c r="AC95" s="804"/>
      <c r="AD95" s="804"/>
      <c r="AE95" s="804"/>
      <c r="AF95" s="804"/>
      <c r="AG95" s="804"/>
      <c r="AH95" s="804"/>
      <c r="AI95" s="804"/>
      <c r="AJ95" s="804"/>
      <c r="AK95" s="922" t="s">
        <v>130</v>
      </c>
      <c r="AL95" s="923"/>
      <c r="AM95" s="923"/>
      <c r="AN95" s="469"/>
      <c r="AO95" s="472"/>
      <c r="AP95" s="472"/>
      <c r="AQ95" s="472"/>
      <c r="AR95" s="472"/>
      <c r="AS95" s="472"/>
      <c r="AT95" s="472"/>
      <c r="AU95" s="472"/>
      <c r="AV95" s="472"/>
      <c r="AW95" s="472"/>
      <c r="AX95" s="472"/>
      <c r="AY95" s="472"/>
      <c r="AZ95" s="472"/>
      <c r="BA95" s="472"/>
      <c r="BB95" s="472"/>
      <c r="BC95" s="472"/>
      <c r="BD95" s="472"/>
      <c r="BE95" s="175"/>
      <c r="BF95" s="175"/>
      <c r="BG95" s="175"/>
      <c r="BH95" s="175"/>
      <c r="BI95" s="175"/>
      <c r="BJ95" s="175"/>
      <c r="BK95" s="175"/>
      <c r="BL95" s="710"/>
      <c r="BM95" s="710"/>
      <c r="BN95" s="710"/>
      <c r="BO95" s="710"/>
      <c r="BP95" s="710"/>
      <c r="BQ95" s="710"/>
      <c r="BR95" s="710"/>
      <c r="BS95" s="710"/>
      <c r="BT95" s="710"/>
      <c r="BU95" s="710"/>
      <c r="BV95" s="710"/>
      <c r="BW95" s="710"/>
      <c r="BX95" s="710"/>
      <c r="BY95" s="710"/>
      <c r="BZ95" s="710"/>
      <c r="CA95" s="710"/>
      <c r="CB95" s="710"/>
      <c r="CC95" s="175"/>
      <c r="CD95" s="175"/>
      <c r="CE95" s="175"/>
      <c r="CF95" s="175"/>
      <c r="CG95" s="175"/>
      <c r="CH95" s="216"/>
      <c r="CI95" s="220"/>
      <c r="CJ95" s="220"/>
    </row>
    <row r="96" spans="1:88" s="174" customFormat="1" ht="3" customHeight="1">
      <c r="A96" s="250"/>
      <c r="B96" s="250"/>
      <c r="C96" s="250"/>
      <c r="D96" s="251"/>
      <c r="E96" s="950"/>
      <c r="F96" s="951"/>
      <c r="G96" s="804"/>
      <c r="H96" s="804"/>
      <c r="I96" s="804"/>
      <c r="J96" s="804"/>
      <c r="K96" s="804"/>
      <c r="L96" s="804"/>
      <c r="M96" s="804"/>
      <c r="N96" s="804"/>
      <c r="O96" s="804"/>
      <c r="P96" s="804"/>
      <c r="Q96" s="804"/>
      <c r="R96" s="804"/>
      <c r="S96" s="804"/>
      <c r="T96" s="804"/>
      <c r="U96" s="804"/>
      <c r="V96" s="804"/>
      <c r="W96" s="804"/>
      <c r="X96" s="804"/>
      <c r="Y96" s="804"/>
      <c r="Z96" s="804"/>
      <c r="AA96" s="804"/>
      <c r="AB96" s="804"/>
      <c r="AC96" s="804"/>
      <c r="AD96" s="804"/>
      <c r="AE96" s="804"/>
      <c r="AF96" s="804"/>
      <c r="AG96" s="804"/>
      <c r="AH96" s="804"/>
      <c r="AI96" s="804"/>
      <c r="AJ96" s="804"/>
      <c r="AK96" s="923"/>
      <c r="AL96" s="923"/>
      <c r="AM96" s="923"/>
      <c r="AN96" s="465"/>
      <c r="AO96" s="466"/>
      <c r="AP96" s="466"/>
      <c r="AQ96" s="466"/>
      <c r="AR96" s="471"/>
      <c r="AS96" s="481"/>
      <c r="AT96" s="481"/>
      <c r="AU96" s="481"/>
      <c r="AV96" s="481"/>
      <c r="AW96" s="481"/>
      <c r="AX96" s="482"/>
      <c r="AY96" s="830"/>
      <c r="AZ96" s="830"/>
      <c r="BA96" s="830"/>
      <c r="BB96" s="830"/>
      <c r="BC96" s="830"/>
      <c r="BD96" s="830"/>
      <c r="BE96" s="482"/>
      <c r="BF96" s="832"/>
      <c r="BG96" s="832"/>
      <c r="BH96" s="832"/>
      <c r="BI96" s="832"/>
      <c r="BJ96" s="832"/>
      <c r="BK96" s="738"/>
      <c r="BL96" s="671"/>
      <c r="BM96" s="672"/>
      <c r="BN96" s="672"/>
      <c r="BO96" s="672"/>
      <c r="BP96" s="471"/>
      <c r="BQ96" s="830"/>
      <c r="BR96" s="830"/>
      <c r="BS96" s="830"/>
      <c r="BT96" s="830"/>
      <c r="BU96" s="830"/>
      <c r="BV96" s="831"/>
      <c r="BW96" s="832"/>
      <c r="BX96" s="832"/>
      <c r="BY96" s="832"/>
      <c r="BZ96" s="832"/>
      <c r="CA96" s="832"/>
      <c r="CB96" s="833"/>
      <c r="CC96" s="832"/>
      <c r="CD96" s="832"/>
      <c r="CE96" s="832"/>
      <c r="CF96" s="832"/>
      <c r="CG96" s="832"/>
      <c r="CH96" s="217"/>
      <c r="CI96" s="220"/>
      <c r="CJ96" s="220"/>
    </row>
    <row r="97" spans="1:88" s="252" customFormat="1" ht="15" customHeight="1">
      <c r="A97" s="250"/>
      <c r="B97" s="250"/>
      <c r="C97" s="250"/>
      <c r="E97" s="950"/>
      <c r="F97" s="951"/>
      <c r="G97" s="804"/>
      <c r="H97" s="804"/>
      <c r="I97" s="804"/>
      <c r="J97" s="804"/>
      <c r="K97" s="804"/>
      <c r="L97" s="804"/>
      <c r="M97" s="804"/>
      <c r="N97" s="804"/>
      <c r="O97" s="804"/>
      <c r="P97" s="804"/>
      <c r="Q97" s="804"/>
      <c r="R97" s="804"/>
      <c r="S97" s="804"/>
      <c r="T97" s="804"/>
      <c r="U97" s="804"/>
      <c r="V97" s="804"/>
      <c r="W97" s="804"/>
      <c r="X97" s="804"/>
      <c r="Y97" s="804"/>
      <c r="Z97" s="804"/>
      <c r="AA97" s="804"/>
      <c r="AB97" s="804"/>
      <c r="AC97" s="804"/>
      <c r="AD97" s="804"/>
      <c r="AE97" s="804"/>
      <c r="AF97" s="804"/>
      <c r="AG97" s="804"/>
      <c r="AH97" s="804"/>
      <c r="AI97" s="804"/>
      <c r="AJ97" s="804"/>
      <c r="AK97" s="923"/>
      <c r="AL97" s="923"/>
      <c r="AM97" s="923"/>
      <c r="AN97" s="465"/>
      <c r="AO97" s="483" t="str">
        <f>IF(LEN(VLOOKUP(AK95,vysledovka!$D$8:$F$68,2,FALSE))&lt;11,"",LEFT(RIGHT(VLOOKUP(AK95,vysledovka!$D$8:$F$68,2,FALSE),11),1))</f>
        <v/>
      </c>
      <c r="AP97" s="253"/>
      <c r="AQ97" s="483" t="str">
        <f>IF(LEN(VLOOKUP(AK95,vysledovka!$D$8:$F$68,2,FALSE))&lt;10,"",LEFT(RIGHT(VLOOKUP(AK95,vysledovka!$D$8:$F$68,2,FALSE),10),1))</f>
        <v/>
      </c>
      <c r="AR97" s="482"/>
      <c r="AS97" s="483" t="str">
        <f>IF(LEN(VLOOKUP(AK95,vysledovka!$D$8:$F$68,2,FALSE))&lt;9,"",LEFT(RIGHT(VLOOKUP(AK95,vysledovka!$D$8:$F$68,2,FALSE),9),1))</f>
        <v/>
      </c>
      <c r="AT97" s="253"/>
      <c r="AU97" s="483" t="str">
        <f>IF(LEN(VLOOKUP(AK95,vysledovka!$D$8:$F$68,2,FALSE))&lt;8,"",LEFT(RIGHT(VLOOKUP(AK95,vysledovka!$D$8:$F$68,2,FALSE),8),1))</f>
        <v/>
      </c>
      <c r="AV97" s="482"/>
      <c r="AW97" s="483" t="str">
        <f>IF(LEN(VLOOKUP(AK95,vysledovka!$D$8:$F$68,2,FALSE))&lt;7,"",LEFT(RIGHT(VLOOKUP(AK95,vysledovka!$D$8:$F$68,2,FALSE),7),1))</f>
        <v/>
      </c>
      <c r="AX97" s="482"/>
      <c r="AY97" s="483" t="str">
        <f>IF(LEN(VLOOKUP(AK95,vysledovka!$D$8:$F$68,2,FALSE))&lt;6,"",LEFT(RIGHT(VLOOKUP(AK95,vysledovka!$D$8:$F$68,2,FALSE),6),1))</f>
        <v/>
      </c>
      <c r="AZ97" s="253"/>
      <c r="BA97" s="834" t="str">
        <f>IF(LEN(VLOOKUP(AK95,vysledovka!$D$8:$F$68,2,FALSE))&lt;5,"",LEFT(RIGHT(VLOOKUP(AK95,vysledovka!$D$8:$F$68,2,FALSE),5),1))</f>
        <v/>
      </c>
      <c r="BB97" s="834"/>
      <c r="BC97" s="482"/>
      <c r="BD97" s="483" t="str">
        <f>IF(LEN(VLOOKUP(AK95,vysledovka!$D$8:$F$68,2,FALSE))&lt;4,"",LEFT(RIGHT(VLOOKUP(AK95,vysledovka!$D$8:$F$68,2,FALSE),4),1))</f>
        <v/>
      </c>
      <c r="BE97" s="482"/>
      <c r="BF97" s="483" t="str">
        <f>IF(LEN(VLOOKUP(AK95,vysledovka!$D$8:$F$68,2,FALSE))&lt;3,"",LEFT(RIGHT(VLOOKUP(AK95,vysledovka!$D$8:$F$68,2,FALSE),3),1))</f>
        <v/>
      </c>
      <c r="BG97" s="482"/>
      <c r="BH97" s="483" t="str">
        <f>IF(LEN(VLOOKUP(AK95,vysledovka!$D$8:$F$68,2,FALSE))&lt;2,"",LEFT(RIGHT(VLOOKUP(AK95,vysledovka!$D$8:$F$68,2,FALSE),2),1))</f>
        <v/>
      </c>
      <c r="BI97" s="482"/>
      <c r="BJ97" s="483" t="str">
        <f>IF(VLOOKUP(AK95,vysledovka!$D$8:$F$68,2,FALSE)=0,"",IF(LEN(VLOOKUP(AK95,vysledovka!$D$8:$F$68,2,FALSE))&lt;1,"",LEFT(RIGHT(VLOOKUP(AK95,vysledovka!$D$8:$F$68,2,FALSE),1),1)))</f>
        <v/>
      </c>
      <c r="BK97" s="738"/>
      <c r="BL97" s="671"/>
      <c r="BM97" s="483" t="str">
        <f>IF(LEN(VLOOKUP(AK95,vysledovka!$D$8:$F$68,3,FALSE))&lt;11,"",LEFT(RIGHT(VLOOKUP(AK95,vysledovka!$D$8:$F$68,3,FALSE),11),1))</f>
        <v/>
      </c>
      <c r="BN97" s="253"/>
      <c r="BO97" s="483" t="str">
        <f>IF(LEN(VLOOKUP(AK95,vysledovka!$D$8:$F$68,3,FALSE))&lt;10,"",LEFT(RIGHT(VLOOKUP(AK95,vysledovka!$D$8:$F$68,3,FALSE),10),1))</f>
        <v/>
      </c>
      <c r="BP97" s="482"/>
      <c r="BQ97" s="483" t="str">
        <f>IF(LEN(VLOOKUP(AK95,vysledovka!$D$8:$F$68,3,FALSE))&lt;9,"",LEFT(RIGHT(VLOOKUP(AK95,vysledovka!$D$8:$F$68,3,FALSE),9),1))</f>
        <v/>
      </c>
      <c r="BR97" s="253"/>
      <c r="BS97" s="483" t="str">
        <f>IF(LEN(VLOOKUP(AK95,vysledovka!$D$8:$F$68,3,FALSE))&lt;8,"",LEFT(RIGHT(VLOOKUP(AK95,vysledovka!$D$8:$F$68,3,FALSE),8),1))</f>
        <v/>
      </c>
      <c r="BT97" s="482"/>
      <c r="BU97" s="483" t="str">
        <f>IF(LEN(VLOOKUP(AK95,vysledovka!$D$8:$F$68,3,FALSE))&lt;7,"",LEFT(RIGHT(VLOOKUP(AK95,vysledovka!$D$8:$F$68,3,FALSE),7),1))</f>
        <v/>
      </c>
      <c r="BV97" s="831"/>
      <c r="BW97" s="483" t="str">
        <f>IF(LEN(VLOOKUP(AK95,vysledovka!$D$8:$F$68,3,FALSE))&lt;6,"",LEFT(RIGHT(VLOOKUP(AK95,vysledovka!$D$8:$F$68,3,FALSE),6),1))</f>
        <v/>
      </c>
      <c r="BX97" s="482"/>
      <c r="BY97" s="483" t="str">
        <f>IF(LEN(VLOOKUP(AK95,vysledovka!$D$8:$F$68,3,FALSE))&lt;5,"",LEFT(RIGHT(VLOOKUP(AK95,vysledovka!$D$8:$F$68,3,FALSE),5),1))</f>
        <v/>
      </c>
      <c r="BZ97" s="482"/>
      <c r="CA97" s="483" t="str">
        <f>IF(LEN(VLOOKUP(AK95,vysledovka!$D$8:$F$68,3,FALSE))&lt;4,"",LEFT(RIGHT(VLOOKUP(AK95,vysledovka!$D$8:$F$68,3,FALSE),4),1))</f>
        <v/>
      </c>
      <c r="CB97" s="833"/>
      <c r="CC97" s="483" t="str">
        <f>IF(LEN(VLOOKUP(AK95,vysledovka!$D$8:$F$68,3,FALSE))&lt;3,"",LEFT(RIGHT(VLOOKUP(AK95,vysledovka!$D$8:$F$68,3,FALSE),3),1))</f>
        <v/>
      </c>
      <c r="CD97" s="482"/>
      <c r="CE97" s="483" t="str">
        <f>IF(LEN(VLOOKUP(AK95,vysledovka!$D$8:$F$68,3,FALSE))&lt;2,"",LEFT(RIGHT(VLOOKUP(AK95,vysledovka!$D$8:$F$68,3,FALSE),2),1))</f>
        <v/>
      </c>
      <c r="CF97" s="482"/>
      <c r="CG97" s="483" t="str">
        <f>IF(VLOOKUP(AK95,vysledovka!$D$8:$F$68,3,FALSE)=0,"",IF(LEN(VLOOKUP(AK95,vysledovka!$D$8:$F$68,3,FALSE))&lt;1,"",LEFT(RIGHT(VLOOKUP(AK95,vysledovka!$D$8:$F$68,3,FALSE),1),1)))</f>
        <v/>
      </c>
      <c r="CH97" s="217"/>
      <c r="CI97" s="250"/>
      <c r="CJ97" s="250"/>
    </row>
    <row r="98" spans="1:88" s="252" customFormat="1" ht="3" customHeight="1">
      <c r="A98" s="250"/>
      <c r="B98" s="250"/>
      <c r="C98" s="250"/>
      <c r="E98" s="950"/>
      <c r="F98" s="951"/>
      <c r="G98" s="804"/>
      <c r="H98" s="804"/>
      <c r="I98" s="804"/>
      <c r="J98" s="804"/>
      <c r="K98" s="804"/>
      <c r="L98" s="804"/>
      <c r="M98" s="804"/>
      <c r="N98" s="804"/>
      <c r="O98" s="804"/>
      <c r="P98" s="804"/>
      <c r="Q98" s="804"/>
      <c r="R98" s="804"/>
      <c r="S98" s="804"/>
      <c r="T98" s="804"/>
      <c r="U98" s="804"/>
      <c r="V98" s="804"/>
      <c r="W98" s="804"/>
      <c r="X98" s="804"/>
      <c r="Y98" s="804"/>
      <c r="Z98" s="804"/>
      <c r="AA98" s="804"/>
      <c r="AB98" s="804"/>
      <c r="AC98" s="804"/>
      <c r="AD98" s="804"/>
      <c r="AE98" s="804"/>
      <c r="AF98" s="804"/>
      <c r="AG98" s="804"/>
      <c r="AH98" s="804"/>
      <c r="AI98" s="804"/>
      <c r="AJ98" s="804"/>
      <c r="AK98" s="923"/>
      <c r="AL98" s="923"/>
      <c r="AM98" s="923"/>
      <c r="AN98" s="464"/>
      <c r="AO98" s="236"/>
      <c r="AP98" s="236"/>
      <c r="AQ98" s="236"/>
      <c r="AR98" s="236"/>
      <c r="AS98" s="236"/>
      <c r="AT98" s="236"/>
      <c r="AU98" s="236"/>
      <c r="AV98" s="236"/>
      <c r="AW98" s="236"/>
      <c r="AX98" s="236"/>
      <c r="AY98" s="236"/>
      <c r="AZ98" s="236"/>
      <c r="BA98" s="236"/>
      <c r="BB98" s="236"/>
      <c r="BC98" s="236"/>
      <c r="BD98" s="236"/>
      <c r="BE98" s="182"/>
      <c r="BF98" s="182"/>
      <c r="BG98" s="182"/>
      <c r="BH98" s="182"/>
      <c r="BI98" s="182"/>
      <c r="BJ98" s="182"/>
      <c r="BK98" s="182"/>
      <c r="BL98" s="669"/>
      <c r="BM98" s="669"/>
      <c r="BN98" s="669"/>
      <c r="BO98" s="669"/>
      <c r="BP98" s="669"/>
      <c r="BQ98" s="669"/>
      <c r="BR98" s="669"/>
      <c r="BS98" s="669"/>
      <c r="BT98" s="669"/>
      <c r="BU98" s="669"/>
      <c r="BV98" s="669"/>
      <c r="BW98" s="669"/>
      <c r="BX98" s="669"/>
      <c r="BY98" s="669"/>
      <c r="BZ98" s="669"/>
      <c r="CA98" s="669"/>
      <c r="CB98" s="669"/>
      <c r="CC98" s="182"/>
      <c r="CD98" s="182"/>
      <c r="CE98" s="182"/>
      <c r="CF98" s="182"/>
      <c r="CG98" s="182"/>
      <c r="CH98" s="218"/>
      <c r="CI98" s="250"/>
      <c r="CJ98" s="250"/>
    </row>
    <row r="99" spans="1:88" s="174" customFormat="1" ht="3" customHeight="1">
      <c r="A99" s="250"/>
      <c r="B99" s="251"/>
      <c r="C99" s="144"/>
      <c r="D99" s="144"/>
      <c r="E99" s="950" t="s">
        <v>289</v>
      </c>
      <c r="F99" s="951"/>
      <c r="G99" s="939" t="str">
        <f>Index!C254</f>
        <v>Nákladové úroky pre prepojené účtovné jednotky (562A)</v>
      </c>
      <c r="H99" s="939"/>
      <c r="I99" s="939"/>
      <c r="J99" s="939"/>
      <c r="K99" s="939"/>
      <c r="L99" s="939"/>
      <c r="M99" s="939"/>
      <c r="N99" s="939"/>
      <c r="O99" s="939"/>
      <c r="P99" s="939"/>
      <c r="Q99" s="939"/>
      <c r="R99" s="939"/>
      <c r="S99" s="939"/>
      <c r="T99" s="939"/>
      <c r="U99" s="939"/>
      <c r="V99" s="939"/>
      <c r="W99" s="939"/>
      <c r="X99" s="939"/>
      <c r="Y99" s="939"/>
      <c r="Z99" s="939"/>
      <c r="AA99" s="939"/>
      <c r="AB99" s="939"/>
      <c r="AC99" s="939"/>
      <c r="AD99" s="939"/>
      <c r="AE99" s="939"/>
      <c r="AF99" s="939"/>
      <c r="AG99" s="939"/>
      <c r="AH99" s="939"/>
      <c r="AI99" s="939"/>
      <c r="AJ99" s="939"/>
      <c r="AK99" s="922" t="s">
        <v>131</v>
      </c>
      <c r="AL99" s="923"/>
      <c r="AM99" s="923"/>
      <c r="AN99" s="469"/>
      <c r="AO99" s="472"/>
      <c r="AP99" s="472"/>
      <c r="AQ99" s="472"/>
      <c r="AR99" s="472"/>
      <c r="AS99" s="472"/>
      <c r="AT99" s="472"/>
      <c r="AU99" s="472"/>
      <c r="AV99" s="472"/>
      <c r="AW99" s="472"/>
      <c r="AX99" s="472"/>
      <c r="AY99" s="472"/>
      <c r="AZ99" s="472"/>
      <c r="BA99" s="472"/>
      <c r="BB99" s="472"/>
      <c r="BC99" s="472"/>
      <c r="BD99" s="472"/>
      <c r="BE99" s="175"/>
      <c r="BF99" s="175"/>
      <c r="BG99" s="175"/>
      <c r="BH99" s="175"/>
      <c r="BI99" s="175"/>
      <c r="BJ99" s="175"/>
      <c r="BK99" s="175"/>
      <c r="BL99" s="710"/>
      <c r="BM99" s="710"/>
      <c r="BN99" s="710"/>
      <c r="BO99" s="710"/>
      <c r="BP99" s="710"/>
      <c r="BQ99" s="710"/>
      <c r="BR99" s="710"/>
      <c r="BS99" s="710"/>
      <c r="BT99" s="710"/>
      <c r="BU99" s="710"/>
      <c r="BV99" s="710"/>
      <c r="BW99" s="710"/>
      <c r="BX99" s="710"/>
      <c r="BY99" s="710"/>
      <c r="BZ99" s="710"/>
      <c r="CA99" s="710"/>
      <c r="CB99" s="710"/>
      <c r="CC99" s="175"/>
      <c r="CD99" s="175"/>
      <c r="CE99" s="175"/>
      <c r="CF99" s="175"/>
      <c r="CG99" s="175"/>
      <c r="CH99" s="216"/>
      <c r="CI99" s="220"/>
      <c r="CJ99" s="220"/>
    </row>
    <row r="100" spans="1:88" s="174" customFormat="1" ht="3" customHeight="1">
      <c r="A100" s="250"/>
      <c r="B100" s="250"/>
      <c r="C100" s="250"/>
      <c r="D100" s="251"/>
      <c r="E100" s="950"/>
      <c r="F100" s="951"/>
      <c r="G100" s="939"/>
      <c r="H100" s="939"/>
      <c r="I100" s="939"/>
      <c r="J100" s="939"/>
      <c r="K100" s="939"/>
      <c r="L100" s="939"/>
      <c r="M100" s="939"/>
      <c r="N100" s="939"/>
      <c r="O100" s="939"/>
      <c r="P100" s="939"/>
      <c r="Q100" s="939"/>
      <c r="R100" s="939"/>
      <c r="S100" s="939"/>
      <c r="T100" s="939"/>
      <c r="U100" s="939"/>
      <c r="V100" s="939"/>
      <c r="W100" s="939"/>
      <c r="X100" s="939"/>
      <c r="Y100" s="939"/>
      <c r="Z100" s="939"/>
      <c r="AA100" s="939"/>
      <c r="AB100" s="939"/>
      <c r="AC100" s="939"/>
      <c r="AD100" s="939"/>
      <c r="AE100" s="939"/>
      <c r="AF100" s="939"/>
      <c r="AG100" s="939"/>
      <c r="AH100" s="939"/>
      <c r="AI100" s="939"/>
      <c r="AJ100" s="939"/>
      <c r="AK100" s="923"/>
      <c r="AL100" s="923"/>
      <c r="AM100" s="923"/>
      <c r="AN100" s="465"/>
      <c r="AO100" s="466"/>
      <c r="AP100" s="466"/>
      <c r="AQ100" s="466"/>
      <c r="AR100" s="471"/>
      <c r="AS100" s="481"/>
      <c r="AT100" s="481"/>
      <c r="AU100" s="481"/>
      <c r="AV100" s="481"/>
      <c r="AW100" s="481"/>
      <c r="AX100" s="482"/>
      <c r="AY100" s="830"/>
      <c r="AZ100" s="830"/>
      <c r="BA100" s="830"/>
      <c r="BB100" s="830"/>
      <c r="BC100" s="830"/>
      <c r="BD100" s="830"/>
      <c r="BE100" s="482"/>
      <c r="BF100" s="832"/>
      <c r="BG100" s="832"/>
      <c r="BH100" s="832"/>
      <c r="BI100" s="832"/>
      <c r="BJ100" s="832"/>
      <c r="BK100" s="738"/>
      <c r="BL100" s="671"/>
      <c r="BM100" s="672"/>
      <c r="BN100" s="672"/>
      <c r="BO100" s="672"/>
      <c r="BP100" s="471"/>
      <c r="BQ100" s="830"/>
      <c r="BR100" s="830"/>
      <c r="BS100" s="830"/>
      <c r="BT100" s="830"/>
      <c r="BU100" s="830"/>
      <c r="BV100" s="831"/>
      <c r="BW100" s="832"/>
      <c r="BX100" s="832"/>
      <c r="BY100" s="832"/>
      <c r="BZ100" s="832"/>
      <c r="CA100" s="832"/>
      <c r="CB100" s="833"/>
      <c r="CC100" s="832"/>
      <c r="CD100" s="832"/>
      <c r="CE100" s="832"/>
      <c r="CF100" s="832"/>
      <c r="CG100" s="832"/>
      <c r="CH100" s="217"/>
      <c r="CI100" s="220"/>
      <c r="CJ100" s="220"/>
    </row>
    <row r="101" spans="1:88" s="252" customFormat="1" ht="15" customHeight="1">
      <c r="A101" s="250"/>
      <c r="B101" s="250"/>
      <c r="C101" s="250"/>
      <c r="E101" s="950"/>
      <c r="F101" s="951"/>
      <c r="G101" s="939"/>
      <c r="H101" s="939"/>
      <c r="I101" s="939"/>
      <c r="J101" s="939"/>
      <c r="K101" s="939"/>
      <c r="L101" s="939"/>
      <c r="M101" s="939"/>
      <c r="N101" s="939"/>
      <c r="O101" s="939"/>
      <c r="P101" s="939"/>
      <c r="Q101" s="939"/>
      <c r="R101" s="939"/>
      <c r="S101" s="939"/>
      <c r="T101" s="939"/>
      <c r="U101" s="939"/>
      <c r="V101" s="939"/>
      <c r="W101" s="939"/>
      <c r="X101" s="939"/>
      <c r="Y101" s="939"/>
      <c r="Z101" s="939"/>
      <c r="AA101" s="939"/>
      <c r="AB101" s="939"/>
      <c r="AC101" s="939"/>
      <c r="AD101" s="939"/>
      <c r="AE101" s="939"/>
      <c r="AF101" s="939"/>
      <c r="AG101" s="939"/>
      <c r="AH101" s="939"/>
      <c r="AI101" s="939"/>
      <c r="AJ101" s="939"/>
      <c r="AK101" s="923"/>
      <c r="AL101" s="923"/>
      <c r="AM101" s="923"/>
      <c r="AN101" s="465"/>
      <c r="AO101" s="483" t="str">
        <f>IF(LEN(VLOOKUP(AK99,vysledovka!$D$8:$F$68,2,FALSE))&lt;11,"",LEFT(RIGHT(VLOOKUP(AK99,vysledovka!$D$8:$F$68,2,FALSE),11),1))</f>
        <v/>
      </c>
      <c r="AP101" s="253"/>
      <c r="AQ101" s="483" t="str">
        <f>IF(LEN(VLOOKUP(AK99,vysledovka!$D$8:$F$68,2,FALSE))&lt;10,"",LEFT(RIGHT(VLOOKUP(AK99,vysledovka!$D$8:$F$68,2,FALSE),10),1))</f>
        <v/>
      </c>
      <c r="AR101" s="482"/>
      <c r="AS101" s="483" t="str">
        <f>IF(LEN(VLOOKUP(AK99,vysledovka!$D$8:$F$68,2,FALSE))&lt;9,"",LEFT(RIGHT(VLOOKUP(AK99,vysledovka!$D$8:$F$68,2,FALSE),9),1))</f>
        <v/>
      </c>
      <c r="AT101" s="253"/>
      <c r="AU101" s="483" t="str">
        <f>IF(LEN(VLOOKUP(AK99,vysledovka!$D$8:$F$68,2,FALSE))&lt;8,"",LEFT(RIGHT(VLOOKUP(AK99,vysledovka!$D$8:$F$68,2,FALSE),8),1))</f>
        <v/>
      </c>
      <c r="AV101" s="482"/>
      <c r="AW101" s="483" t="str">
        <f>IF(LEN(VLOOKUP(AK99,vysledovka!$D$8:$F$68,2,FALSE))&lt;7,"",LEFT(RIGHT(VLOOKUP(AK99,vysledovka!$D$8:$F$68,2,FALSE),7),1))</f>
        <v/>
      </c>
      <c r="AX101" s="482"/>
      <c r="AY101" s="483" t="str">
        <f>IF(LEN(VLOOKUP(AK99,vysledovka!$D$8:$F$68,2,FALSE))&lt;6,"",LEFT(RIGHT(VLOOKUP(AK99,vysledovka!$D$8:$F$68,2,FALSE),6),1))</f>
        <v/>
      </c>
      <c r="AZ101" s="253"/>
      <c r="BA101" s="834" t="str">
        <f>IF(LEN(VLOOKUP(AK99,vysledovka!$D$8:$F$68,2,FALSE))&lt;5,"",LEFT(RIGHT(VLOOKUP(AK99,vysledovka!$D$8:$F$68,2,FALSE),5),1))</f>
        <v/>
      </c>
      <c r="BB101" s="834"/>
      <c r="BC101" s="482"/>
      <c r="BD101" s="483" t="str">
        <f>IF(LEN(VLOOKUP(AK99,vysledovka!$D$8:$F$68,2,FALSE))&lt;4,"",LEFT(RIGHT(VLOOKUP(AK99,vysledovka!$D$8:$F$68,2,FALSE),4),1))</f>
        <v/>
      </c>
      <c r="BE101" s="482"/>
      <c r="BF101" s="483" t="str">
        <f>IF(LEN(VLOOKUP(AK99,vysledovka!$D$8:$F$68,2,FALSE))&lt;3,"",LEFT(RIGHT(VLOOKUP(AK99,vysledovka!$D$8:$F$68,2,FALSE),3),1))</f>
        <v/>
      </c>
      <c r="BG101" s="482"/>
      <c r="BH101" s="483" t="str">
        <f>IF(LEN(VLOOKUP(AK99,vysledovka!$D$8:$F$68,2,FALSE))&lt;2,"",LEFT(RIGHT(VLOOKUP(AK99,vysledovka!$D$8:$F$68,2,FALSE),2),1))</f>
        <v/>
      </c>
      <c r="BI101" s="482"/>
      <c r="BJ101" s="483" t="str">
        <f>IF(VLOOKUP(AK99,vysledovka!$D$8:$F$68,2,FALSE)=0,"",IF(LEN(VLOOKUP(AK99,vysledovka!$D$8:$F$68,2,FALSE))&lt;1,"",LEFT(RIGHT(VLOOKUP(AK99,vysledovka!$D$8:$F$68,2,FALSE),1),1)))</f>
        <v/>
      </c>
      <c r="BK101" s="738"/>
      <c r="BL101" s="671"/>
      <c r="BM101" s="483" t="str">
        <f>IF(LEN(VLOOKUP(AK99,vysledovka!$D$8:$F$68,3,FALSE))&lt;11,"",LEFT(RIGHT(VLOOKUP(AK99,vysledovka!$D$8:$F$68,3,FALSE),11),1))</f>
        <v/>
      </c>
      <c r="BN101" s="253"/>
      <c r="BO101" s="483" t="str">
        <f>IF(LEN(VLOOKUP(AK99,vysledovka!$D$8:$F$68,3,FALSE))&lt;10,"",LEFT(RIGHT(VLOOKUP(AK99,vysledovka!$D$8:$F$68,3,FALSE),10),1))</f>
        <v/>
      </c>
      <c r="BP101" s="482"/>
      <c r="BQ101" s="483" t="str">
        <f>IF(LEN(VLOOKUP(AK99,vysledovka!$D$8:$F$68,3,FALSE))&lt;9,"",LEFT(RIGHT(VLOOKUP(AK99,vysledovka!$D$8:$F$68,3,FALSE),9),1))</f>
        <v/>
      </c>
      <c r="BR101" s="253"/>
      <c r="BS101" s="483" t="str">
        <f>IF(LEN(VLOOKUP(AK99,vysledovka!$D$8:$F$68,3,FALSE))&lt;8,"",LEFT(RIGHT(VLOOKUP(AK99,vysledovka!$D$8:$F$68,3,FALSE),8),1))</f>
        <v/>
      </c>
      <c r="BT101" s="482"/>
      <c r="BU101" s="483" t="str">
        <f>IF(LEN(VLOOKUP(AK99,vysledovka!$D$8:$F$68,3,FALSE))&lt;7,"",LEFT(RIGHT(VLOOKUP(AK99,vysledovka!$D$8:$F$68,3,FALSE),7),1))</f>
        <v/>
      </c>
      <c r="BV101" s="831"/>
      <c r="BW101" s="483" t="str">
        <f>IF(LEN(VLOOKUP(AK99,vysledovka!$D$8:$F$68,3,FALSE))&lt;6,"",LEFT(RIGHT(VLOOKUP(AK99,vysledovka!$D$8:$F$68,3,FALSE),6),1))</f>
        <v/>
      </c>
      <c r="BX101" s="482"/>
      <c r="BY101" s="483" t="str">
        <f>IF(LEN(VLOOKUP(AK99,vysledovka!$D$8:$F$68,3,FALSE))&lt;5,"",LEFT(RIGHT(VLOOKUP(AK99,vysledovka!$D$8:$F$68,3,FALSE),5),1))</f>
        <v/>
      </c>
      <c r="BZ101" s="482"/>
      <c r="CA101" s="483" t="str">
        <f>IF(LEN(VLOOKUP(AK99,vysledovka!$D$8:$F$68,3,FALSE))&lt;4,"",LEFT(RIGHT(VLOOKUP(AK99,vysledovka!$D$8:$F$68,3,FALSE),4),1))</f>
        <v/>
      </c>
      <c r="CB101" s="833"/>
      <c r="CC101" s="483" t="str">
        <f>IF(LEN(VLOOKUP(AK99,vysledovka!$D$8:$F$68,3,FALSE))&lt;3,"",LEFT(RIGHT(VLOOKUP(AK99,vysledovka!$D$8:$F$68,3,FALSE),3),1))</f>
        <v/>
      </c>
      <c r="CD101" s="482"/>
      <c r="CE101" s="483" t="str">
        <f>IF(LEN(VLOOKUP(AK99,vysledovka!$D$8:$F$68,3,FALSE))&lt;2,"",LEFT(RIGHT(VLOOKUP(AK99,vysledovka!$D$8:$F$68,3,FALSE),2),1))</f>
        <v/>
      </c>
      <c r="CF101" s="482"/>
      <c r="CG101" s="483" t="str">
        <f>IF(VLOOKUP(AK99,vysledovka!$D$8:$F$68,3,FALSE)=0,"",IF(LEN(VLOOKUP(AK99,vysledovka!$D$8:$F$68,3,FALSE))&lt;1,"",LEFT(RIGHT(VLOOKUP(AK99,vysledovka!$D$8:$F$68,3,FALSE),1),1)))</f>
        <v/>
      </c>
      <c r="CH101" s="217"/>
      <c r="CI101" s="250"/>
      <c r="CJ101" s="250"/>
    </row>
    <row r="102" spans="1:88" s="252" customFormat="1" ht="3" customHeight="1">
      <c r="A102" s="250"/>
      <c r="B102" s="250"/>
      <c r="C102" s="250"/>
      <c r="E102" s="950"/>
      <c r="F102" s="951"/>
      <c r="G102" s="939"/>
      <c r="H102" s="939"/>
      <c r="I102" s="939"/>
      <c r="J102" s="939"/>
      <c r="K102" s="939"/>
      <c r="L102" s="939"/>
      <c r="M102" s="939"/>
      <c r="N102" s="939"/>
      <c r="O102" s="939"/>
      <c r="P102" s="939"/>
      <c r="Q102" s="939"/>
      <c r="R102" s="939"/>
      <c r="S102" s="939"/>
      <c r="T102" s="939"/>
      <c r="U102" s="939"/>
      <c r="V102" s="939"/>
      <c r="W102" s="939"/>
      <c r="X102" s="939"/>
      <c r="Y102" s="939"/>
      <c r="Z102" s="939"/>
      <c r="AA102" s="939"/>
      <c r="AB102" s="939"/>
      <c r="AC102" s="939"/>
      <c r="AD102" s="939"/>
      <c r="AE102" s="939"/>
      <c r="AF102" s="939"/>
      <c r="AG102" s="939"/>
      <c r="AH102" s="939"/>
      <c r="AI102" s="939"/>
      <c r="AJ102" s="939"/>
      <c r="AK102" s="923"/>
      <c r="AL102" s="923"/>
      <c r="AM102" s="923"/>
      <c r="AN102" s="464"/>
      <c r="AO102" s="236"/>
      <c r="AP102" s="236"/>
      <c r="AQ102" s="236"/>
      <c r="AR102" s="236"/>
      <c r="AS102" s="236"/>
      <c r="AT102" s="236"/>
      <c r="AU102" s="236"/>
      <c r="AV102" s="236"/>
      <c r="AW102" s="236"/>
      <c r="AX102" s="236"/>
      <c r="AY102" s="236"/>
      <c r="AZ102" s="236"/>
      <c r="BA102" s="236"/>
      <c r="BB102" s="236"/>
      <c r="BC102" s="236"/>
      <c r="BD102" s="236"/>
      <c r="BE102" s="182"/>
      <c r="BF102" s="182"/>
      <c r="BG102" s="182"/>
      <c r="BH102" s="182"/>
      <c r="BI102" s="182"/>
      <c r="BJ102" s="182"/>
      <c r="BK102" s="182"/>
      <c r="BL102" s="669"/>
      <c r="BM102" s="669"/>
      <c r="BN102" s="669"/>
      <c r="BO102" s="669"/>
      <c r="BP102" s="669"/>
      <c r="BQ102" s="669"/>
      <c r="BR102" s="669"/>
      <c r="BS102" s="669"/>
      <c r="BT102" s="669"/>
      <c r="BU102" s="669"/>
      <c r="BV102" s="669"/>
      <c r="BW102" s="669"/>
      <c r="BX102" s="669"/>
      <c r="BY102" s="669"/>
      <c r="BZ102" s="669"/>
      <c r="CA102" s="669"/>
      <c r="CB102" s="669"/>
      <c r="CC102" s="182"/>
      <c r="CD102" s="182"/>
      <c r="CE102" s="182"/>
      <c r="CF102" s="182"/>
      <c r="CG102" s="182"/>
      <c r="CH102" s="218"/>
      <c r="CI102" s="250"/>
      <c r="CJ102" s="250"/>
    </row>
    <row r="103" spans="1:88" s="174" customFormat="1" ht="3" customHeight="1">
      <c r="A103" s="250"/>
      <c r="B103" s="251"/>
      <c r="C103" s="144"/>
      <c r="D103" s="144"/>
      <c r="E103" s="948" t="s">
        <v>59</v>
      </c>
      <c r="F103" s="949"/>
      <c r="G103" s="804" t="str">
        <f>Index!C255</f>
        <v>Ostatné nákladové úroky (562A)</v>
      </c>
      <c r="H103" s="804"/>
      <c r="I103" s="804"/>
      <c r="J103" s="804"/>
      <c r="K103" s="804"/>
      <c r="L103" s="804"/>
      <c r="M103" s="804"/>
      <c r="N103" s="804"/>
      <c r="O103" s="804"/>
      <c r="P103" s="804"/>
      <c r="Q103" s="804"/>
      <c r="R103" s="804"/>
      <c r="S103" s="804"/>
      <c r="T103" s="804"/>
      <c r="U103" s="804"/>
      <c r="V103" s="804"/>
      <c r="W103" s="804"/>
      <c r="X103" s="804"/>
      <c r="Y103" s="804"/>
      <c r="Z103" s="804"/>
      <c r="AA103" s="804"/>
      <c r="AB103" s="804"/>
      <c r="AC103" s="804"/>
      <c r="AD103" s="804"/>
      <c r="AE103" s="804"/>
      <c r="AF103" s="804"/>
      <c r="AG103" s="804"/>
      <c r="AH103" s="804"/>
      <c r="AI103" s="804"/>
      <c r="AJ103" s="804"/>
      <c r="AK103" s="922" t="s">
        <v>132</v>
      </c>
      <c r="AL103" s="923"/>
      <c r="AM103" s="923"/>
      <c r="AN103" s="469"/>
      <c r="AO103" s="472"/>
      <c r="AP103" s="472"/>
      <c r="AQ103" s="472"/>
      <c r="AR103" s="472"/>
      <c r="AS103" s="472"/>
      <c r="AT103" s="472"/>
      <c r="AU103" s="472"/>
      <c r="AV103" s="472"/>
      <c r="AW103" s="472"/>
      <c r="AX103" s="472"/>
      <c r="AY103" s="472"/>
      <c r="AZ103" s="472"/>
      <c r="BA103" s="472"/>
      <c r="BB103" s="472"/>
      <c r="BC103" s="472"/>
      <c r="BD103" s="472"/>
      <c r="BE103" s="175"/>
      <c r="BF103" s="175"/>
      <c r="BG103" s="175"/>
      <c r="BH103" s="175"/>
      <c r="BI103" s="175"/>
      <c r="BJ103" s="175"/>
      <c r="BK103" s="175"/>
      <c r="BL103" s="710"/>
      <c r="BM103" s="710"/>
      <c r="BN103" s="710"/>
      <c r="BO103" s="710"/>
      <c r="BP103" s="710"/>
      <c r="BQ103" s="710"/>
      <c r="BR103" s="710"/>
      <c r="BS103" s="710"/>
      <c r="BT103" s="710"/>
      <c r="BU103" s="710"/>
      <c r="BV103" s="710"/>
      <c r="BW103" s="710"/>
      <c r="BX103" s="710"/>
      <c r="BY103" s="710"/>
      <c r="BZ103" s="710"/>
      <c r="CA103" s="710"/>
      <c r="CB103" s="710"/>
      <c r="CC103" s="175"/>
      <c r="CD103" s="175"/>
      <c r="CE103" s="175"/>
      <c r="CF103" s="175"/>
      <c r="CG103" s="175"/>
      <c r="CH103" s="216"/>
      <c r="CI103" s="220"/>
      <c r="CJ103" s="220"/>
    </row>
    <row r="104" spans="1:88" s="174" customFormat="1" ht="3" customHeight="1">
      <c r="A104" s="250"/>
      <c r="B104" s="250"/>
      <c r="C104" s="250"/>
      <c r="D104" s="251"/>
      <c r="E104" s="948"/>
      <c r="F104" s="949"/>
      <c r="G104" s="804"/>
      <c r="H104" s="804"/>
      <c r="I104" s="804"/>
      <c r="J104" s="804"/>
      <c r="K104" s="804"/>
      <c r="L104" s="804"/>
      <c r="M104" s="804"/>
      <c r="N104" s="804"/>
      <c r="O104" s="804"/>
      <c r="P104" s="804"/>
      <c r="Q104" s="804"/>
      <c r="R104" s="804"/>
      <c r="S104" s="804"/>
      <c r="T104" s="804"/>
      <c r="U104" s="804"/>
      <c r="V104" s="804"/>
      <c r="W104" s="804"/>
      <c r="X104" s="804"/>
      <c r="Y104" s="804"/>
      <c r="Z104" s="804"/>
      <c r="AA104" s="804"/>
      <c r="AB104" s="804"/>
      <c r="AC104" s="804"/>
      <c r="AD104" s="804"/>
      <c r="AE104" s="804"/>
      <c r="AF104" s="804"/>
      <c r="AG104" s="804"/>
      <c r="AH104" s="804"/>
      <c r="AI104" s="804"/>
      <c r="AJ104" s="804"/>
      <c r="AK104" s="923"/>
      <c r="AL104" s="923"/>
      <c r="AM104" s="923"/>
      <c r="AN104" s="465"/>
      <c r="AO104" s="466"/>
      <c r="AP104" s="466"/>
      <c r="AQ104" s="466"/>
      <c r="AR104" s="471"/>
      <c r="AS104" s="481"/>
      <c r="AT104" s="481"/>
      <c r="AU104" s="481"/>
      <c r="AV104" s="481"/>
      <c r="AW104" s="481"/>
      <c r="AX104" s="482"/>
      <c r="AY104" s="830"/>
      <c r="AZ104" s="830"/>
      <c r="BA104" s="830"/>
      <c r="BB104" s="830"/>
      <c r="BC104" s="830"/>
      <c r="BD104" s="830"/>
      <c r="BE104" s="482"/>
      <c r="BF104" s="832"/>
      <c r="BG104" s="832"/>
      <c r="BH104" s="832"/>
      <c r="BI104" s="832"/>
      <c r="BJ104" s="832"/>
      <c r="BK104" s="738"/>
      <c r="BL104" s="671"/>
      <c r="BM104" s="672"/>
      <c r="BN104" s="672"/>
      <c r="BO104" s="672"/>
      <c r="BP104" s="471"/>
      <c r="BQ104" s="830"/>
      <c r="BR104" s="830"/>
      <c r="BS104" s="830"/>
      <c r="BT104" s="830"/>
      <c r="BU104" s="830"/>
      <c r="BV104" s="831"/>
      <c r="BW104" s="832"/>
      <c r="BX104" s="832"/>
      <c r="BY104" s="832"/>
      <c r="BZ104" s="832"/>
      <c r="CA104" s="832"/>
      <c r="CB104" s="833"/>
      <c r="CC104" s="832"/>
      <c r="CD104" s="832"/>
      <c r="CE104" s="832"/>
      <c r="CF104" s="832"/>
      <c r="CG104" s="832"/>
      <c r="CH104" s="217"/>
      <c r="CI104" s="220"/>
      <c r="CJ104" s="220"/>
    </row>
    <row r="105" spans="1:88" s="252" customFormat="1" ht="15" customHeight="1">
      <c r="A105" s="250"/>
      <c r="B105" s="250"/>
      <c r="C105" s="250"/>
      <c r="E105" s="948"/>
      <c r="F105" s="949"/>
      <c r="G105" s="804"/>
      <c r="H105" s="804"/>
      <c r="I105" s="804"/>
      <c r="J105" s="804"/>
      <c r="K105" s="804"/>
      <c r="L105" s="804"/>
      <c r="M105" s="804"/>
      <c r="N105" s="804"/>
      <c r="O105" s="804"/>
      <c r="P105" s="804"/>
      <c r="Q105" s="804"/>
      <c r="R105" s="804"/>
      <c r="S105" s="804"/>
      <c r="T105" s="804"/>
      <c r="U105" s="804"/>
      <c r="V105" s="804"/>
      <c r="W105" s="804"/>
      <c r="X105" s="804"/>
      <c r="Y105" s="804"/>
      <c r="Z105" s="804"/>
      <c r="AA105" s="804"/>
      <c r="AB105" s="804"/>
      <c r="AC105" s="804"/>
      <c r="AD105" s="804"/>
      <c r="AE105" s="804"/>
      <c r="AF105" s="804"/>
      <c r="AG105" s="804"/>
      <c r="AH105" s="804"/>
      <c r="AI105" s="804"/>
      <c r="AJ105" s="804"/>
      <c r="AK105" s="923"/>
      <c r="AL105" s="923"/>
      <c r="AM105" s="923"/>
      <c r="AN105" s="465"/>
      <c r="AO105" s="483" t="str">
        <f>IF(LEN(VLOOKUP(AK103,vysledovka!$D$8:$F$68,2,FALSE))&lt;11,"",LEFT(RIGHT(VLOOKUP(AK103,vysledovka!$D$8:$F$68,2,FALSE),11),1))</f>
        <v/>
      </c>
      <c r="AP105" s="253"/>
      <c r="AQ105" s="483" t="str">
        <f>IF(LEN(VLOOKUP(AK103,vysledovka!$D$8:$F$68,2,FALSE))&lt;10,"",LEFT(RIGHT(VLOOKUP(AK103,vysledovka!$D$8:$F$68,2,FALSE),10),1))</f>
        <v/>
      </c>
      <c r="AR105" s="482"/>
      <c r="AS105" s="483" t="str">
        <f>IF(LEN(VLOOKUP(AK103,vysledovka!$D$8:$F$68,2,FALSE))&lt;9,"",LEFT(RIGHT(VLOOKUP(AK103,vysledovka!$D$8:$F$68,2,FALSE),9),1))</f>
        <v/>
      </c>
      <c r="AT105" s="253"/>
      <c r="AU105" s="483" t="str">
        <f>IF(LEN(VLOOKUP(AK103,vysledovka!$D$8:$F$68,2,FALSE))&lt;8,"",LEFT(RIGHT(VLOOKUP(AK103,vysledovka!$D$8:$F$68,2,FALSE),8),1))</f>
        <v/>
      </c>
      <c r="AV105" s="482"/>
      <c r="AW105" s="483" t="str">
        <f>IF(LEN(VLOOKUP(AK103,vysledovka!$D$8:$F$68,2,FALSE))&lt;7,"",LEFT(RIGHT(VLOOKUP(AK103,vysledovka!$D$8:$F$68,2,FALSE),7),1))</f>
        <v/>
      </c>
      <c r="AX105" s="482"/>
      <c r="AY105" s="483" t="str">
        <f>IF(LEN(VLOOKUP(AK103,vysledovka!$D$8:$F$68,2,FALSE))&lt;6,"",LEFT(RIGHT(VLOOKUP(AK103,vysledovka!$D$8:$F$68,2,FALSE),6),1))</f>
        <v/>
      </c>
      <c r="AZ105" s="253"/>
      <c r="BA105" s="834" t="str">
        <f>IF(LEN(VLOOKUP(AK103,vysledovka!$D$8:$F$68,2,FALSE))&lt;5,"",LEFT(RIGHT(VLOOKUP(AK103,vysledovka!$D$8:$F$68,2,FALSE),5),1))</f>
        <v/>
      </c>
      <c r="BB105" s="834"/>
      <c r="BC105" s="482"/>
      <c r="BD105" s="483" t="str">
        <f>IF(LEN(VLOOKUP(AK103,vysledovka!$D$8:$F$68,2,FALSE))&lt;4,"",LEFT(RIGHT(VLOOKUP(AK103,vysledovka!$D$8:$F$68,2,FALSE),4),1))</f>
        <v/>
      </c>
      <c r="BE105" s="482"/>
      <c r="BF105" s="483" t="str">
        <f>IF(LEN(VLOOKUP(AK103,vysledovka!$D$8:$F$68,2,FALSE))&lt;3,"",LEFT(RIGHT(VLOOKUP(AK103,vysledovka!$D$8:$F$68,2,FALSE),3),1))</f>
        <v/>
      </c>
      <c r="BG105" s="482"/>
      <c r="BH105" s="483" t="str">
        <f>IF(LEN(VLOOKUP(AK103,vysledovka!$D$8:$F$68,2,FALSE))&lt;2,"",LEFT(RIGHT(VLOOKUP(AK103,vysledovka!$D$8:$F$68,2,FALSE),2),1))</f>
        <v/>
      </c>
      <c r="BI105" s="482"/>
      <c r="BJ105" s="483" t="str">
        <f>IF(VLOOKUP(AK103,vysledovka!$D$8:$F$68,2,FALSE)=0,"",IF(LEN(VLOOKUP(AK103,vysledovka!$D$8:$F$68,2,FALSE))&lt;1,"",LEFT(RIGHT(VLOOKUP(AK103,vysledovka!$D$8:$F$68,2,FALSE),1),1)))</f>
        <v/>
      </c>
      <c r="BK105" s="738"/>
      <c r="BL105" s="671"/>
      <c r="BM105" s="483" t="str">
        <f>IF(LEN(VLOOKUP(AK103,vysledovka!$D$8:$F$68,3,FALSE))&lt;11,"",LEFT(RIGHT(VLOOKUP(AK103,vysledovka!$D$8:$F$68,3,FALSE),11),1))</f>
        <v/>
      </c>
      <c r="BN105" s="253"/>
      <c r="BO105" s="483" t="str">
        <f>IF(LEN(VLOOKUP(AK103,vysledovka!$D$8:$F$68,3,FALSE))&lt;10,"",LEFT(RIGHT(VLOOKUP(AK103,vysledovka!$D$8:$F$68,3,FALSE),10),1))</f>
        <v/>
      </c>
      <c r="BP105" s="482"/>
      <c r="BQ105" s="483" t="str">
        <f>IF(LEN(VLOOKUP(AK103,vysledovka!$D$8:$F$68,3,FALSE))&lt;9,"",LEFT(RIGHT(VLOOKUP(AK103,vysledovka!$D$8:$F$68,3,FALSE),9),1))</f>
        <v/>
      </c>
      <c r="BR105" s="253"/>
      <c r="BS105" s="483" t="str">
        <f>IF(LEN(VLOOKUP(AK103,vysledovka!$D$8:$F$68,3,FALSE))&lt;8,"",LEFT(RIGHT(VLOOKUP(AK103,vysledovka!$D$8:$F$68,3,FALSE),8),1))</f>
        <v/>
      </c>
      <c r="BT105" s="482"/>
      <c r="BU105" s="483" t="str">
        <f>IF(LEN(VLOOKUP(AK103,vysledovka!$D$8:$F$68,3,FALSE))&lt;7,"",LEFT(RIGHT(VLOOKUP(AK103,vysledovka!$D$8:$F$68,3,FALSE),7),1))</f>
        <v/>
      </c>
      <c r="BV105" s="831"/>
      <c r="BW105" s="483" t="str">
        <f>IF(LEN(VLOOKUP(AK103,vysledovka!$D$8:$F$68,3,FALSE))&lt;6,"",LEFT(RIGHT(VLOOKUP(AK103,vysledovka!$D$8:$F$68,3,FALSE),6),1))</f>
        <v/>
      </c>
      <c r="BX105" s="482"/>
      <c r="BY105" s="483" t="str">
        <f>IF(LEN(VLOOKUP(AK103,vysledovka!$D$8:$F$68,3,FALSE))&lt;5,"",LEFT(RIGHT(VLOOKUP(AK103,vysledovka!$D$8:$F$68,3,FALSE),5),1))</f>
        <v/>
      </c>
      <c r="BZ105" s="482"/>
      <c r="CA105" s="483" t="str">
        <f>IF(LEN(VLOOKUP(AK103,vysledovka!$D$8:$F$68,3,FALSE))&lt;4,"",LEFT(RIGHT(VLOOKUP(AK103,vysledovka!$D$8:$F$68,3,FALSE),4),1))</f>
        <v/>
      </c>
      <c r="CB105" s="833"/>
      <c r="CC105" s="483" t="str">
        <f>IF(LEN(VLOOKUP(AK103,vysledovka!$D$8:$F$68,3,FALSE))&lt;3,"",LEFT(RIGHT(VLOOKUP(AK103,vysledovka!$D$8:$F$68,3,FALSE),3),1))</f>
        <v/>
      </c>
      <c r="CD105" s="482"/>
      <c r="CE105" s="483" t="str">
        <f>IF(LEN(VLOOKUP(AK103,vysledovka!$D$8:$F$68,3,FALSE))&lt;2,"",LEFT(RIGHT(VLOOKUP(AK103,vysledovka!$D$8:$F$68,3,FALSE),2),1))</f>
        <v/>
      </c>
      <c r="CF105" s="482"/>
      <c r="CG105" s="483" t="str">
        <f>IF(VLOOKUP(AK103,vysledovka!$D$8:$F$68,3,FALSE)=0,"",IF(LEN(VLOOKUP(AK103,vysledovka!$D$8:$F$68,3,FALSE))&lt;1,"",LEFT(RIGHT(VLOOKUP(AK103,vysledovka!$D$8:$F$68,3,FALSE),1),1)))</f>
        <v/>
      </c>
      <c r="CH105" s="217"/>
      <c r="CI105" s="250"/>
      <c r="CJ105" s="250"/>
    </row>
    <row r="106" spans="1:88" s="252" customFormat="1" ht="3" customHeight="1">
      <c r="A106" s="250"/>
      <c r="B106" s="250"/>
      <c r="C106" s="250"/>
      <c r="E106" s="948"/>
      <c r="F106" s="949"/>
      <c r="G106" s="804"/>
      <c r="H106" s="804"/>
      <c r="I106" s="804"/>
      <c r="J106" s="804"/>
      <c r="K106" s="804"/>
      <c r="L106" s="804"/>
      <c r="M106" s="804"/>
      <c r="N106" s="804"/>
      <c r="O106" s="804"/>
      <c r="P106" s="804"/>
      <c r="Q106" s="804"/>
      <c r="R106" s="804"/>
      <c r="S106" s="804"/>
      <c r="T106" s="804"/>
      <c r="U106" s="804"/>
      <c r="V106" s="804"/>
      <c r="W106" s="804"/>
      <c r="X106" s="804"/>
      <c r="Y106" s="804"/>
      <c r="Z106" s="804"/>
      <c r="AA106" s="804"/>
      <c r="AB106" s="804"/>
      <c r="AC106" s="804"/>
      <c r="AD106" s="804"/>
      <c r="AE106" s="804"/>
      <c r="AF106" s="804"/>
      <c r="AG106" s="804"/>
      <c r="AH106" s="804"/>
      <c r="AI106" s="804"/>
      <c r="AJ106" s="804"/>
      <c r="AK106" s="923"/>
      <c r="AL106" s="923"/>
      <c r="AM106" s="923"/>
      <c r="AN106" s="464"/>
      <c r="AO106" s="236"/>
      <c r="AP106" s="236"/>
      <c r="AQ106" s="236"/>
      <c r="AR106" s="236"/>
      <c r="AS106" s="236"/>
      <c r="AT106" s="236"/>
      <c r="AU106" s="236"/>
      <c r="AV106" s="236"/>
      <c r="AW106" s="236"/>
      <c r="AX106" s="236"/>
      <c r="AY106" s="236"/>
      <c r="AZ106" s="236"/>
      <c r="BA106" s="236"/>
      <c r="BB106" s="236"/>
      <c r="BC106" s="236"/>
      <c r="BD106" s="236"/>
      <c r="BE106" s="182"/>
      <c r="BF106" s="182"/>
      <c r="BG106" s="182"/>
      <c r="BH106" s="182"/>
      <c r="BI106" s="182"/>
      <c r="BJ106" s="182"/>
      <c r="BK106" s="182"/>
      <c r="BL106" s="669"/>
      <c r="BM106" s="669"/>
      <c r="BN106" s="669"/>
      <c r="BO106" s="669"/>
      <c r="BP106" s="669"/>
      <c r="BQ106" s="669"/>
      <c r="BR106" s="669"/>
      <c r="BS106" s="669"/>
      <c r="BT106" s="669"/>
      <c r="BU106" s="669"/>
      <c r="BV106" s="669"/>
      <c r="BW106" s="669"/>
      <c r="BX106" s="669"/>
      <c r="BY106" s="669"/>
      <c r="BZ106" s="669"/>
      <c r="CA106" s="669"/>
      <c r="CB106" s="669"/>
      <c r="CC106" s="182"/>
      <c r="CD106" s="182"/>
      <c r="CE106" s="182"/>
      <c r="CF106" s="182"/>
      <c r="CG106" s="182"/>
      <c r="CH106" s="218"/>
      <c r="CI106" s="250"/>
      <c r="CJ106" s="250"/>
    </row>
    <row r="107" spans="1:88" s="174" customFormat="1" ht="3" customHeight="1">
      <c r="A107" s="250"/>
      <c r="B107" s="251"/>
      <c r="C107" s="144"/>
      <c r="D107" s="144"/>
      <c r="E107" s="950" t="s">
        <v>290</v>
      </c>
      <c r="F107" s="951"/>
      <c r="G107" s="804" t="str">
        <f>Index!C256</f>
        <v>Kurzové straty (563)</v>
      </c>
      <c r="H107" s="804"/>
      <c r="I107" s="804"/>
      <c r="J107" s="804"/>
      <c r="K107" s="804"/>
      <c r="L107" s="804"/>
      <c r="M107" s="804"/>
      <c r="N107" s="804"/>
      <c r="O107" s="804"/>
      <c r="P107" s="804"/>
      <c r="Q107" s="804"/>
      <c r="R107" s="804"/>
      <c r="S107" s="804"/>
      <c r="T107" s="804"/>
      <c r="U107" s="804"/>
      <c r="V107" s="804"/>
      <c r="W107" s="804"/>
      <c r="X107" s="804"/>
      <c r="Y107" s="804"/>
      <c r="Z107" s="804"/>
      <c r="AA107" s="804"/>
      <c r="AB107" s="804"/>
      <c r="AC107" s="804"/>
      <c r="AD107" s="804"/>
      <c r="AE107" s="804"/>
      <c r="AF107" s="804"/>
      <c r="AG107" s="804"/>
      <c r="AH107" s="804"/>
      <c r="AI107" s="804"/>
      <c r="AJ107" s="804"/>
      <c r="AK107" s="922" t="s">
        <v>133</v>
      </c>
      <c r="AL107" s="923"/>
      <c r="AM107" s="923"/>
      <c r="AN107" s="469"/>
      <c r="AO107" s="472"/>
      <c r="AP107" s="472"/>
      <c r="AQ107" s="472"/>
      <c r="AR107" s="472"/>
      <c r="AS107" s="472"/>
      <c r="AT107" s="472"/>
      <c r="AU107" s="472"/>
      <c r="AV107" s="472"/>
      <c r="AW107" s="472"/>
      <c r="AX107" s="472"/>
      <c r="AY107" s="472"/>
      <c r="AZ107" s="472"/>
      <c r="BA107" s="472"/>
      <c r="BB107" s="472"/>
      <c r="BC107" s="472"/>
      <c r="BD107" s="472"/>
      <c r="BE107" s="175"/>
      <c r="BF107" s="175"/>
      <c r="BG107" s="175"/>
      <c r="BH107" s="175"/>
      <c r="BI107" s="175"/>
      <c r="BJ107" s="175"/>
      <c r="BK107" s="175"/>
      <c r="BL107" s="710"/>
      <c r="BM107" s="710"/>
      <c r="BN107" s="710"/>
      <c r="BO107" s="710"/>
      <c r="BP107" s="710"/>
      <c r="BQ107" s="710"/>
      <c r="BR107" s="710"/>
      <c r="BS107" s="710"/>
      <c r="BT107" s="710"/>
      <c r="BU107" s="710"/>
      <c r="BV107" s="710"/>
      <c r="BW107" s="710"/>
      <c r="BX107" s="710"/>
      <c r="BY107" s="710"/>
      <c r="BZ107" s="710"/>
      <c r="CA107" s="710"/>
      <c r="CB107" s="710"/>
      <c r="CC107" s="175"/>
      <c r="CD107" s="175"/>
      <c r="CE107" s="175"/>
      <c r="CF107" s="175"/>
      <c r="CG107" s="175"/>
      <c r="CH107" s="216"/>
      <c r="CI107" s="220"/>
      <c r="CJ107" s="220"/>
    </row>
    <row r="108" spans="1:88" s="174" customFormat="1" ht="3" customHeight="1">
      <c r="A108" s="250"/>
      <c r="B108" s="250"/>
      <c r="C108" s="250"/>
      <c r="D108" s="251"/>
      <c r="E108" s="950"/>
      <c r="F108" s="951"/>
      <c r="G108" s="804"/>
      <c r="H108" s="804"/>
      <c r="I108" s="804"/>
      <c r="J108" s="804"/>
      <c r="K108" s="804"/>
      <c r="L108" s="804"/>
      <c r="M108" s="804"/>
      <c r="N108" s="804"/>
      <c r="O108" s="804"/>
      <c r="P108" s="804"/>
      <c r="Q108" s="804"/>
      <c r="R108" s="804"/>
      <c r="S108" s="804"/>
      <c r="T108" s="804"/>
      <c r="U108" s="804"/>
      <c r="V108" s="804"/>
      <c r="W108" s="804"/>
      <c r="X108" s="804"/>
      <c r="Y108" s="804"/>
      <c r="Z108" s="804"/>
      <c r="AA108" s="804"/>
      <c r="AB108" s="804"/>
      <c r="AC108" s="804"/>
      <c r="AD108" s="804"/>
      <c r="AE108" s="804"/>
      <c r="AF108" s="804"/>
      <c r="AG108" s="804"/>
      <c r="AH108" s="804"/>
      <c r="AI108" s="804"/>
      <c r="AJ108" s="804"/>
      <c r="AK108" s="923"/>
      <c r="AL108" s="923"/>
      <c r="AM108" s="923"/>
      <c r="AN108" s="465"/>
      <c r="AO108" s="466"/>
      <c r="AP108" s="466"/>
      <c r="AQ108" s="466"/>
      <c r="AR108" s="471"/>
      <c r="AS108" s="481"/>
      <c r="AT108" s="481"/>
      <c r="AU108" s="481"/>
      <c r="AV108" s="481"/>
      <c r="AW108" s="481"/>
      <c r="AX108" s="482"/>
      <c r="AY108" s="830"/>
      <c r="AZ108" s="830"/>
      <c r="BA108" s="830"/>
      <c r="BB108" s="830"/>
      <c r="BC108" s="830"/>
      <c r="BD108" s="830"/>
      <c r="BE108" s="482"/>
      <c r="BF108" s="832"/>
      <c r="BG108" s="832"/>
      <c r="BH108" s="832"/>
      <c r="BI108" s="832"/>
      <c r="BJ108" s="832"/>
      <c r="BK108" s="738"/>
      <c r="BL108" s="671"/>
      <c r="BM108" s="672"/>
      <c r="BN108" s="672"/>
      <c r="BO108" s="672"/>
      <c r="BP108" s="471"/>
      <c r="BQ108" s="830"/>
      <c r="BR108" s="830"/>
      <c r="BS108" s="830"/>
      <c r="BT108" s="830"/>
      <c r="BU108" s="830"/>
      <c r="BV108" s="831"/>
      <c r="BW108" s="832"/>
      <c r="BX108" s="832"/>
      <c r="BY108" s="832"/>
      <c r="BZ108" s="832"/>
      <c r="CA108" s="832"/>
      <c r="CB108" s="833"/>
      <c r="CC108" s="832"/>
      <c r="CD108" s="832"/>
      <c r="CE108" s="832"/>
      <c r="CF108" s="832"/>
      <c r="CG108" s="832"/>
      <c r="CH108" s="217"/>
      <c r="CI108" s="220"/>
      <c r="CJ108" s="220"/>
    </row>
    <row r="109" spans="1:88" s="252" customFormat="1" ht="15" customHeight="1">
      <c r="A109" s="250"/>
      <c r="B109" s="250"/>
      <c r="C109" s="250"/>
      <c r="E109" s="950"/>
      <c r="F109" s="951"/>
      <c r="G109" s="804"/>
      <c r="H109" s="804"/>
      <c r="I109" s="804"/>
      <c r="J109" s="804"/>
      <c r="K109" s="804"/>
      <c r="L109" s="804"/>
      <c r="M109" s="804"/>
      <c r="N109" s="804"/>
      <c r="O109" s="804"/>
      <c r="P109" s="804"/>
      <c r="Q109" s="804"/>
      <c r="R109" s="804"/>
      <c r="S109" s="804"/>
      <c r="T109" s="804"/>
      <c r="U109" s="804"/>
      <c r="V109" s="804"/>
      <c r="W109" s="804"/>
      <c r="X109" s="804"/>
      <c r="Y109" s="804"/>
      <c r="Z109" s="804"/>
      <c r="AA109" s="804"/>
      <c r="AB109" s="804"/>
      <c r="AC109" s="804"/>
      <c r="AD109" s="804"/>
      <c r="AE109" s="804"/>
      <c r="AF109" s="804"/>
      <c r="AG109" s="804"/>
      <c r="AH109" s="804"/>
      <c r="AI109" s="804"/>
      <c r="AJ109" s="804"/>
      <c r="AK109" s="923"/>
      <c r="AL109" s="923"/>
      <c r="AM109" s="923"/>
      <c r="AN109" s="465"/>
      <c r="AO109" s="483" t="str">
        <f>IF(LEN(VLOOKUP(AK107,vysledovka!$D$8:$F$68,2,FALSE))&lt;11,"",LEFT(RIGHT(VLOOKUP(AK107,vysledovka!$D$8:$F$68,2,FALSE),11),1))</f>
        <v/>
      </c>
      <c r="AP109" s="253"/>
      <c r="AQ109" s="483" t="str">
        <f>IF(LEN(VLOOKUP(AK107,vysledovka!$D$8:$F$68,2,FALSE))&lt;10,"",LEFT(RIGHT(VLOOKUP(AK107,vysledovka!$D$8:$F$68,2,FALSE),10),1))</f>
        <v/>
      </c>
      <c r="AR109" s="482"/>
      <c r="AS109" s="483" t="str">
        <f>IF(LEN(VLOOKUP(AK107,vysledovka!$D$8:$F$68,2,FALSE))&lt;9,"",LEFT(RIGHT(VLOOKUP(AK107,vysledovka!$D$8:$F$68,2,FALSE),9),1))</f>
        <v/>
      </c>
      <c r="AT109" s="253"/>
      <c r="AU109" s="483" t="str">
        <f>IF(LEN(VLOOKUP(AK107,vysledovka!$D$8:$F$68,2,FALSE))&lt;8,"",LEFT(RIGHT(VLOOKUP(AK107,vysledovka!$D$8:$F$68,2,FALSE),8),1))</f>
        <v/>
      </c>
      <c r="AV109" s="482"/>
      <c r="AW109" s="483" t="str">
        <f>IF(LEN(VLOOKUP(AK107,vysledovka!$D$8:$F$68,2,FALSE))&lt;7,"",LEFT(RIGHT(VLOOKUP(AK107,vysledovka!$D$8:$F$68,2,FALSE),7),1))</f>
        <v/>
      </c>
      <c r="AX109" s="482"/>
      <c r="AY109" s="483" t="str">
        <f>IF(LEN(VLOOKUP(AK107,vysledovka!$D$8:$F$68,2,FALSE))&lt;6,"",LEFT(RIGHT(VLOOKUP(AK107,vysledovka!$D$8:$F$68,2,FALSE),6),1))</f>
        <v/>
      </c>
      <c r="AZ109" s="253"/>
      <c r="BA109" s="834" t="str">
        <f>IF(LEN(VLOOKUP(AK107,vysledovka!$D$8:$F$68,2,FALSE))&lt;5,"",LEFT(RIGHT(VLOOKUP(AK107,vysledovka!$D$8:$F$68,2,FALSE),5),1))</f>
        <v/>
      </c>
      <c r="BB109" s="834"/>
      <c r="BC109" s="482"/>
      <c r="BD109" s="483" t="str">
        <f>IF(LEN(VLOOKUP(AK107,vysledovka!$D$8:$F$68,2,FALSE))&lt;4,"",LEFT(RIGHT(VLOOKUP(AK107,vysledovka!$D$8:$F$68,2,FALSE),4),1))</f>
        <v>1</v>
      </c>
      <c r="BE109" s="482"/>
      <c r="BF109" s="483" t="str">
        <f>IF(LEN(VLOOKUP(AK107,vysledovka!$D$8:$F$68,2,FALSE))&lt;3,"",LEFT(RIGHT(VLOOKUP(AK107,vysledovka!$D$8:$F$68,2,FALSE),3),1))</f>
        <v>1</v>
      </c>
      <c r="BG109" s="482"/>
      <c r="BH109" s="483" t="str">
        <f>IF(LEN(VLOOKUP(AK107,vysledovka!$D$8:$F$68,2,FALSE))&lt;2,"",LEFT(RIGHT(VLOOKUP(AK107,vysledovka!$D$8:$F$68,2,FALSE),2),1))</f>
        <v>4</v>
      </c>
      <c r="BI109" s="482"/>
      <c r="BJ109" s="483" t="str">
        <f>IF(VLOOKUP(AK107,vysledovka!$D$8:$F$68,2,FALSE)=0,"",IF(LEN(VLOOKUP(AK107,vysledovka!$D$8:$F$68,2,FALSE))&lt;1,"",LEFT(RIGHT(VLOOKUP(AK107,vysledovka!$D$8:$F$68,2,FALSE),1),1)))</f>
        <v>9</v>
      </c>
      <c r="BK109" s="738"/>
      <c r="BL109" s="671"/>
      <c r="BM109" s="483" t="str">
        <f>IF(LEN(VLOOKUP(AK107,vysledovka!$D$8:$F$68,3,FALSE))&lt;11,"",LEFT(RIGHT(VLOOKUP(AK107,vysledovka!$D$8:$F$68,3,FALSE),11),1))</f>
        <v/>
      </c>
      <c r="BN109" s="253"/>
      <c r="BO109" s="483" t="str">
        <f>IF(LEN(VLOOKUP(AK107,vysledovka!$D$8:$F$68,3,FALSE))&lt;10,"",LEFT(RIGHT(VLOOKUP(AK107,vysledovka!$D$8:$F$68,3,FALSE),10),1))</f>
        <v/>
      </c>
      <c r="BP109" s="482"/>
      <c r="BQ109" s="483" t="str">
        <f>IF(LEN(VLOOKUP(AK107,vysledovka!$D$8:$F$68,3,FALSE))&lt;9,"",LEFT(RIGHT(VLOOKUP(AK107,vysledovka!$D$8:$F$68,3,FALSE),9),1))</f>
        <v/>
      </c>
      <c r="BR109" s="253"/>
      <c r="BS109" s="483" t="str">
        <f>IF(LEN(VLOOKUP(AK107,vysledovka!$D$8:$F$68,3,FALSE))&lt;8,"",LEFT(RIGHT(VLOOKUP(AK107,vysledovka!$D$8:$F$68,3,FALSE),8),1))</f>
        <v/>
      </c>
      <c r="BT109" s="482"/>
      <c r="BU109" s="483" t="str">
        <f>IF(LEN(VLOOKUP(AK107,vysledovka!$D$8:$F$68,3,FALSE))&lt;7,"",LEFT(RIGHT(VLOOKUP(AK107,vysledovka!$D$8:$F$68,3,FALSE),7),1))</f>
        <v/>
      </c>
      <c r="BV109" s="831"/>
      <c r="BW109" s="483" t="str">
        <f>IF(LEN(VLOOKUP(AK107,vysledovka!$D$8:$F$68,3,FALSE))&lt;6,"",LEFT(RIGHT(VLOOKUP(AK107,vysledovka!$D$8:$F$68,3,FALSE),6),1))</f>
        <v/>
      </c>
      <c r="BX109" s="482"/>
      <c r="BY109" s="483" t="str">
        <f>IF(LEN(VLOOKUP(AK107,vysledovka!$D$8:$F$68,3,FALSE))&lt;5,"",LEFT(RIGHT(VLOOKUP(AK107,vysledovka!$D$8:$F$68,3,FALSE),5),1))</f>
        <v/>
      </c>
      <c r="BZ109" s="482"/>
      <c r="CA109" s="483" t="str">
        <f>IF(LEN(VLOOKUP(AK107,vysledovka!$D$8:$F$68,3,FALSE))&lt;4,"",LEFT(RIGHT(VLOOKUP(AK107,vysledovka!$D$8:$F$68,3,FALSE),4),1))</f>
        <v/>
      </c>
      <c r="CB109" s="833"/>
      <c r="CC109" s="483" t="str">
        <f>IF(LEN(VLOOKUP(AK107,vysledovka!$D$8:$F$68,3,FALSE))&lt;3,"",LEFT(RIGHT(VLOOKUP(AK107,vysledovka!$D$8:$F$68,3,FALSE),3),1))</f>
        <v>3</v>
      </c>
      <c r="CD109" s="482"/>
      <c r="CE109" s="483" t="str">
        <f>IF(LEN(VLOOKUP(AK107,vysledovka!$D$8:$F$68,3,FALSE))&lt;2,"",LEFT(RIGHT(VLOOKUP(AK107,vysledovka!$D$8:$F$68,3,FALSE),2),1))</f>
        <v>7</v>
      </c>
      <c r="CF109" s="482"/>
      <c r="CG109" s="483" t="str">
        <f>IF(VLOOKUP(AK107,vysledovka!$D$8:$F$68,3,FALSE)=0,"",IF(LEN(VLOOKUP(AK107,vysledovka!$D$8:$F$68,3,FALSE))&lt;1,"",LEFT(RIGHT(VLOOKUP(AK107,vysledovka!$D$8:$F$68,3,FALSE),1),1)))</f>
        <v>4</v>
      </c>
      <c r="CH109" s="217"/>
      <c r="CI109" s="250"/>
      <c r="CJ109" s="250"/>
    </row>
    <row r="110" spans="1:88" s="252" customFormat="1" ht="3" customHeight="1">
      <c r="A110" s="250"/>
      <c r="B110" s="250"/>
      <c r="C110" s="250"/>
      <c r="E110" s="950"/>
      <c r="F110" s="951"/>
      <c r="G110" s="804"/>
      <c r="H110" s="804"/>
      <c r="I110" s="804"/>
      <c r="J110" s="804"/>
      <c r="K110" s="804"/>
      <c r="L110" s="804"/>
      <c r="M110" s="804"/>
      <c r="N110" s="804"/>
      <c r="O110" s="804"/>
      <c r="P110" s="804"/>
      <c r="Q110" s="804"/>
      <c r="R110" s="804"/>
      <c r="S110" s="804"/>
      <c r="T110" s="804"/>
      <c r="U110" s="804"/>
      <c r="V110" s="804"/>
      <c r="W110" s="804"/>
      <c r="X110" s="804"/>
      <c r="Y110" s="804"/>
      <c r="Z110" s="804"/>
      <c r="AA110" s="804"/>
      <c r="AB110" s="804"/>
      <c r="AC110" s="804"/>
      <c r="AD110" s="804"/>
      <c r="AE110" s="804"/>
      <c r="AF110" s="804"/>
      <c r="AG110" s="804"/>
      <c r="AH110" s="804"/>
      <c r="AI110" s="804"/>
      <c r="AJ110" s="804"/>
      <c r="AK110" s="923"/>
      <c r="AL110" s="923"/>
      <c r="AM110" s="923"/>
      <c r="AN110" s="464"/>
      <c r="AO110" s="236"/>
      <c r="AP110" s="236"/>
      <c r="AQ110" s="236"/>
      <c r="AR110" s="236"/>
      <c r="AS110" s="236"/>
      <c r="AT110" s="236"/>
      <c r="AU110" s="236"/>
      <c r="AV110" s="236"/>
      <c r="AW110" s="236"/>
      <c r="AX110" s="236"/>
      <c r="AY110" s="236"/>
      <c r="AZ110" s="236"/>
      <c r="BA110" s="236"/>
      <c r="BB110" s="236"/>
      <c r="BC110" s="236"/>
      <c r="BD110" s="236"/>
      <c r="BE110" s="182"/>
      <c r="BF110" s="182"/>
      <c r="BG110" s="182"/>
      <c r="BH110" s="182"/>
      <c r="BI110" s="182"/>
      <c r="BJ110" s="182"/>
      <c r="BK110" s="182"/>
      <c r="BL110" s="669"/>
      <c r="BM110" s="669"/>
      <c r="BN110" s="669"/>
      <c r="BO110" s="669"/>
      <c r="BP110" s="669"/>
      <c r="BQ110" s="669"/>
      <c r="BR110" s="669"/>
      <c r="BS110" s="669"/>
      <c r="BT110" s="669"/>
      <c r="BU110" s="669"/>
      <c r="BV110" s="669"/>
      <c r="BW110" s="669"/>
      <c r="BX110" s="669"/>
      <c r="BY110" s="669"/>
      <c r="BZ110" s="669"/>
      <c r="CA110" s="669"/>
      <c r="CB110" s="669"/>
      <c r="CC110" s="182"/>
      <c r="CD110" s="182"/>
      <c r="CE110" s="182"/>
      <c r="CF110" s="182"/>
      <c r="CG110" s="182"/>
      <c r="CH110" s="218"/>
      <c r="CI110" s="250"/>
      <c r="CJ110" s="250"/>
    </row>
    <row r="111" spans="1:88" s="174" customFormat="1" ht="3" customHeight="1">
      <c r="A111" s="250"/>
      <c r="B111" s="251"/>
      <c r="C111" s="144"/>
      <c r="D111" s="144"/>
      <c r="E111" s="941" t="s">
        <v>291</v>
      </c>
      <c r="F111" s="941"/>
      <c r="G111" s="804" t="str">
        <f>Index!C257</f>
        <v>Náklady na precenenie cenných papierov a náklady na derivátové operácie (564, 567)</v>
      </c>
      <c r="H111" s="804"/>
      <c r="I111" s="804"/>
      <c r="J111" s="804"/>
      <c r="K111" s="804"/>
      <c r="L111" s="804"/>
      <c r="M111" s="804"/>
      <c r="N111" s="804"/>
      <c r="O111" s="804"/>
      <c r="P111" s="804"/>
      <c r="Q111" s="804"/>
      <c r="R111" s="804"/>
      <c r="S111" s="804"/>
      <c r="T111" s="804"/>
      <c r="U111" s="804"/>
      <c r="V111" s="804"/>
      <c r="W111" s="804"/>
      <c r="X111" s="804"/>
      <c r="Y111" s="804"/>
      <c r="Z111" s="804"/>
      <c r="AA111" s="804"/>
      <c r="AB111" s="804"/>
      <c r="AC111" s="804"/>
      <c r="AD111" s="804"/>
      <c r="AE111" s="804"/>
      <c r="AF111" s="804"/>
      <c r="AG111" s="804"/>
      <c r="AH111" s="804"/>
      <c r="AI111" s="804"/>
      <c r="AJ111" s="804"/>
      <c r="AK111" s="922" t="s">
        <v>135</v>
      </c>
      <c r="AL111" s="923"/>
      <c r="AM111" s="923"/>
      <c r="AN111" s="469"/>
      <c r="AO111" s="472"/>
      <c r="AP111" s="472"/>
      <c r="AQ111" s="472"/>
      <c r="AR111" s="472"/>
      <c r="AS111" s="472"/>
      <c r="AT111" s="472"/>
      <c r="AU111" s="472"/>
      <c r="AV111" s="472"/>
      <c r="AW111" s="472"/>
      <c r="AX111" s="472"/>
      <c r="AY111" s="472"/>
      <c r="AZ111" s="472"/>
      <c r="BA111" s="472"/>
      <c r="BB111" s="472"/>
      <c r="BC111" s="472"/>
      <c r="BD111" s="472"/>
      <c r="BE111" s="175"/>
      <c r="BF111" s="175"/>
      <c r="BG111" s="175"/>
      <c r="BH111" s="175"/>
      <c r="BI111" s="175"/>
      <c r="BJ111" s="175"/>
      <c r="BK111" s="175"/>
      <c r="BL111" s="710"/>
      <c r="BM111" s="710"/>
      <c r="BN111" s="710"/>
      <c r="BO111" s="710"/>
      <c r="BP111" s="710"/>
      <c r="BQ111" s="710"/>
      <c r="BR111" s="710"/>
      <c r="BS111" s="710"/>
      <c r="BT111" s="710"/>
      <c r="BU111" s="710"/>
      <c r="BV111" s="710"/>
      <c r="BW111" s="710"/>
      <c r="BX111" s="710"/>
      <c r="BY111" s="710"/>
      <c r="BZ111" s="710"/>
      <c r="CA111" s="710"/>
      <c r="CB111" s="710"/>
      <c r="CC111" s="175"/>
      <c r="CD111" s="175"/>
      <c r="CE111" s="175"/>
      <c r="CF111" s="175"/>
      <c r="CG111" s="175"/>
      <c r="CH111" s="216"/>
      <c r="CI111" s="220"/>
      <c r="CJ111" s="220"/>
    </row>
    <row r="112" spans="1:88" s="174" customFormat="1" ht="3" customHeight="1">
      <c r="A112" s="250"/>
      <c r="B112" s="250"/>
      <c r="C112" s="250"/>
      <c r="D112" s="251"/>
      <c r="E112" s="941"/>
      <c r="F112" s="941"/>
      <c r="G112" s="804"/>
      <c r="H112" s="804"/>
      <c r="I112" s="804"/>
      <c r="J112" s="804"/>
      <c r="K112" s="804"/>
      <c r="L112" s="804"/>
      <c r="M112" s="804"/>
      <c r="N112" s="804"/>
      <c r="O112" s="804"/>
      <c r="P112" s="804"/>
      <c r="Q112" s="804"/>
      <c r="R112" s="804"/>
      <c r="S112" s="804"/>
      <c r="T112" s="804"/>
      <c r="U112" s="804"/>
      <c r="V112" s="804"/>
      <c r="W112" s="804"/>
      <c r="X112" s="804"/>
      <c r="Y112" s="804"/>
      <c r="Z112" s="804"/>
      <c r="AA112" s="804"/>
      <c r="AB112" s="804"/>
      <c r="AC112" s="804"/>
      <c r="AD112" s="804"/>
      <c r="AE112" s="804"/>
      <c r="AF112" s="804"/>
      <c r="AG112" s="804"/>
      <c r="AH112" s="804"/>
      <c r="AI112" s="804"/>
      <c r="AJ112" s="804"/>
      <c r="AK112" s="923"/>
      <c r="AL112" s="923"/>
      <c r="AM112" s="923"/>
      <c r="AN112" s="465"/>
      <c r="AO112" s="466"/>
      <c r="AP112" s="466"/>
      <c r="AQ112" s="466"/>
      <c r="AR112" s="471"/>
      <c r="AS112" s="481"/>
      <c r="AT112" s="481"/>
      <c r="AU112" s="481"/>
      <c r="AV112" s="481"/>
      <c r="AW112" s="481"/>
      <c r="AX112" s="482"/>
      <c r="AY112" s="830"/>
      <c r="AZ112" s="830"/>
      <c r="BA112" s="830"/>
      <c r="BB112" s="830"/>
      <c r="BC112" s="830"/>
      <c r="BD112" s="830"/>
      <c r="BE112" s="482"/>
      <c r="BF112" s="832"/>
      <c r="BG112" s="832"/>
      <c r="BH112" s="832"/>
      <c r="BI112" s="832"/>
      <c r="BJ112" s="832"/>
      <c r="BK112" s="738"/>
      <c r="BL112" s="671"/>
      <c r="BM112" s="672"/>
      <c r="BN112" s="672"/>
      <c r="BO112" s="672"/>
      <c r="BP112" s="471"/>
      <c r="BQ112" s="830"/>
      <c r="BR112" s="830"/>
      <c r="BS112" s="830"/>
      <c r="BT112" s="830"/>
      <c r="BU112" s="830"/>
      <c r="BV112" s="831"/>
      <c r="BW112" s="832"/>
      <c r="BX112" s="832"/>
      <c r="BY112" s="832"/>
      <c r="BZ112" s="832"/>
      <c r="CA112" s="832"/>
      <c r="CB112" s="833"/>
      <c r="CC112" s="832"/>
      <c r="CD112" s="832"/>
      <c r="CE112" s="832"/>
      <c r="CF112" s="832"/>
      <c r="CG112" s="832"/>
      <c r="CH112" s="217"/>
      <c r="CI112" s="220"/>
      <c r="CJ112" s="220"/>
    </row>
    <row r="113" spans="1:88" s="252" customFormat="1" ht="15" customHeight="1">
      <c r="A113" s="250"/>
      <c r="B113" s="250"/>
      <c r="C113" s="250"/>
      <c r="E113" s="941"/>
      <c r="F113" s="941"/>
      <c r="G113" s="804"/>
      <c r="H113" s="804"/>
      <c r="I113" s="804"/>
      <c r="J113" s="804"/>
      <c r="K113" s="804"/>
      <c r="L113" s="804"/>
      <c r="M113" s="804"/>
      <c r="N113" s="804"/>
      <c r="O113" s="804"/>
      <c r="P113" s="804"/>
      <c r="Q113" s="804"/>
      <c r="R113" s="804"/>
      <c r="S113" s="804"/>
      <c r="T113" s="804"/>
      <c r="U113" s="804"/>
      <c r="V113" s="804"/>
      <c r="W113" s="804"/>
      <c r="X113" s="804"/>
      <c r="Y113" s="804"/>
      <c r="Z113" s="804"/>
      <c r="AA113" s="804"/>
      <c r="AB113" s="804"/>
      <c r="AC113" s="804"/>
      <c r="AD113" s="804"/>
      <c r="AE113" s="804"/>
      <c r="AF113" s="804"/>
      <c r="AG113" s="804"/>
      <c r="AH113" s="804"/>
      <c r="AI113" s="804"/>
      <c r="AJ113" s="804"/>
      <c r="AK113" s="923"/>
      <c r="AL113" s="923"/>
      <c r="AM113" s="923"/>
      <c r="AN113" s="465"/>
      <c r="AO113" s="483" t="str">
        <f>IF(LEN(VLOOKUP(AK111,vysledovka!$D$8:$F$68,2,FALSE))&lt;11,"",LEFT(RIGHT(VLOOKUP(AK111,vysledovka!$D$8:$F$68,2,FALSE),11),1))</f>
        <v/>
      </c>
      <c r="AP113" s="253"/>
      <c r="AQ113" s="483" t="str">
        <f>IF(LEN(VLOOKUP(AK111,vysledovka!$D$8:$F$68,2,FALSE))&lt;10,"",LEFT(RIGHT(VLOOKUP(AK111,vysledovka!$D$8:$F$68,2,FALSE),10),1))</f>
        <v/>
      </c>
      <c r="AR113" s="482"/>
      <c r="AS113" s="483" t="str">
        <f>IF(LEN(VLOOKUP(AK111,vysledovka!$D$8:$F$68,2,FALSE))&lt;9,"",LEFT(RIGHT(VLOOKUP(AK111,vysledovka!$D$8:$F$68,2,FALSE),9),1))</f>
        <v/>
      </c>
      <c r="AT113" s="253"/>
      <c r="AU113" s="483" t="str">
        <f>IF(LEN(VLOOKUP(AK111,vysledovka!$D$8:$F$68,2,FALSE))&lt;8,"",LEFT(RIGHT(VLOOKUP(AK111,vysledovka!$D$8:$F$68,2,FALSE),8),1))</f>
        <v/>
      </c>
      <c r="AV113" s="482"/>
      <c r="AW113" s="483" t="str">
        <f>IF(LEN(VLOOKUP(AK111,vysledovka!$D$8:$F$68,2,FALSE))&lt;7,"",LEFT(RIGHT(VLOOKUP(AK111,vysledovka!$D$8:$F$68,2,FALSE),7),1))</f>
        <v/>
      </c>
      <c r="AX113" s="482"/>
      <c r="AY113" s="483" t="str">
        <f>IF(LEN(VLOOKUP(AK111,vysledovka!$D$8:$F$68,2,FALSE))&lt;6,"",LEFT(RIGHT(VLOOKUP(AK111,vysledovka!$D$8:$F$68,2,FALSE),6),1))</f>
        <v/>
      </c>
      <c r="AZ113" s="253"/>
      <c r="BA113" s="834" t="str">
        <f>IF(LEN(VLOOKUP(AK111,vysledovka!$D$8:$F$68,2,FALSE))&lt;5,"",LEFT(RIGHT(VLOOKUP(AK111,vysledovka!$D$8:$F$68,2,FALSE),5),1))</f>
        <v/>
      </c>
      <c r="BB113" s="834"/>
      <c r="BC113" s="482"/>
      <c r="BD113" s="483" t="str">
        <f>IF(LEN(VLOOKUP(AK111,vysledovka!$D$8:$F$68,2,FALSE))&lt;4,"",LEFT(RIGHT(VLOOKUP(AK111,vysledovka!$D$8:$F$68,2,FALSE),4),1))</f>
        <v/>
      </c>
      <c r="BE113" s="482"/>
      <c r="BF113" s="483" t="str">
        <f>IF(LEN(VLOOKUP(AK111,vysledovka!$D$8:$F$68,2,FALSE))&lt;3,"",LEFT(RIGHT(VLOOKUP(AK111,vysledovka!$D$8:$F$68,2,FALSE),3),1))</f>
        <v/>
      </c>
      <c r="BG113" s="482"/>
      <c r="BH113" s="483" t="str">
        <f>IF(LEN(VLOOKUP(AK111,vysledovka!$D$8:$F$68,2,FALSE))&lt;2,"",LEFT(RIGHT(VLOOKUP(AK111,vysledovka!$D$8:$F$68,2,FALSE),2),1))</f>
        <v/>
      </c>
      <c r="BI113" s="482"/>
      <c r="BJ113" s="483" t="str">
        <f>IF(VLOOKUP(AK111,vysledovka!$D$8:$F$68,2,FALSE)=0,"",IF(LEN(VLOOKUP(AK111,vysledovka!$D$8:$F$68,2,FALSE))&lt;1,"",LEFT(RIGHT(VLOOKUP(AK111,vysledovka!$D$8:$F$68,2,FALSE),1),1)))</f>
        <v/>
      </c>
      <c r="BK113" s="738"/>
      <c r="BL113" s="671"/>
      <c r="BM113" s="483" t="str">
        <f>IF(LEN(VLOOKUP(AK111,vysledovka!$D$8:$F$68,3,FALSE))&lt;11,"",LEFT(RIGHT(VLOOKUP(AK111,vysledovka!$D$8:$F$68,3,FALSE),11),1))</f>
        <v/>
      </c>
      <c r="BN113" s="253"/>
      <c r="BO113" s="483" t="str">
        <f>IF(LEN(VLOOKUP(AK111,vysledovka!$D$8:$F$68,3,FALSE))&lt;10,"",LEFT(RIGHT(VLOOKUP(AK111,vysledovka!$D$8:$F$68,3,FALSE),10),1))</f>
        <v/>
      </c>
      <c r="BP113" s="482"/>
      <c r="BQ113" s="483" t="str">
        <f>IF(LEN(VLOOKUP(AK111,vysledovka!$D$8:$F$68,3,FALSE))&lt;9,"",LEFT(RIGHT(VLOOKUP(AK111,vysledovka!$D$8:$F$68,3,FALSE),9),1))</f>
        <v/>
      </c>
      <c r="BR113" s="253"/>
      <c r="BS113" s="483" t="str">
        <f>IF(LEN(VLOOKUP(AK111,vysledovka!$D$8:$F$68,3,FALSE))&lt;8,"",LEFT(RIGHT(VLOOKUP(AK111,vysledovka!$D$8:$F$68,3,FALSE),8),1))</f>
        <v/>
      </c>
      <c r="BT113" s="482"/>
      <c r="BU113" s="483" t="str">
        <f>IF(LEN(VLOOKUP(AK111,vysledovka!$D$8:$F$68,3,FALSE))&lt;7,"",LEFT(RIGHT(VLOOKUP(AK111,vysledovka!$D$8:$F$68,3,FALSE),7),1))</f>
        <v/>
      </c>
      <c r="BV113" s="831"/>
      <c r="BW113" s="483" t="str">
        <f>IF(LEN(VLOOKUP(AK111,vysledovka!$D$8:$F$68,3,FALSE))&lt;6,"",LEFT(RIGHT(VLOOKUP(AK111,vysledovka!$D$8:$F$68,3,FALSE),6),1))</f>
        <v/>
      </c>
      <c r="BX113" s="482"/>
      <c r="BY113" s="483" t="str">
        <f>IF(LEN(VLOOKUP(AK111,vysledovka!$D$8:$F$68,3,FALSE))&lt;5,"",LEFT(RIGHT(VLOOKUP(AK111,vysledovka!$D$8:$F$68,3,FALSE),5),1))</f>
        <v/>
      </c>
      <c r="BZ113" s="482"/>
      <c r="CA113" s="483" t="str">
        <f>IF(LEN(VLOOKUP(AK111,vysledovka!$D$8:$F$68,3,FALSE))&lt;4,"",LEFT(RIGHT(VLOOKUP(AK111,vysledovka!$D$8:$F$68,3,FALSE),4),1))</f>
        <v/>
      </c>
      <c r="CB113" s="833"/>
      <c r="CC113" s="483" t="str">
        <f>IF(LEN(VLOOKUP(AK111,vysledovka!$D$8:$F$68,3,FALSE))&lt;3,"",LEFT(RIGHT(VLOOKUP(AK111,vysledovka!$D$8:$F$68,3,FALSE),3),1))</f>
        <v/>
      </c>
      <c r="CD113" s="482"/>
      <c r="CE113" s="483" t="str">
        <f>IF(LEN(VLOOKUP(AK111,vysledovka!$D$8:$F$68,3,FALSE))&lt;2,"",LEFT(RIGHT(VLOOKUP(AK111,vysledovka!$D$8:$F$68,3,FALSE),2),1))</f>
        <v/>
      </c>
      <c r="CF113" s="482"/>
      <c r="CG113" s="483" t="str">
        <f>IF(VLOOKUP(AK111,vysledovka!$D$8:$F$68,3,FALSE)=0,"",IF(LEN(VLOOKUP(AK111,vysledovka!$D$8:$F$68,3,FALSE))&lt;1,"",LEFT(RIGHT(VLOOKUP(AK111,vysledovka!$D$8:$F$68,3,FALSE),1),1)))</f>
        <v/>
      </c>
      <c r="CH113" s="217"/>
      <c r="CI113" s="250"/>
      <c r="CJ113" s="250"/>
    </row>
    <row r="114" spans="1:88" s="252" customFormat="1" ht="3" customHeight="1">
      <c r="A114" s="250"/>
      <c r="B114" s="250"/>
      <c r="C114" s="250"/>
      <c r="E114" s="941"/>
      <c r="F114" s="941"/>
      <c r="G114" s="804"/>
      <c r="H114" s="804"/>
      <c r="I114" s="804"/>
      <c r="J114" s="804"/>
      <c r="K114" s="804"/>
      <c r="L114" s="804"/>
      <c r="M114" s="804"/>
      <c r="N114" s="804"/>
      <c r="O114" s="804"/>
      <c r="P114" s="804"/>
      <c r="Q114" s="804"/>
      <c r="R114" s="804"/>
      <c r="S114" s="804"/>
      <c r="T114" s="804"/>
      <c r="U114" s="804"/>
      <c r="V114" s="804"/>
      <c r="W114" s="804"/>
      <c r="X114" s="804"/>
      <c r="Y114" s="804"/>
      <c r="Z114" s="804"/>
      <c r="AA114" s="804"/>
      <c r="AB114" s="804"/>
      <c r="AC114" s="804"/>
      <c r="AD114" s="804"/>
      <c r="AE114" s="804"/>
      <c r="AF114" s="804"/>
      <c r="AG114" s="804"/>
      <c r="AH114" s="804"/>
      <c r="AI114" s="804"/>
      <c r="AJ114" s="804"/>
      <c r="AK114" s="923"/>
      <c r="AL114" s="923"/>
      <c r="AM114" s="923"/>
      <c r="AN114" s="464"/>
      <c r="AO114" s="236"/>
      <c r="AP114" s="236"/>
      <c r="AQ114" s="236"/>
      <c r="AR114" s="236"/>
      <c r="AS114" s="236"/>
      <c r="AT114" s="236"/>
      <c r="AU114" s="236"/>
      <c r="AV114" s="236"/>
      <c r="AW114" s="236"/>
      <c r="AX114" s="236"/>
      <c r="AY114" s="236"/>
      <c r="AZ114" s="236"/>
      <c r="BA114" s="236"/>
      <c r="BB114" s="236"/>
      <c r="BC114" s="236"/>
      <c r="BD114" s="236"/>
      <c r="BE114" s="182"/>
      <c r="BF114" s="182"/>
      <c r="BG114" s="182"/>
      <c r="BH114" s="182"/>
      <c r="BI114" s="182"/>
      <c r="BJ114" s="182"/>
      <c r="BK114" s="182"/>
      <c r="BL114" s="669"/>
      <c r="BM114" s="669"/>
      <c r="BN114" s="669"/>
      <c r="BO114" s="669"/>
      <c r="BP114" s="669"/>
      <c r="BQ114" s="669"/>
      <c r="BR114" s="669"/>
      <c r="BS114" s="669"/>
      <c r="BT114" s="669"/>
      <c r="BU114" s="669"/>
      <c r="BV114" s="669"/>
      <c r="BW114" s="669"/>
      <c r="BX114" s="669"/>
      <c r="BY114" s="669"/>
      <c r="BZ114" s="669"/>
      <c r="CA114" s="669"/>
      <c r="CB114" s="669"/>
      <c r="CC114" s="182"/>
      <c r="CD114" s="182"/>
      <c r="CE114" s="182"/>
      <c r="CF114" s="182"/>
      <c r="CG114" s="182"/>
      <c r="CH114" s="218"/>
      <c r="CI114" s="250"/>
      <c r="CJ114" s="250"/>
    </row>
    <row r="115" spans="1:88" s="174" customFormat="1" ht="3" customHeight="1" thickBot="1">
      <c r="A115" s="250"/>
      <c r="B115" s="251"/>
      <c r="C115" s="144"/>
      <c r="D115" s="144"/>
      <c r="E115" s="964" t="s">
        <v>292</v>
      </c>
      <c r="F115" s="964"/>
      <c r="G115" s="818" t="str">
        <f>Index!C258</f>
        <v>Ostatné náklady na finančnú činnosť (568, 569)</v>
      </c>
      <c r="H115" s="818"/>
      <c r="I115" s="818"/>
      <c r="J115" s="818"/>
      <c r="K115" s="818"/>
      <c r="L115" s="818"/>
      <c r="M115" s="818"/>
      <c r="N115" s="818"/>
      <c r="O115" s="818"/>
      <c r="P115" s="818"/>
      <c r="Q115" s="818"/>
      <c r="R115" s="818"/>
      <c r="S115" s="818"/>
      <c r="T115" s="818"/>
      <c r="U115" s="818"/>
      <c r="V115" s="818"/>
      <c r="W115" s="818"/>
      <c r="X115" s="818"/>
      <c r="Y115" s="818"/>
      <c r="Z115" s="818"/>
      <c r="AA115" s="818"/>
      <c r="AB115" s="818"/>
      <c r="AC115" s="818"/>
      <c r="AD115" s="818"/>
      <c r="AE115" s="818"/>
      <c r="AF115" s="818"/>
      <c r="AG115" s="818"/>
      <c r="AH115" s="818"/>
      <c r="AI115" s="818"/>
      <c r="AJ115" s="818"/>
      <c r="AK115" s="966" t="s">
        <v>137</v>
      </c>
      <c r="AL115" s="967"/>
      <c r="AM115" s="967"/>
      <c r="AN115" s="469"/>
      <c r="AO115" s="472"/>
      <c r="AP115" s="472"/>
      <c r="AQ115" s="472"/>
      <c r="AR115" s="472"/>
      <c r="AS115" s="472"/>
      <c r="AT115" s="472"/>
      <c r="AU115" s="472"/>
      <c r="AV115" s="472"/>
      <c r="AW115" s="472"/>
      <c r="AX115" s="472"/>
      <c r="AY115" s="472"/>
      <c r="AZ115" s="472"/>
      <c r="BA115" s="472"/>
      <c r="BB115" s="472"/>
      <c r="BC115" s="472"/>
      <c r="BD115" s="472"/>
      <c r="BE115" s="175"/>
      <c r="BF115" s="175"/>
      <c r="BG115" s="175"/>
      <c r="BH115" s="175"/>
      <c r="BI115" s="175"/>
      <c r="BJ115" s="175"/>
      <c r="BK115" s="175"/>
      <c r="BL115" s="710"/>
      <c r="BM115" s="710"/>
      <c r="BN115" s="710"/>
      <c r="BO115" s="710"/>
      <c r="BP115" s="710"/>
      <c r="BQ115" s="710"/>
      <c r="BR115" s="710"/>
      <c r="BS115" s="710"/>
      <c r="BT115" s="710"/>
      <c r="BU115" s="710"/>
      <c r="BV115" s="710"/>
      <c r="BW115" s="710"/>
      <c r="BX115" s="710"/>
      <c r="BY115" s="710"/>
      <c r="BZ115" s="710"/>
      <c r="CA115" s="710"/>
      <c r="CB115" s="710"/>
      <c r="CC115" s="175"/>
      <c r="CD115" s="175"/>
      <c r="CE115" s="175"/>
      <c r="CF115" s="175"/>
      <c r="CG115" s="175"/>
      <c r="CH115" s="216"/>
      <c r="CI115" s="220"/>
      <c r="CJ115" s="220"/>
    </row>
    <row r="116" spans="1:88" s="174" customFormat="1" ht="3" customHeight="1" thickBot="1">
      <c r="A116" s="250"/>
      <c r="B116" s="250"/>
      <c r="C116" s="250"/>
      <c r="D116" s="251"/>
      <c r="E116" s="965"/>
      <c r="F116" s="965"/>
      <c r="G116" s="819"/>
      <c r="H116" s="819"/>
      <c r="I116" s="819"/>
      <c r="J116" s="819"/>
      <c r="K116" s="819"/>
      <c r="L116" s="819"/>
      <c r="M116" s="819"/>
      <c r="N116" s="819"/>
      <c r="O116" s="819"/>
      <c r="P116" s="819"/>
      <c r="Q116" s="819"/>
      <c r="R116" s="819"/>
      <c r="S116" s="819"/>
      <c r="T116" s="819"/>
      <c r="U116" s="819"/>
      <c r="V116" s="819"/>
      <c r="W116" s="819"/>
      <c r="X116" s="819"/>
      <c r="Y116" s="819"/>
      <c r="Z116" s="819"/>
      <c r="AA116" s="819"/>
      <c r="AB116" s="819"/>
      <c r="AC116" s="819"/>
      <c r="AD116" s="819"/>
      <c r="AE116" s="819"/>
      <c r="AF116" s="819"/>
      <c r="AG116" s="819"/>
      <c r="AH116" s="819"/>
      <c r="AI116" s="819"/>
      <c r="AJ116" s="819"/>
      <c r="AK116" s="923"/>
      <c r="AL116" s="923"/>
      <c r="AM116" s="923"/>
      <c r="AN116" s="465"/>
      <c r="AO116" s="466"/>
      <c r="AP116" s="466"/>
      <c r="AQ116" s="466"/>
      <c r="AR116" s="471"/>
      <c r="AS116" s="481"/>
      <c r="AT116" s="481"/>
      <c r="AU116" s="481"/>
      <c r="AV116" s="481"/>
      <c r="AW116" s="481"/>
      <c r="AX116" s="482"/>
      <c r="AY116" s="830"/>
      <c r="AZ116" s="830"/>
      <c r="BA116" s="830"/>
      <c r="BB116" s="830"/>
      <c r="BC116" s="830"/>
      <c r="BD116" s="830"/>
      <c r="BE116" s="482"/>
      <c r="BF116" s="832"/>
      <c r="BG116" s="832"/>
      <c r="BH116" s="832"/>
      <c r="BI116" s="832"/>
      <c r="BJ116" s="832"/>
      <c r="BK116" s="738"/>
      <c r="BL116" s="671"/>
      <c r="BM116" s="672"/>
      <c r="BN116" s="672"/>
      <c r="BO116" s="672"/>
      <c r="BP116" s="471"/>
      <c r="BQ116" s="830"/>
      <c r="BR116" s="830"/>
      <c r="BS116" s="830"/>
      <c r="BT116" s="830"/>
      <c r="BU116" s="830"/>
      <c r="BV116" s="831"/>
      <c r="BW116" s="832"/>
      <c r="BX116" s="832"/>
      <c r="BY116" s="832"/>
      <c r="BZ116" s="832"/>
      <c r="CA116" s="832"/>
      <c r="CB116" s="833"/>
      <c r="CC116" s="832"/>
      <c r="CD116" s="832"/>
      <c r="CE116" s="832"/>
      <c r="CF116" s="832"/>
      <c r="CG116" s="832"/>
      <c r="CH116" s="217"/>
      <c r="CI116" s="220"/>
      <c r="CJ116" s="220"/>
    </row>
    <row r="117" spans="1:88" s="252" customFormat="1" ht="15" customHeight="1" thickBot="1">
      <c r="A117" s="250"/>
      <c r="B117" s="250"/>
      <c r="C117" s="250"/>
      <c r="E117" s="965"/>
      <c r="F117" s="965"/>
      <c r="G117" s="819"/>
      <c r="H117" s="819"/>
      <c r="I117" s="819"/>
      <c r="J117" s="819"/>
      <c r="K117" s="819"/>
      <c r="L117" s="819"/>
      <c r="M117" s="819"/>
      <c r="N117" s="819"/>
      <c r="O117" s="819"/>
      <c r="P117" s="819"/>
      <c r="Q117" s="819"/>
      <c r="R117" s="819"/>
      <c r="S117" s="819"/>
      <c r="T117" s="819"/>
      <c r="U117" s="819"/>
      <c r="V117" s="819"/>
      <c r="W117" s="819"/>
      <c r="X117" s="819"/>
      <c r="Y117" s="819"/>
      <c r="Z117" s="819"/>
      <c r="AA117" s="819"/>
      <c r="AB117" s="819"/>
      <c r="AC117" s="819"/>
      <c r="AD117" s="819"/>
      <c r="AE117" s="819"/>
      <c r="AF117" s="819"/>
      <c r="AG117" s="819"/>
      <c r="AH117" s="819"/>
      <c r="AI117" s="819"/>
      <c r="AJ117" s="819"/>
      <c r="AK117" s="923"/>
      <c r="AL117" s="923"/>
      <c r="AM117" s="923"/>
      <c r="AN117" s="465"/>
      <c r="AO117" s="483" t="str">
        <f>IF(LEN(VLOOKUP(AK115,vysledovka!$D$8:$F$68,2,FALSE))&lt;11,"",LEFT(RIGHT(VLOOKUP(AK115,vysledovka!$D$8:$F$68,2,FALSE),11),1))</f>
        <v/>
      </c>
      <c r="AP117" s="253"/>
      <c r="AQ117" s="483" t="str">
        <f>IF(LEN(VLOOKUP(AK115,vysledovka!$D$8:$F$68,2,FALSE))&lt;10,"",LEFT(RIGHT(VLOOKUP(AK115,vysledovka!$D$8:$F$68,2,FALSE),10),1))</f>
        <v/>
      </c>
      <c r="AR117" s="482"/>
      <c r="AS117" s="483" t="str">
        <f>IF(LEN(VLOOKUP(AK115,vysledovka!$D$8:$F$68,2,FALSE))&lt;9,"",LEFT(RIGHT(VLOOKUP(AK115,vysledovka!$D$8:$F$68,2,FALSE),9),1))</f>
        <v/>
      </c>
      <c r="AT117" s="253"/>
      <c r="AU117" s="483" t="str">
        <f>IF(LEN(VLOOKUP(AK115,vysledovka!$D$8:$F$68,2,FALSE))&lt;8,"",LEFT(RIGHT(VLOOKUP(AK115,vysledovka!$D$8:$F$68,2,FALSE),8),1))</f>
        <v/>
      </c>
      <c r="AV117" s="482"/>
      <c r="AW117" s="483" t="str">
        <f>IF(LEN(VLOOKUP(AK115,vysledovka!$D$8:$F$68,2,FALSE))&lt;7,"",LEFT(RIGHT(VLOOKUP(AK115,vysledovka!$D$8:$F$68,2,FALSE),7),1))</f>
        <v/>
      </c>
      <c r="AX117" s="482"/>
      <c r="AY117" s="483" t="str">
        <f>IF(LEN(VLOOKUP(AK115,vysledovka!$D$8:$F$68,2,FALSE))&lt;6,"",LEFT(RIGHT(VLOOKUP(AK115,vysledovka!$D$8:$F$68,2,FALSE),6),1))</f>
        <v/>
      </c>
      <c r="AZ117" s="253"/>
      <c r="BA117" s="834" t="str">
        <f>IF(LEN(VLOOKUP(AK115,vysledovka!$D$8:$F$68,2,FALSE))&lt;5,"",LEFT(RIGHT(VLOOKUP(AK115,vysledovka!$D$8:$F$68,2,FALSE),5),1))</f>
        <v/>
      </c>
      <c r="BB117" s="834"/>
      <c r="BC117" s="482"/>
      <c r="BD117" s="483" t="str">
        <f>IF(LEN(VLOOKUP(AK115,vysledovka!$D$8:$F$68,2,FALSE))&lt;4,"",LEFT(RIGHT(VLOOKUP(AK115,vysledovka!$D$8:$F$68,2,FALSE),4),1))</f>
        <v>7</v>
      </c>
      <c r="BE117" s="482"/>
      <c r="BF117" s="483" t="str">
        <f>IF(LEN(VLOOKUP(AK115,vysledovka!$D$8:$F$68,2,FALSE))&lt;3,"",LEFT(RIGHT(VLOOKUP(AK115,vysledovka!$D$8:$F$68,2,FALSE),3),1))</f>
        <v>6</v>
      </c>
      <c r="BG117" s="482"/>
      <c r="BH117" s="483" t="str">
        <f>IF(LEN(VLOOKUP(AK115,vysledovka!$D$8:$F$68,2,FALSE))&lt;2,"",LEFT(RIGHT(VLOOKUP(AK115,vysledovka!$D$8:$F$68,2,FALSE),2),1))</f>
        <v>9</v>
      </c>
      <c r="BI117" s="482"/>
      <c r="BJ117" s="483" t="str">
        <f>IF(VLOOKUP(AK115,vysledovka!$D$8:$F$68,2,FALSE)=0,"",IF(LEN(VLOOKUP(AK115,vysledovka!$D$8:$F$68,2,FALSE))&lt;1,"",LEFT(RIGHT(VLOOKUP(AK115,vysledovka!$D$8:$F$68,2,FALSE),1),1)))</f>
        <v>7</v>
      </c>
      <c r="BK117" s="738"/>
      <c r="BL117" s="671"/>
      <c r="BM117" s="483" t="str">
        <f>IF(LEN(VLOOKUP(AK115,vysledovka!$D$8:$F$68,3,FALSE))&lt;11,"",LEFT(RIGHT(VLOOKUP(AK115,vysledovka!$D$8:$F$68,3,FALSE),11),1))</f>
        <v/>
      </c>
      <c r="BN117" s="253"/>
      <c r="BO117" s="483" t="str">
        <f>IF(LEN(VLOOKUP(AK115,vysledovka!$D$8:$F$68,3,FALSE))&lt;10,"",LEFT(RIGHT(VLOOKUP(AK115,vysledovka!$D$8:$F$68,3,FALSE),10),1))</f>
        <v/>
      </c>
      <c r="BP117" s="482"/>
      <c r="BQ117" s="483" t="str">
        <f>IF(LEN(VLOOKUP(AK115,vysledovka!$D$8:$F$68,3,FALSE))&lt;9,"",LEFT(RIGHT(VLOOKUP(AK115,vysledovka!$D$8:$F$68,3,FALSE),9),1))</f>
        <v/>
      </c>
      <c r="BR117" s="253"/>
      <c r="BS117" s="483" t="str">
        <f>IF(LEN(VLOOKUP(AK115,vysledovka!$D$8:$F$68,3,FALSE))&lt;8,"",LEFT(RIGHT(VLOOKUP(AK115,vysledovka!$D$8:$F$68,3,FALSE),8),1))</f>
        <v/>
      </c>
      <c r="BT117" s="482"/>
      <c r="BU117" s="483" t="str">
        <f>IF(LEN(VLOOKUP(AK115,vysledovka!$D$8:$F$68,3,FALSE))&lt;7,"",LEFT(RIGHT(VLOOKUP(AK115,vysledovka!$D$8:$F$68,3,FALSE),7),1))</f>
        <v/>
      </c>
      <c r="BV117" s="831"/>
      <c r="BW117" s="483" t="str">
        <f>IF(LEN(VLOOKUP(AK115,vysledovka!$D$8:$F$68,3,FALSE))&lt;6,"",LEFT(RIGHT(VLOOKUP(AK115,vysledovka!$D$8:$F$68,3,FALSE),6),1))</f>
        <v/>
      </c>
      <c r="BX117" s="482"/>
      <c r="BY117" s="483" t="str">
        <f>IF(LEN(VLOOKUP(AK115,vysledovka!$D$8:$F$68,3,FALSE))&lt;5,"",LEFT(RIGHT(VLOOKUP(AK115,vysledovka!$D$8:$F$68,3,FALSE),5),1))</f>
        <v/>
      </c>
      <c r="BZ117" s="482"/>
      <c r="CA117" s="483" t="str">
        <f>IF(LEN(VLOOKUP(AK115,vysledovka!$D$8:$F$68,3,FALSE))&lt;4,"",LEFT(RIGHT(VLOOKUP(AK115,vysledovka!$D$8:$F$68,3,FALSE),4),1))</f>
        <v>6</v>
      </c>
      <c r="CB117" s="833"/>
      <c r="CC117" s="483" t="str">
        <f>IF(LEN(VLOOKUP(AK115,vysledovka!$D$8:$F$68,3,FALSE))&lt;3,"",LEFT(RIGHT(VLOOKUP(AK115,vysledovka!$D$8:$F$68,3,FALSE),3),1))</f>
        <v>5</v>
      </c>
      <c r="CD117" s="482"/>
      <c r="CE117" s="483" t="str">
        <f>IF(LEN(VLOOKUP(AK115,vysledovka!$D$8:$F$68,3,FALSE))&lt;2,"",LEFT(RIGHT(VLOOKUP(AK115,vysledovka!$D$8:$F$68,3,FALSE),2),1))</f>
        <v>8</v>
      </c>
      <c r="CF117" s="482"/>
      <c r="CG117" s="483" t="str">
        <f>IF(VLOOKUP(AK115,vysledovka!$D$8:$F$68,3,FALSE)=0,"",IF(LEN(VLOOKUP(AK115,vysledovka!$D$8:$F$68,3,FALSE))&lt;1,"",LEFT(RIGHT(VLOOKUP(AK115,vysledovka!$D$8:$F$68,3,FALSE),1),1)))</f>
        <v>7</v>
      </c>
      <c r="CH117" s="217"/>
      <c r="CI117" s="250"/>
      <c r="CJ117" s="250"/>
    </row>
    <row r="118" spans="1:88" s="252" customFormat="1" ht="3" customHeight="1" thickBot="1">
      <c r="A118" s="250"/>
      <c r="B118" s="250"/>
      <c r="C118" s="250"/>
      <c r="E118" s="965"/>
      <c r="F118" s="965"/>
      <c r="G118" s="819"/>
      <c r="H118" s="819"/>
      <c r="I118" s="819"/>
      <c r="J118" s="819"/>
      <c r="K118" s="819"/>
      <c r="L118" s="819"/>
      <c r="M118" s="819"/>
      <c r="N118" s="819"/>
      <c r="O118" s="819"/>
      <c r="P118" s="819"/>
      <c r="Q118" s="819"/>
      <c r="R118" s="819"/>
      <c r="S118" s="819"/>
      <c r="T118" s="819"/>
      <c r="U118" s="819"/>
      <c r="V118" s="819"/>
      <c r="W118" s="819"/>
      <c r="X118" s="819"/>
      <c r="Y118" s="819"/>
      <c r="Z118" s="819"/>
      <c r="AA118" s="819"/>
      <c r="AB118" s="819"/>
      <c r="AC118" s="819"/>
      <c r="AD118" s="819"/>
      <c r="AE118" s="819"/>
      <c r="AF118" s="819"/>
      <c r="AG118" s="819"/>
      <c r="AH118" s="819"/>
      <c r="AI118" s="819"/>
      <c r="AJ118" s="819"/>
      <c r="AK118" s="923"/>
      <c r="AL118" s="923"/>
      <c r="AM118" s="923"/>
      <c r="AN118" s="464"/>
      <c r="AO118" s="236"/>
      <c r="AP118" s="236"/>
      <c r="AQ118" s="236"/>
      <c r="AR118" s="236"/>
      <c r="AS118" s="236"/>
      <c r="AT118" s="236"/>
      <c r="AU118" s="236"/>
      <c r="AV118" s="236"/>
      <c r="AW118" s="236"/>
      <c r="AX118" s="236"/>
      <c r="AY118" s="236"/>
      <c r="AZ118" s="236"/>
      <c r="BA118" s="236"/>
      <c r="BB118" s="236"/>
      <c r="BC118" s="236"/>
      <c r="BD118" s="236"/>
      <c r="BE118" s="182"/>
      <c r="BF118" s="182"/>
      <c r="BG118" s="182"/>
      <c r="BH118" s="182"/>
      <c r="BI118" s="182"/>
      <c r="BJ118" s="182"/>
      <c r="BK118" s="182"/>
      <c r="BL118" s="669"/>
      <c r="BM118" s="669"/>
      <c r="BN118" s="669"/>
      <c r="BO118" s="669"/>
      <c r="BP118" s="669"/>
      <c r="BQ118" s="669"/>
      <c r="BR118" s="669"/>
      <c r="BS118" s="669"/>
      <c r="BT118" s="669"/>
      <c r="BU118" s="669"/>
      <c r="BV118" s="669"/>
      <c r="BW118" s="669"/>
      <c r="BX118" s="669"/>
      <c r="BY118" s="669"/>
      <c r="BZ118" s="669"/>
      <c r="CA118" s="669"/>
      <c r="CB118" s="669"/>
      <c r="CC118" s="182"/>
      <c r="CD118" s="182"/>
      <c r="CE118" s="182"/>
      <c r="CF118" s="182"/>
      <c r="CG118" s="182"/>
      <c r="CH118" s="218"/>
      <c r="CI118" s="250"/>
      <c r="CJ118" s="250"/>
    </row>
    <row r="119" spans="1:88" ht="6" customHeight="1">
      <c r="D119" s="154"/>
      <c r="E119" s="198"/>
      <c r="F119" s="198"/>
      <c r="G119" s="198"/>
      <c r="H119" s="161"/>
      <c r="I119" s="161"/>
      <c r="J119" s="161"/>
      <c r="K119" s="467"/>
      <c r="L119" s="467"/>
      <c r="M119" s="467"/>
      <c r="N119" s="467"/>
      <c r="O119" s="467"/>
      <c r="P119" s="467"/>
      <c r="Q119" s="467"/>
      <c r="R119" s="467"/>
      <c r="S119" s="467"/>
      <c r="T119" s="467"/>
      <c r="U119" s="467"/>
      <c r="V119" s="467"/>
      <c r="W119" s="467"/>
      <c r="X119" s="467"/>
      <c r="Y119" s="467"/>
      <c r="Z119" s="467"/>
      <c r="AA119" s="467"/>
      <c r="AB119" s="467"/>
      <c r="AC119" s="467"/>
      <c r="AD119" s="467"/>
      <c r="AE119" s="467"/>
      <c r="AF119" s="467"/>
      <c r="AG119" s="467"/>
      <c r="AH119" s="467"/>
      <c r="AI119" s="467"/>
      <c r="AJ119" s="467"/>
      <c r="AK119" s="467"/>
      <c r="AL119" s="467"/>
      <c r="AM119" s="467"/>
      <c r="AN119" s="467"/>
      <c r="AO119" s="467"/>
      <c r="AP119" s="467"/>
      <c r="AQ119" s="467"/>
      <c r="AR119" s="467"/>
      <c r="AS119" s="467"/>
      <c r="AT119" s="467"/>
      <c r="AU119" s="467"/>
      <c r="AV119" s="467"/>
      <c r="AW119" s="467"/>
      <c r="AX119" s="467"/>
      <c r="AY119" s="467"/>
      <c r="AZ119" s="467"/>
      <c r="BA119" s="467"/>
      <c r="BB119" s="467"/>
      <c r="BC119" s="467"/>
      <c r="BD119" s="467"/>
      <c r="BE119" s="467"/>
      <c r="BF119" s="467"/>
      <c r="BG119" s="467"/>
      <c r="BH119" s="467"/>
      <c r="BI119" s="467"/>
      <c r="BJ119" s="467"/>
      <c r="BK119" s="467"/>
      <c r="BL119" s="467"/>
      <c r="BM119" s="467"/>
      <c r="BN119" s="467"/>
      <c r="BO119" s="467"/>
      <c r="BP119" s="467"/>
      <c r="BQ119" s="467"/>
      <c r="BR119" s="467"/>
      <c r="BS119" s="467"/>
      <c r="BT119" s="467"/>
      <c r="BU119" s="467"/>
      <c r="BV119" s="467"/>
      <c r="BW119" s="467"/>
      <c r="BX119" s="467"/>
      <c r="BY119" s="467"/>
      <c r="BZ119" s="467"/>
      <c r="CA119" s="467"/>
      <c r="CB119" s="467"/>
      <c r="CC119" s="467"/>
      <c r="CD119" s="467"/>
      <c r="CE119" s="467"/>
      <c r="CF119" s="467"/>
      <c r="CG119" s="467"/>
      <c r="CH119" s="467"/>
      <c r="CI119" s="154"/>
      <c r="CJ119" s="154"/>
    </row>
    <row r="120" spans="1:88" ht="6" customHeight="1">
      <c r="D120" s="154"/>
      <c r="E120" s="198"/>
      <c r="F120" s="198"/>
      <c r="G120" s="198"/>
      <c r="H120" s="161"/>
      <c r="I120" s="161"/>
      <c r="J120" s="161"/>
      <c r="K120" s="467"/>
      <c r="L120" s="467"/>
      <c r="M120" s="467"/>
      <c r="N120" s="467"/>
      <c r="O120" s="467"/>
      <c r="P120" s="467"/>
      <c r="Q120" s="467"/>
      <c r="R120" s="467"/>
      <c r="S120" s="467"/>
      <c r="T120" s="467"/>
      <c r="U120" s="467"/>
      <c r="V120" s="467"/>
      <c r="W120" s="467"/>
      <c r="X120" s="467"/>
      <c r="Y120" s="467"/>
      <c r="Z120" s="467"/>
      <c r="AA120" s="467"/>
      <c r="AB120" s="467"/>
      <c r="AC120" s="467"/>
      <c r="AD120" s="467"/>
      <c r="AE120" s="467"/>
      <c r="AF120" s="467"/>
      <c r="AG120" s="467"/>
      <c r="AH120" s="467"/>
      <c r="AI120" s="467"/>
      <c r="AJ120" s="467"/>
      <c r="AK120" s="467"/>
      <c r="AL120" s="467"/>
      <c r="AM120" s="467"/>
      <c r="AN120" s="467"/>
      <c r="AO120" s="467"/>
      <c r="AP120" s="467"/>
      <c r="AQ120" s="467"/>
      <c r="AR120" s="467"/>
      <c r="AS120" s="467"/>
      <c r="AT120" s="467"/>
      <c r="AU120" s="467"/>
      <c r="AV120" s="467"/>
      <c r="AW120" s="467"/>
      <c r="AX120" s="467"/>
      <c r="AY120" s="467"/>
      <c r="AZ120" s="467"/>
      <c r="BA120" s="467"/>
      <c r="BB120" s="467"/>
      <c r="BC120" s="467"/>
      <c r="BD120" s="467"/>
      <c r="BE120" s="467"/>
      <c r="BF120" s="467"/>
      <c r="BG120" s="467"/>
      <c r="BH120" s="467"/>
      <c r="BI120" s="467"/>
      <c r="BJ120" s="467"/>
      <c r="BK120" s="467"/>
      <c r="BL120" s="467"/>
      <c r="BM120" s="467"/>
      <c r="BN120" s="467"/>
      <c r="BO120" s="467"/>
      <c r="BP120" s="467"/>
      <c r="BQ120" s="467"/>
      <c r="BR120" s="467"/>
      <c r="BS120" s="467"/>
      <c r="BT120" s="467"/>
      <c r="BU120" s="467"/>
      <c r="BV120" s="467"/>
      <c r="BW120" s="467"/>
      <c r="BX120" s="467"/>
      <c r="BY120" s="467"/>
      <c r="BZ120" s="467"/>
      <c r="CA120" s="467"/>
      <c r="CB120" s="467"/>
      <c r="CC120" s="467"/>
      <c r="CD120" s="467"/>
      <c r="CE120" s="467"/>
      <c r="CF120" s="467"/>
      <c r="CG120" s="467"/>
      <c r="CH120" s="467"/>
      <c r="CI120" s="154"/>
      <c r="CJ120" s="154"/>
    </row>
    <row r="121" spans="1:88" ht="6" customHeight="1">
      <c r="D121" s="154"/>
      <c r="E121" s="198"/>
      <c r="F121" s="198"/>
      <c r="G121" s="198"/>
      <c r="H121" s="161"/>
      <c r="I121" s="161"/>
      <c r="J121" s="161"/>
      <c r="K121" s="467"/>
      <c r="L121" s="467"/>
      <c r="M121" s="467"/>
      <c r="N121" s="467"/>
      <c r="O121" s="467"/>
      <c r="P121" s="467"/>
      <c r="Q121" s="467"/>
      <c r="R121" s="467"/>
      <c r="S121" s="467"/>
      <c r="T121" s="467"/>
      <c r="U121" s="467"/>
      <c r="V121" s="467"/>
      <c r="W121" s="467"/>
      <c r="X121" s="467"/>
      <c r="Y121" s="467"/>
      <c r="Z121" s="467"/>
      <c r="AA121" s="467"/>
      <c r="AB121" s="467"/>
      <c r="AC121" s="467"/>
      <c r="AD121" s="467"/>
      <c r="AE121" s="467"/>
      <c r="AF121" s="467"/>
      <c r="AG121" s="467"/>
      <c r="AH121" s="467"/>
      <c r="AI121" s="467"/>
      <c r="AJ121" s="467"/>
      <c r="AK121" s="467"/>
      <c r="AL121" s="467"/>
      <c r="AM121" s="467"/>
      <c r="AN121" s="467"/>
      <c r="AO121" s="467"/>
      <c r="AP121" s="467"/>
      <c r="AQ121" s="467"/>
      <c r="AR121" s="467"/>
      <c r="AS121" s="467"/>
      <c r="AT121" s="467"/>
      <c r="AU121" s="467"/>
      <c r="AV121" s="467"/>
      <c r="AW121" s="467"/>
      <c r="AX121" s="467"/>
      <c r="AY121" s="467"/>
      <c r="AZ121" s="467"/>
      <c r="BA121" s="467"/>
      <c r="BB121" s="467"/>
      <c r="BC121" s="467"/>
      <c r="BD121" s="467"/>
      <c r="BE121" s="467"/>
      <c r="BF121" s="467"/>
      <c r="BG121" s="467"/>
      <c r="BH121" s="467"/>
      <c r="BI121" s="467"/>
      <c r="BJ121" s="467"/>
      <c r="BK121" s="467"/>
      <c r="BL121" s="467"/>
      <c r="BM121" s="467"/>
      <c r="BN121" s="467"/>
      <c r="BO121" s="467"/>
      <c r="BP121" s="467"/>
      <c r="BQ121" s="467"/>
      <c r="BR121" s="467"/>
      <c r="BS121" s="467"/>
      <c r="BT121" s="467"/>
      <c r="BU121" s="467"/>
      <c r="BV121" s="467"/>
      <c r="BW121" s="467"/>
      <c r="BX121" s="467"/>
      <c r="BY121" s="467"/>
      <c r="BZ121" s="467"/>
      <c r="CA121" s="467"/>
      <c r="CB121" s="467"/>
      <c r="CC121" s="467"/>
      <c r="CD121" s="467"/>
      <c r="CE121" s="467"/>
      <c r="CF121" s="467"/>
      <c r="CG121" s="467"/>
      <c r="CH121" s="467"/>
      <c r="CI121" s="154"/>
      <c r="CJ121" s="154"/>
    </row>
    <row r="122" spans="1:88" ht="13.5" customHeight="1">
      <c r="D122" s="154"/>
      <c r="E122" s="198"/>
      <c r="F122" s="198"/>
      <c r="G122" s="198"/>
      <c r="H122" s="161"/>
      <c r="I122" s="161"/>
      <c r="J122" s="161"/>
      <c r="K122" s="467"/>
      <c r="L122" s="467"/>
      <c r="M122" s="467"/>
      <c r="N122" s="467"/>
      <c r="O122" s="467"/>
      <c r="P122" s="467"/>
      <c r="Q122" s="467"/>
      <c r="R122" s="467"/>
      <c r="S122" s="467"/>
      <c r="T122" s="467"/>
      <c r="U122" s="467"/>
      <c r="V122" s="467"/>
      <c r="W122" s="467"/>
      <c r="X122" s="467"/>
      <c r="Y122" s="467"/>
      <c r="Z122" s="467"/>
      <c r="AA122" s="467"/>
      <c r="AB122" s="467"/>
      <c r="AC122" s="467"/>
      <c r="AD122" s="467"/>
      <c r="AE122" s="467"/>
      <c r="AF122" s="467"/>
      <c r="AG122" s="467"/>
      <c r="AH122" s="467"/>
      <c r="AI122" s="467"/>
      <c r="AJ122" s="467"/>
      <c r="AK122" s="467"/>
      <c r="AL122" s="467"/>
      <c r="AM122" s="467"/>
      <c r="AN122" s="467"/>
      <c r="AO122" s="467"/>
      <c r="AP122" s="467"/>
      <c r="AQ122" s="467"/>
      <c r="AR122" s="467"/>
      <c r="AS122" s="467"/>
      <c r="AT122" s="467"/>
      <c r="AU122" s="467"/>
      <c r="AV122" s="467"/>
      <c r="AW122" s="467"/>
      <c r="AX122" s="467"/>
      <c r="AY122" s="467"/>
      <c r="AZ122" s="467"/>
      <c r="BA122" s="467"/>
      <c r="BB122" s="467"/>
      <c r="BC122" s="467"/>
      <c r="BD122" s="467"/>
      <c r="BE122" s="467"/>
      <c r="BF122" s="467"/>
      <c r="BG122" s="467"/>
      <c r="BH122" s="467"/>
      <c r="BI122" s="467"/>
      <c r="BJ122" s="467"/>
      <c r="BK122" s="467"/>
      <c r="BL122" s="467"/>
      <c r="BM122" s="467"/>
      <c r="BN122" s="467"/>
      <c r="BO122" s="467"/>
      <c r="BP122" s="467"/>
      <c r="BQ122" s="467"/>
      <c r="BR122" s="467"/>
      <c r="BS122" s="467"/>
      <c r="BT122" s="467"/>
      <c r="BU122" s="467"/>
      <c r="BV122" s="467"/>
      <c r="BW122" s="467"/>
      <c r="BX122" s="467"/>
      <c r="BY122" s="467"/>
      <c r="BZ122" s="467"/>
      <c r="CA122" s="467"/>
      <c r="CB122" s="467"/>
      <c r="CC122" s="467"/>
      <c r="CD122" s="467"/>
      <c r="CE122" s="467"/>
      <c r="CF122" s="467"/>
      <c r="CG122" s="467"/>
      <c r="CH122" s="467"/>
      <c r="CI122" s="154"/>
      <c r="CJ122" s="154"/>
    </row>
    <row r="123" spans="1:88" ht="13.5" customHeight="1">
      <c r="D123" s="154"/>
      <c r="E123" s="198"/>
      <c r="F123" s="198"/>
      <c r="G123" s="198"/>
      <c r="H123" s="161"/>
      <c r="I123" s="161"/>
      <c r="J123" s="161"/>
      <c r="K123" s="467"/>
      <c r="L123" s="467"/>
      <c r="M123" s="467"/>
      <c r="N123" s="467"/>
      <c r="O123" s="467"/>
      <c r="P123" s="467"/>
      <c r="Q123" s="467"/>
      <c r="R123" s="467"/>
      <c r="S123" s="467"/>
      <c r="T123" s="467"/>
      <c r="U123" s="467"/>
      <c r="V123" s="467"/>
      <c r="W123" s="467"/>
      <c r="X123" s="467"/>
      <c r="Y123" s="467"/>
      <c r="Z123" s="467"/>
      <c r="AA123" s="467"/>
      <c r="AB123" s="467"/>
      <c r="AC123" s="467"/>
      <c r="AD123" s="467"/>
      <c r="AE123" s="467"/>
      <c r="AF123" s="467"/>
      <c r="AG123" s="467"/>
      <c r="AH123" s="467"/>
      <c r="AI123" s="467"/>
      <c r="AJ123" s="467"/>
      <c r="AK123" s="467"/>
      <c r="AL123" s="467"/>
      <c r="AM123" s="467"/>
      <c r="AN123" s="467"/>
      <c r="AO123" s="467"/>
      <c r="AP123" s="467"/>
      <c r="AQ123" s="467"/>
      <c r="AR123" s="467"/>
      <c r="AS123" s="467"/>
      <c r="AT123" s="467"/>
      <c r="AU123" s="467"/>
      <c r="AV123" s="467"/>
      <c r="AW123" s="467"/>
      <c r="AX123" s="467"/>
      <c r="AY123" s="467"/>
      <c r="AZ123" s="467"/>
      <c r="BA123" s="467"/>
      <c r="BB123" s="467"/>
      <c r="BC123" s="467"/>
      <c r="BD123" s="467"/>
      <c r="BE123" s="467"/>
      <c r="BF123" s="467"/>
      <c r="BG123" s="467"/>
      <c r="BH123" s="467"/>
      <c r="BI123" s="467"/>
      <c r="BJ123" s="467"/>
      <c r="BK123" s="467"/>
      <c r="BL123" s="467"/>
      <c r="BM123" s="467"/>
      <c r="BN123" s="467"/>
      <c r="BO123" s="467"/>
      <c r="BP123" s="467"/>
      <c r="BQ123" s="467"/>
      <c r="BR123" s="467"/>
      <c r="BS123" s="467"/>
      <c r="BT123" s="467"/>
      <c r="BU123" s="467"/>
      <c r="BV123" s="467"/>
      <c r="BW123" s="467"/>
      <c r="BX123" s="467"/>
      <c r="BY123" s="467"/>
      <c r="BZ123" s="467"/>
      <c r="CA123" s="467"/>
      <c r="CB123" s="467"/>
      <c r="CC123" s="467"/>
      <c r="CD123" s="467"/>
      <c r="CE123" s="467"/>
      <c r="CF123" s="467"/>
      <c r="CG123" s="467"/>
      <c r="CH123" s="467"/>
      <c r="CI123" s="154"/>
      <c r="CJ123" s="154"/>
    </row>
    <row r="124" spans="1:88" ht="13.5" customHeight="1">
      <c r="D124" s="154"/>
      <c r="E124" s="198"/>
      <c r="F124" s="198"/>
      <c r="G124" s="198"/>
      <c r="H124" s="161"/>
      <c r="I124" s="161"/>
      <c r="J124" s="161"/>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c r="AJ124" s="467"/>
      <c r="AK124" s="467"/>
      <c r="AL124" s="467"/>
      <c r="AM124" s="467"/>
      <c r="AN124" s="467"/>
      <c r="AO124" s="467"/>
      <c r="AP124" s="467"/>
      <c r="AQ124" s="467"/>
      <c r="AR124" s="467"/>
      <c r="AS124" s="467"/>
      <c r="AT124" s="467"/>
      <c r="AU124" s="467"/>
      <c r="AV124" s="467"/>
      <c r="AW124" s="467"/>
      <c r="AX124" s="467"/>
      <c r="AY124" s="467"/>
      <c r="AZ124" s="467"/>
      <c r="BA124" s="467"/>
      <c r="BB124" s="467"/>
      <c r="BC124" s="467"/>
      <c r="BD124" s="467"/>
      <c r="BE124" s="467"/>
      <c r="BF124" s="467"/>
      <c r="BG124" s="467"/>
      <c r="BH124" s="467"/>
      <c r="BI124" s="467"/>
      <c r="BJ124" s="467"/>
      <c r="BK124" s="467"/>
      <c r="BL124" s="467"/>
      <c r="BM124" s="467"/>
      <c r="BN124" s="467"/>
      <c r="BO124" s="467"/>
      <c r="BP124" s="467"/>
      <c r="BQ124" s="467"/>
      <c r="BR124" s="467"/>
      <c r="BS124" s="467"/>
      <c r="BT124" s="467"/>
      <c r="BU124" s="467"/>
      <c r="BV124" s="467"/>
      <c r="BW124" s="467"/>
      <c r="BX124" s="467"/>
      <c r="BY124" s="467"/>
      <c r="BZ124" s="467"/>
      <c r="CA124" s="467"/>
      <c r="CB124" s="467"/>
      <c r="CC124" s="467"/>
      <c r="CD124" s="467"/>
      <c r="CE124" s="467"/>
      <c r="CF124" s="467"/>
      <c r="CG124" s="467"/>
      <c r="CH124" s="467"/>
      <c r="CI124" s="154"/>
      <c r="CJ124" s="154"/>
    </row>
    <row r="125" spans="1:88" ht="13.5" customHeight="1">
      <c r="D125" s="154"/>
      <c r="E125" s="198"/>
      <c r="F125" s="198"/>
      <c r="G125" s="198"/>
      <c r="H125" s="161"/>
      <c r="I125" s="161"/>
      <c r="J125" s="161"/>
      <c r="K125" s="467"/>
      <c r="L125" s="467"/>
      <c r="M125" s="467"/>
      <c r="N125" s="467"/>
      <c r="O125" s="467"/>
      <c r="P125" s="467"/>
      <c r="Q125" s="467"/>
      <c r="R125" s="467"/>
      <c r="S125" s="467"/>
      <c r="T125" s="467"/>
      <c r="U125" s="467"/>
      <c r="V125" s="467"/>
      <c r="W125" s="467"/>
      <c r="X125" s="467"/>
      <c r="Y125" s="467"/>
      <c r="Z125" s="467"/>
      <c r="AA125" s="467"/>
      <c r="AB125" s="467"/>
      <c r="AC125" s="467"/>
      <c r="AD125" s="467"/>
      <c r="AE125" s="467"/>
      <c r="AF125" s="467"/>
      <c r="AG125" s="467"/>
      <c r="AH125" s="467"/>
      <c r="AI125" s="467"/>
      <c r="AJ125" s="467"/>
      <c r="AK125" s="467"/>
      <c r="AL125" s="467"/>
      <c r="AM125" s="467"/>
      <c r="AN125" s="467"/>
      <c r="AO125" s="467"/>
      <c r="AP125" s="467"/>
      <c r="AQ125" s="467"/>
      <c r="AR125" s="467"/>
      <c r="AS125" s="467"/>
      <c r="AT125" s="467"/>
      <c r="AU125" s="467"/>
      <c r="AV125" s="467"/>
      <c r="AW125" s="467"/>
      <c r="AX125" s="467"/>
      <c r="AY125" s="467"/>
      <c r="AZ125" s="467"/>
      <c r="BA125" s="467"/>
      <c r="BB125" s="467"/>
      <c r="BC125" s="467"/>
      <c r="BD125" s="467"/>
      <c r="BE125" s="467"/>
      <c r="BF125" s="467"/>
      <c r="BG125" s="467"/>
      <c r="BH125" s="467"/>
      <c r="BI125" s="467"/>
      <c r="BJ125" s="467"/>
      <c r="BK125" s="467"/>
      <c r="BL125" s="467"/>
      <c r="BM125" s="467"/>
      <c r="BN125" s="467"/>
      <c r="BO125" s="467"/>
      <c r="BP125" s="467"/>
      <c r="BQ125" s="467"/>
      <c r="BR125" s="467"/>
      <c r="BS125" s="467"/>
      <c r="BT125" s="467"/>
      <c r="BU125" s="467"/>
      <c r="BV125" s="467"/>
      <c r="BW125" s="467"/>
      <c r="BX125" s="467"/>
      <c r="BY125" s="467"/>
      <c r="BZ125" s="467"/>
      <c r="CA125" s="467"/>
      <c r="CB125" s="467"/>
      <c r="CC125" s="467"/>
      <c r="CD125" s="467"/>
      <c r="CE125" s="467"/>
      <c r="CF125" s="467"/>
      <c r="CG125" s="467"/>
      <c r="CH125" s="467"/>
      <c r="CI125" s="154"/>
      <c r="CJ125" s="154"/>
    </row>
    <row r="126" spans="1:88" ht="13.5" customHeight="1" thickBot="1">
      <c r="D126" s="154"/>
      <c r="E126" s="221"/>
      <c r="F126" s="198"/>
      <c r="G126" s="198"/>
      <c r="H126" s="2"/>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7"/>
      <c r="CG126" s="777"/>
      <c r="CH126" s="777"/>
      <c r="CI126" s="154"/>
      <c r="CJ126" s="154"/>
    </row>
    <row r="127" spans="1:88" ht="16.5" customHeight="1" thickTop="1">
      <c r="D127" s="154"/>
      <c r="E127" s="198"/>
      <c r="F127" s="198"/>
      <c r="G127" s="198"/>
      <c r="H127" s="2" t="s">
        <v>38</v>
      </c>
      <c r="I127" s="161"/>
      <c r="J127" s="161"/>
      <c r="K127" s="467"/>
      <c r="L127" s="467"/>
      <c r="M127" s="467"/>
      <c r="N127" s="467"/>
      <c r="O127" s="467"/>
      <c r="P127" s="467"/>
      <c r="Q127" s="467"/>
      <c r="R127" s="467"/>
      <c r="S127" s="467"/>
      <c r="T127" s="467"/>
      <c r="U127" s="467"/>
      <c r="V127" s="467"/>
      <c r="W127" s="467"/>
      <c r="X127" s="467"/>
      <c r="Y127" s="467"/>
      <c r="Z127" s="467"/>
      <c r="AA127" s="467"/>
      <c r="AB127" s="467"/>
      <c r="AC127" s="467"/>
      <c r="AD127" s="467"/>
      <c r="AE127" s="467"/>
      <c r="AF127" s="467"/>
      <c r="AG127" s="467"/>
      <c r="AH127" s="467"/>
      <c r="AI127" s="467"/>
      <c r="AJ127" s="467"/>
      <c r="AK127" s="467"/>
      <c r="AL127" s="467"/>
      <c r="AM127" s="467"/>
      <c r="AN127" s="467"/>
      <c r="AO127" s="467"/>
      <c r="AP127" s="467"/>
      <c r="AQ127" s="467"/>
      <c r="AR127" s="467"/>
      <c r="AS127" s="467"/>
      <c r="AT127" s="467"/>
      <c r="AU127" s="467"/>
      <c r="AV127" s="467"/>
      <c r="AW127" s="467"/>
      <c r="AX127" s="467"/>
      <c r="AY127" s="467"/>
      <c r="AZ127" s="467"/>
      <c r="BA127" s="467"/>
      <c r="BB127" s="467"/>
      <c r="BC127" s="467"/>
      <c r="BD127" s="467"/>
      <c r="BE127" s="467"/>
      <c r="BF127" s="467"/>
      <c r="BG127" s="467"/>
      <c r="BH127" s="467"/>
      <c r="BI127" s="467"/>
      <c r="BJ127" s="467"/>
      <c r="BK127" s="467"/>
      <c r="BL127" s="467"/>
      <c r="BM127" s="467"/>
      <c r="BN127" s="467"/>
      <c r="BO127" s="467"/>
      <c r="BP127" s="467"/>
      <c r="BQ127" s="467"/>
      <c r="BR127" s="467"/>
      <c r="BS127" s="467"/>
      <c r="BT127" s="467"/>
      <c r="BU127" s="467"/>
      <c r="BV127" s="467"/>
      <c r="BW127" s="467"/>
      <c r="BX127" s="467"/>
      <c r="BY127" s="222"/>
      <c r="BZ127" s="467"/>
      <c r="CA127" s="223" t="str">
        <f>Index!C330</f>
        <v>Strana 11</v>
      </c>
      <c r="CB127" s="467"/>
      <c r="CC127" s="467"/>
      <c r="CD127" s="467"/>
      <c r="CE127" s="467"/>
      <c r="CF127" s="467"/>
      <c r="CG127" s="467"/>
      <c r="CH127" s="467"/>
    </row>
    <row r="128" spans="1:88" s="209" customFormat="1" ht="12.75">
      <c r="A128" s="203"/>
      <c r="B128" s="202"/>
      <c r="C128" s="203"/>
      <c r="D128" s="203"/>
      <c r="E128" s="205"/>
      <c r="F128" s="205"/>
      <c r="G128" s="205"/>
      <c r="H128" s="206"/>
      <c r="I128" s="206"/>
      <c r="J128" s="206"/>
      <c r="K128" s="207"/>
      <c r="L128" s="207"/>
      <c r="M128" s="207"/>
      <c r="N128" s="207"/>
      <c r="O128" s="207"/>
      <c r="P128" s="207"/>
      <c r="Q128" s="207"/>
      <c r="R128" s="207"/>
      <c r="S128" s="207"/>
      <c r="T128" s="207"/>
      <c r="U128" s="207"/>
      <c r="V128" s="207"/>
      <c r="W128" s="207"/>
      <c r="X128" s="207"/>
      <c r="Y128" s="207"/>
      <c r="Z128" s="207"/>
      <c r="AA128" s="207"/>
      <c r="AB128" s="207"/>
      <c r="AC128" s="207"/>
      <c r="AD128" s="207"/>
      <c r="AE128" s="207"/>
      <c r="AF128" s="207"/>
      <c r="AG128" s="207"/>
      <c r="AH128" s="207"/>
      <c r="AI128" s="207"/>
      <c r="AJ128" s="207"/>
      <c r="AK128" s="207"/>
      <c r="AL128" s="207"/>
      <c r="AM128" s="207"/>
      <c r="AN128" s="207"/>
      <c r="AO128" s="207"/>
      <c r="AP128" s="207"/>
      <c r="AQ128" s="207"/>
      <c r="AR128" s="207"/>
      <c r="AS128" s="207"/>
      <c r="AT128" s="207"/>
      <c r="AU128" s="207"/>
      <c r="AV128" s="207"/>
      <c r="AW128" s="207"/>
      <c r="AX128" s="207"/>
      <c r="AY128" s="207"/>
      <c r="AZ128" s="207"/>
      <c r="BA128" s="207"/>
      <c r="BB128" s="207"/>
      <c r="BC128" s="207"/>
      <c r="BD128" s="207"/>
      <c r="BE128" s="207"/>
      <c r="BF128" s="207"/>
      <c r="BG128" s="207"/>
      <c r="BH128" s="207"/>
      <c r="BI128" s="207"/>
      <c r="BJ128" s="207"/>
      <c r="BK128" s="207"/>
      <c r="BL128" s="207"/>
      <c r="BM128" s="207"/>
      <c r="BN128" s="207"/>
      <c r="BO128" s="207"/>
      <c r="BP128" s="207"/>
      <c r="BQ128" s="207"/>
      <c r="BR128" s="207"/>
      <c r="BS128" s="207"/>
      <c r="BT128" s="207"/>
      <c r="BU128" s="207"/>
      <c r="BV128" s="207"/>
      <c r="BW128" s="207"/>
      <c r="BX128" s="207"/>
      <c r="BY128" s="207"/>
      <c r="BZ128" s="207"/>
      <c r="CA128" s="207"/>
      <c r="CB128" s="207"/>
      <c r="CC128" s="207"/>
      <c r="CD128" s="207"/>
      <c r="CE128" s="207"/>
      <c r="CF128" s="207"/>
      <c r="CG128" s="207"/>
      <c r="CH128" s="207"/>
    </row>
    <row r="129" spans="1:88" s="209" customFormat="1" ht="12.75">
      <c r="A129" s="203"/>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8">
        <v>10</v>
      </c>
      <c r="AF129" s="207"/>
      <c r="AG129" s="208">
        <v>9</v>
      </c>
      <c r="AH129" s="207"/>
      <c r="AI129" s="208">
        <v>8</v>
      </c>
      <c r="AJ129" s="207"/>
      <c r="AK129" s="208">
        <v>7</v>
      </c>
      <c r="AL129" s="207"/>
      <c r="AM129" s="208">
        <v>6</v>
      </c>
      <c r="AN129" s="207"/>
      <c r="AO129" s="208">
        <v>5</v>
      </c>
      <c r="AP129" s="207"/>
      <c r="AQ129" s="208">
        <v>4</v>
      </c>
      <c r="AR129" s="207"/>
      <c r="AS129" s="208">
        <v>3</v>
      </c>
      <c r="AT129" s="207"/>
      <c r="AU129" s="208">
        <v>2</v>
      </c>
      <c r="AV129" s="207"/>
      <c r="AW129" s="208">
        <v>1</v>
      </c>
      <c r="AX129" s="207"/>
      <c r="AY129" s="208">
        <v>0</v>
      </c>
      <c r="AZ129" s="207"/>
      <c r="BA129" s="207"/>
      <c r="BB129" s="208">
        <v>10</v>
      </c>
      <c r="BC129" s="207"/>
      <c r="BD129" s="208">
        <v>9</v>
      </c>
      <c r="BE129" s="207"/>
      <c r="BF129" s="208">
        <v>8</v>
      </c>
      <c r="BG129" s="207"/>
      <c r="BH129" s="208">
        <v>7</v>
      </c>
      <c r="BI129" s="207"/>
      <c r="BJ129" s="208">
        <v>6</v>
      </c>
      <c r="BK129" s="208">
        <v>5</v>
      </c>
      <c r="BL129" s="208">
        <v>5</v>
      </c>
      <c r="BM129" s="208">
        <v>5</v>
      </c>
      <c r="BN129" s="208"/>
      <c r="BO129" s="208">
        <v>4</v>
      </c>
      <c r="BP129" s="208"/>
      <c r="BQ129" s="208">
        <v>3</v>
      </c>
      <c r="BR129" s="208">
        <v>2</v>
      </c>
      <c r="BS129" s="208">
        <v>2</v>
      </c>
      <c r="BT129" s="208">
        <v>1</v>
      </c>
      <c r="BU129" s="208">
        <v>1</v>
      </c>
      <c r="BV129" s="208"/>
      <c r="BW129" s="208">
        <v>0</v>
      </c>
      <c r="BX129" s="207"/>
      <c r="BY129" s="207"/>
      <c r="BZ129" s="207"/>
      <c r="CA129" s="207"/>
      <c r="CB129" s="207"/>
      <c r="CC129" s="207"/>
      <c r="CD129" s="207"/>
      <c r="CE129" s="207"/>
      <c r="CF129" s="207"/>
      <c r="CG129" s="207"/>
      <c r="CH129" s="203"/>
      <c r="CI129" s="203"/>
      <c r="CJ129" s="203"/>
    </row>
    <row r="130" spans="1:88" s="209" customFormat="1" ht="12.75">
      <c r="B130" s="202"/>
      <c r="C130" s="203"/>
      <c r="D130" s="203"/>
      <c r="E130" s="205"/>
      <c r="F130" s="205"/>
      <c r="G130" s="205"/>
      <c r="H130" s="206"/>
      <c r="I130" s="206"/>
      <c r="J130" s="206"/>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8">
        <v>10</v>
      </c>
      <c r="AP130" s="208"/>
      <c r="AQ130" s="208">
        <v>9</v>
      </c>
      <c r="AR130" s="208"/>
      <c r="AS130" s="208">
        <v>8</v>
      </c>
      <c r="AT130" s="208"/>
      <c r="AU130" s="208">
        <v>7</v>
      </c>
      <c r="AV130" s="208"/>
      <c r="AW130" s="208">
        <v>6</v>
      </c>
      <c r="AX130" s="208"/>
      <c r="AY130" s="208">
        <v>5</v>
      </c>
      <c r="AZ130" s="208"/>
      <c r="BA130" s="208"/>
      <c r="BB130" s="208">
        <v>4</v>
      </c>
      <c r="BC130" s="208"/>
      <c r="BD130" s="208">
        <v>3</v>
      </c>
      <c r="BE130" s="208"/>
      <c r="BF130" s="208">
        <v>2</v>
      </c>
      <c r="BG130" s="208"/>
      <c r="BH130" s="208">
        <v>1</v>
      </c>
      <c r="BI130" s="208"/>
      <c r="BJ130" s="208">
        <v>0</v>
      </c>
      <c r="BK130" s="208">
        <v>10</v>
      </c>
      <c r="BL130" s="208">
        <v>10</v>
      </c>
      <c r="BM130" s="208">
        <v>10</v>
      </c>
      <c r="BN130" s="208"/>
      <c r="BO130" s="208">
        <v>9</v>
      </c>
      <c r="BP130" s="208"/>
      <c r="BQ130" s="208">
        <v>8</v>
      </c>
      <c r="BR130" s="208"/>
      <c r="BS130" s="208">
        <v>7</v>
      </c>
      <c r="BT130" s="208"/>
      <c r="BU130" s="208">
        <v>6</v>
      </c>
      <c r="BV130" s="208"/>
      <c r="BW130" s="208">
        <v>5</v>
      </c>
      <c r="BX130" s="208"/>
      <c r="BY130" s="208">
        <v>4</v>
      </c>
      <c r="BZ130" s="208"/>
      <c r="CA130" s="208">
        <v>3</v>
      </c>
      <c r="CB130" s="208"/>
      <c r="CC130" s="208">
        <v>2</v>
      </c>
      <c r="CD130" s="208"/>
      <c r="CE130" s="208">
        <v>1</v>
      </c>
      <c r="CF130" s="208"/>
      <c r="CG130" s="208">
        <v>0</v>
      </c>
      <c r="CH130" s="203"/>
      <c r="CJ130" s="203"/>
    </row>
    <row r="131" spans="1:88" s="226" customFormat="1" ht="12.75">
      <c r="A131" s="224"/>
      <c r="B131" s="225"/>
      <c r="C131" s="224"/>
      <c r="E131" s="227"/>
      <c r="F131" s="227"/>
      <c r="G131" s="227"/>
      <c r="H131" s="228"/>
      <c r="I131" s="228"/>
      <c r="J131" s="228"/>
      <c r="K131" s="229"/>
      <c r="L131" s="229"/>
      <c r="M131" s="229"/>
      <c r="N131" s="229"/>
      <c r="O131" s="229"/>
      <c r="P131" s="229"/>
      <c r="Q131" s="229"/>
      <c r="R131" s="229"/>
      <c r="S131" s="229"/>
      <c r="T131" s="229"/>
      <c r="U131" s="229"/>
      <c r="V131" s="229"/>
      <c r="W131" s="229"/>
      <c r="X131" s="229"/>
      <c r="Y131" s="229"/>
      <c r="Z131" s="229"/>
      <c r="AA131" s="229"/>
      <c r="AB131" s="229"/>
      <c r="AC131" s="229"/>
      <c r="AD131" s="229"/>
      <c r="AE131" s="229"/>
      <c r="AF131" s="229"/>
      <c r="AG131" s="229"/>
      <c r="AH131" s="229"/>
      <c r="AI131" s="229"/>
      <c r="AJ131" s="229"/>
      <c r="AK131" s="229"/>
      <c r="AL131" s="229"/>
      <c r="AM131" s="229"/>
      <c r="AN131" s="229"/>
      <c r="AO131" s="229"/>
      <c r="AP131" s="229"/>
      <c r="AQ131" s="229"/>
      <c r="AR131" s="229"/>
      <c r="AS131" s="229"/>
      <c r="AT131" s="229"/>
      <c r="AU131" s="229"/>
      <c r="AV131" s="229"/>
      <c r="AW131" s="229"/>
      <c r="AX131" s="229"/>
      <c r="AY131" s="229"/>
      <c r="AZ131" s="229"/>
      <c r="BA131" s="229"/>
      <c r="BB131" s="229"/>
      <c r="BC131" s="229"/>
      <c r="BD131" s="229"/>
      <c r="BE131" s="229"/>
      <c r="BF131" s="229"/>
      <c r="BG131" s="229"/>
      <c r="BH131" s="229"/>
      <c r="BI131" s="229"/>
      <c r="BJ131" s="229"/>
      <c r="BK131" s="229"/>
      <c r="BL131" s="229"/>
      <c r="BM131" s="229"/>
      <c r="BN131" s="229"/>
      <c r="BO131" s="229"/>
      <c r="BP131" s="229"/>
      <c r="BQ131" s="229"/>
      <c r="BR131" s="229"/>
      <c r="BS131" s="229"/>
      <c r="BT131" s="229"/>
      <c r="BU131" s="229"/>
      <c r="BV131" s="229"/>
      <c r="BW131" s="229"/>
      <c r="BX131" s="229"/>
      <c r="BY131" s="229"/>
      <c r="BZ131" s="229"/>
      <c r="CA131" s="229"/>
      <c r="CB131" s="229"/>
      <c r="CC131" s="229"/>
      <c r="CD131" s="229"/>
      <c r="CE131" s="229"/>
      <c r="CF131" s="229"/>
      <c r="CG131" s="229"/>
      <c r="CH131" s="229"/>
    </row>
    <row r="132" spans="1:88">
      <c r="E132" s="198"/>
      <c r="F132" s="198"/>
      <c r="G132" s="198"/>
      <c r="H132" s="161"/>
      <c r="I132" s="161"/>
      <c r="J132" s="161"/>
      <c r="K132" s="467"/>
      <c r="L132" s="467"/>
      <c r="M132" s="467"/>
      <c r="N132" s="467"/>
      <c r="O132" s="467"/>
      <c r="P132" s="467"/>
      <c r="Q132" s="467"/>
      <c r="R132" s="467"/>
      <c r="S132" s="467"/>
      <c r="T132" s="467"/>
      <c r="U132" s="467"/>
      <c r="V132" s="467"/>
      <c r="W132" s="467"/>
      <c r="X132" s="467"/>
      <c r="Y132" s="467"/>
      <c r="Z132" s="467"/>
      <c r="AA132" s="467"/>
      <c r="AB132" s="467"/>
      <c r="AC132" s="467"/>
      <c r="AD132" s="467"/>
      <c r="AE132" s="467"/>
      <c r="AF132" s="467"/>
      <c r="AG132" s="467"/>
      <c r="AH132" s="467"/>
      <c r="AI132" s="467"/>
      <c r="AJ132" s="467"/>
      <c r="AK132" s="467"/>
      <c r="AL132" s="467"/>
      <c r="AM132" s="467"/>
      <c r="AN132" s="467"/>
      <c r="AO132" s="467"/>
      <c r="AP132" s="467"/>
      <c r="AQ132" s="467"/>
      <c r="AR132" s="467"/>
      <c r="AS132" s="467"/>
      <c r="AT132" s="467"/>
      <c r="AU132" s="467"/>
      <c r="AV132" s="467"/>
      <c r="AW132" s="467"/>
      <c r="AX132" s="467"/>
      <c r="AY132" s="467"/>
      <c r="AZ132" s="467"/>
      <c r="BA132" s="467"/>
      <c r="BB132" s="467"/>
      <c r="BC132" s="467"/>
      <c r="BD132" s="467"/>
      <c r="BE132" s="467"/>
      <c r="BF132" s="467"/>
      <c r="BG132" s="467"/>
      <c r="BH132" s="467"/>
      <c r="BI132" s="467"/>
      <c r="BJ132" s="467"/>
      <c r="BK132" s="467"/>
      <c r="BL132" s="467"/>
      <c r="BM132" s="467"/>
      <c r="BN132" s="467"/>
      <c r="BO132" s="467"/>
      <c r="BP132" s="467"/>
      <c r="BQ132" s="467"/>
      <c r="BR132" s="467"/>
      <c r="BS132" s="467"/>
      <c r="BT132" s="467"/>
      <c r="BU132" s="467"/>
      <c r="BV132" s="467"/>
      <c r="BW132" s="467"/>
      <c r="BX132" s="467"/>
      <c r="BY132" s="467"/>
      <c r="BZ132" s="467"/>
      <c r="CA132" s="467"/>
      <c r="CB132" s="467"/>
      <c r="CC132" s="467"/>
      <c r="CD132" s="467"/>
      <c r="CE132" s="467"/>
      <c r="CF132" s="467"/>
      <c r="CG132" s="467"/>
      <c r="CH132" s="467"/>
    </row>
    <row r="133" spans="1:88">
      <c r="E133" s="198"/>
      <c r="F133" s="198"/>
      <c r="G133" s="198"/>
      <c r="H133" s="161"/>
      <c r="I133" s="161"/>
      <c r="J133" s="161"/>
      <c r="K133" s="467"/>
      <c r="L133" s="467"/>
      <c r="M133" s="467"/>
      <c r="N133" s="467"/>
      <c r="O133" s="467"/>
      <c r="P133" s="467"/>
      <c r="Q133" s="467"/>
      <c r="R133" s="467"/>
      <c r="S133" s="467"/>
      <c r="T133" s="467"/>
      <c r="U133" s="467"/>
      <c r="V133" s="467"/>
      <c r="W133" s="467"/>
      <c r="X133" s="467"/>
      <c r="Y133" s="467"/>
      <c r="Z133" s="467"/>
      <c r="AA133" s="467"/>
      <c r="AB133" s="467"/>
      <c r="AC133" s="467"/>
      <c r="AD133" s="467"/>
      <c r="AE133" s="467"/>
      <c r="AF133" s="467"/>
      <c r="AG133" s="467"/>
      <c r="AH133" s="467"/>
      <c r="AI133" s="467"/>
      <c r="AJ133" s="467"/>
      <c r="AK133" s="467"/>
      <c r="AL133" s="467"/>
      <c r="AM133" s="467"/>
      <c r="AN133" s="467"/>
      <c r="AO133" s="467"/>
      <c r="AP133" s="467"/>
      <c r="AQ133" s="467"/>
      <c r="AR133" s="467"/>
      <c r="AS133" s="467"/>
      <c r="AT133" s="467"/>
      <c r="AU133" s="467"/>
      <c r="AV133" s="467"/>
      <c r="AW133" s="467"/>
      <c r="AX133" s="467"/>
      <c r="AY133" s="467"/>
      <c r="AZ133" s="467"/>
      <c r="BA133" s="467"/>
      <c r="BB133" s="467"/>
      <c r="BC133" s="467"/>
      <c r="BD133" s="467"/>
      <c r="BE133" s="467"/>
      <c r="BF133" s="467"/>
      <c r="BG133" s="467"/>
      <c r="BH133" s="467"/>
      <c r="BI133" s="467"/>
      <c r="BJ133" s="467"/>
      <c r="BK133" s="467"/>
      <c r="BL133" s="467"/>
      <c r="BM133" s="467"/>
      <c r="BN133" s="467"/>
      <c r="BO133" s="467"/>
      <c r="BP133" s="467"/>
      <c r="BQ133" s="467"/>
      <c r="BR133" s="467"/>
      <c r="BS133" s="467"/>
      <c r="BT133" s="467"/>
      <c r="BU133" s="467"/>
      <c r="BV133" s="467"/>
      <c r="BW133" s="467"/>
      <c r="BX133" s="467"/>
      <c r="BY133" s="467"/>
      <c r="BZ133" s="467"/>
      <c r="CA133" s="467"/>
      <c r="CB133" s="467"/>
      <c r="CC133" s="467"/>
      <c r="CD133" s="467"/>
      <c r="CE133" s="467"/>
      <c r="CF133" s="467"/>
      <c r="CG133" s="467"/>
      <c r="CH133" s="467"/>
    </row>
  </sheetData>
  <sheetProtection sheet="1" objects="1" scenarios="1"/>
  <mergeCells count="463">
    <mergeCell ref="CG126:CH126"/>
    <mergeCell ref="BQ116:BU116"/>
    <mergeCell ref="BV116:BV117"/>
    <mergeCell ref="BW116:CA116"/>
    <mergeCell ref="CB116:CB117"/>
    <mergeCell ref="CC116:CG116"/>
    <mergeCell ref="BA117:BB117"/>
    <mergeCell ref="BL114:CB114"/>
    <mergeCell ref="E115:F118"/>
    <mergeCell ref="G115:AJ118"/>
    <mergeCell ref="AK115:AM118"/>
    <mergeCell ref="BL115:CB115"/>
    <mergeCell ref="AY116:BD116"/>
    <mergeCell ref="BF116:BJ116"/>
    <mergeCell ref="BK116:BK117"/>
    <mergeCell ref="BL116:BL117"/>
    <mergeCell ref="BM116:BO116"/>
    <mergeCell ref="BL118:CB118"/>
    <mergeCell ref="BQ112:BU112"/>
    <mergeCell ref="BV112:BV113"/>
    <mergeCell ref="BW112:CA112"/>
    <mergeCell ref="CB112:CB113"/>
    <mergeCell ref="CC112:CG112"/>
    <mergeCell ref="BA113:BB113"/>
    <mergeCell ref="BL110:CB110"/>
    <mergeCell ref="E111:F114"/>
    <mergeCell ref="G111:AJ114"/>
    <mergeCell ref="AK111:AM114"/>
    <mergeCell ref="BL111:CB111"/>
    <mergeCell ref="AY112:BD112"/>
    <mergeCell ref="BF112:BJ112"/>
    <mergeCell ref="BK112:BK113"/>
    <mergeCell ref="BL112:BL113"/>
    <mergeCell ref="BM112:BO112"/>
    <mergeCell ref="BQ108:BU108"/>
    <mergeCell ref="BV108:BV109"/>
    <mergeCell ref="BW108:CA108"/>
    <mergeCell ref="CB108:CB109"/>
    <mergeCell ref="CC108:CG108"/>
    <mergeCell ref="BA109:BB109"/>
    <mergeCell ref="BL106:CB106"/>
    <mergeCell ref="E107:F110"/>
    <mergeCell ref="G107:AJ110"/>
    <mergeCell ref="AK107:AM110"/>
    <mergeCell ref="BL107:CB107"/>
    <mergeCell ref="AY108:BD108"/>
    <mergeCell ref="BF108:BJ108"/>
    <mergeCell ref="BK108:BK109"/>
    <mergeCell ref="BL108:BL109"/>
    <mergeCell ref="BM108:BO108"/>
    <mergeCell ref="BQ104:BU104"/>
    <mergeCell ref="BV104:BV105"/>
    <mergeCell ref="BW104:CA104"/>
    <mergeCell ref="CB104:CB105"/>
    <mergeCell ref="CC104:CG104"/>
    <mergeCell ref="BA105:BB105"/>
    <mergeCell ref="BL102:CB102"/>
    <mergeCell ref="E103:F106"/>
    <mergeCell ref="G103:AJ106"/>
    <mergeCell ref="AK103:AM106"/>
    <mergeCell ref="BL103:CB103"/>
    <mergeCell ref="AY104:BD104"/>
    <mergeCell ref="BF104:BJ104"/>
    <mergeCell ref="BK104:BK105"/>
    <mergeCell ref="BL104:BL105"/>
    <mergeCell ref="BM104:BO104"/>
    <mergeCell ref="BQ100:BU100"/>
    <mergeCell ref="BV100:BV101"/>
    <mergeCell ref="BW100:CA100"/>
    <mergeCell ref="CB100:CB101"/>
    <mergeCell ref="CC100:CG100"/>
    <mergeCell ref="BA101:BB101"/>
    <mergeCell ref="BL98:CB98"/>
    <mergeCell ref="E99:F102"/>
    <mergeCell ref="G99:AJ102"/>
    <mergeCell ref="AK99:AM102"/>
    <mergeCell ref="BL99:CB99"/>
    <mergeCell ref="AY100:BD100"/>
    <mergeCell ref="BF100:BJ100"/>
    <mergeCell ref="BK100:BK101"/>
    <mergeCell ref="BL100:BL101"/>
    <mergeCell ref="BM100:BO100"/>
    <mergeCell ref="BQ96:BU96"/>
    <mergeCell ref="BV96:BV97"/>
    <mergeCell ref="BW96:CA96"/>
    <mergeCell ref="CB96:CB97"/>
    <mergeCell ref="CC96:CG96"/>
    <mergeCell ref="BA97:BB97"/>
    <mergeCell ref="BL94:CB94"/>
    <mergeCell ref="E95:F98"/>
    <mergeCell ref="G95:AJ98"/>
    <mergeCell ref="AK95:AM98"/>
    <mergeCell ref="BL95:CB95"/>
    <mergeCell ref="AY96:BD96"/>
    <mergeCell ref="BF96:BJ96"/>
    <mergeCell ref="BK96:BK97"/>
    <mergeCell ref="BL96:BL97"/>
    <mergeCell ref="BM96:BO96"/>
    <mergeCell ref="BQ92:BU92"/>
    <mergeCell ref="BV92:BV93"/>
    <mergeCell ref="BW92:CA92"/>
    <mergeCell ref="CB92:CB93"/>
    <mergeCell ref="CC92:CG92"/>
    <mergeCell ref="BA93:BB93"/>
    <mergeCell ref="BL90:CB90"/>
    <mergeCell ref="E91:F94"/>
    <mergeCell ref="G91:AJ94"/>
    <mergeCell ref="AK91:AM94"/>
    <mergeCell ref="BL91:CB91"/>
    <mergeCell ref="AY92:BD92"/>
    <mergeCell ref="BF92:BJ92"/>
    <mergeCell ref="BK92:BK93"/>
    <mergeCell ref="BL92:BL93"/>
    <mergeCell ref="BM92:BO92"/>
    <mergeCell ref="BQ88:BU88"/>
    <mergeCell ref="BV88:BV89"/>
    <mergeCell ref="BW88:CA88"/>
    <mergeCell ref="CB88:CB89"/>
    <mergeCell ref="CC88:CG88"/>
    <mergeCell ref="BA89:BB89"/>
    <mergeCell ref="BL86:CB86"/>
    <mergeCell ref="E87:F90"/>
    <mergeCell ref="G87:AJ90"/>
    <mergeCell ref="AK87:AM90"/>
    <mergeCell ref="BL87:CB87"/>
    <mergeCell ref="AY88:BD88"/>
    <mergeCell ref="BF88:BJ88"/>
    <mergeCell ref="BK88:BK89"/>
    <mergeCell ref="BL88:BL89"/>
    <mergeCell ref="BM88:BO88"/>
    <mergeCell ref="BQ84:BU84"/>
    <mergeCell ref="BV84:BV85"/>
    <mergeCell ref="BW84:CA84"/>
    <mergeCell ref="CB84:CB85"/>
    <mergeCell ref="CC84:CG84"/>
    <mergeCell ref="BA85:BB85"/>
    <mergeCell ref="BL82:CB82"/>
    <mergeCell ref="E83:F86"/>
    <mergeCell ref="G83:AJ86"/>
    <mergeCell ref="AK83:AM86"/>
    <mergeCell ref="BL83:CB83"/>
    <mergeCell ref="AY84:BD84"/>
    <mergeCell ref="BF84:BJ84"/>
    <mergeCell ref="BK84:BK85"/>
    <mergeCell ref="BL84:BL85"/>
    <mergeCell ref="BM84:BO84"/>
    <mergeCell ref="BQ80:BU80"/>
    <mergeCell ref="BV80:BV81"/>
    <mergeCell ref="BW80:CA80"/>
    <mergeCell ref="CB80:CB81"/>
    <mergeCell ref="CC80:CG80"/>
    <mergeCell ref="BA81:BB81"/>
    <mergeCell ref="BL78:CB78"/>
    <mergeCell ref="E79:F82"/>
    <mergeCell ref="G79:AJ82"/>
    <mergeCell ref="AK79:AM82"/>
    <mergeCell ref="BL79:CB79"/>
    <mergeCell ref="AY80:BD80"/>
    <mergeCell ref="BF80:BJ80"/>
    <mergeCell ref="BK80:BK81"/>
    <mergeCell ref="BL80:BL81"/>
    <mergeCell ref="BM80:BO80"/>
    <mergeCell ref="BQ76:BU76"/>
    <mergeCell ref="BV76:BV77"/>
    <mergeCell ref="BW76:CA76"/>
    <mergeCell ref="CB76:CB77"/>
    <mergeCell ref="CC76:CG76"/>
    <mergeCell ref="BA77:BB77"/>
    <mergeCell ref="BL74:CB74"/>
    <mergeCell ref="E75:F78"/>
    <mergeCell ref="G75:AJ78"/>
    <mergeCell ref="AK75:AM78"/>
    <mergeCell ref="BL75:CB75"/>
    <mergeCell ref="AY76:BD76"/>
    <mergeCell ref="BF76:BJ76"/>
    <mergeCell ref="BK76:BK77"/>
    <mergeCell ref="BL76:BL77"/>
    <mergeCell ref="BM76:BO76"/>
    <mergeCell ref="BQ72:BU72"/>
    <mergeCell ref="BV72:BV73"/>
    <mergeCell ref="BW72:CA72"/>
    <mergeCell ref="CB72:CB73"/>
    <mergeCell ref="CC72:CG72"/>
    <mergeCell ref="BA73:BB73"/>
    <mergeCell ref="BL70:CB70"/>
    <mergeCell ref="E71:F74"/>
    <mergeCell ref="G71:AJ74"/>
    <mergeCell ref="AK71:AM74"/>
    <mergeCell ref="BL71:CB71"/>
    <mergeCell ref="AY72:BD72"/>
    <mergeCell ref="BF72:BJ72"/>
    <mergeCell ref="BK72:BK73"/>
    <mergeCell ref="BL72:BL73"/>
    <mergeCell ref="BM72:BO72"/>
    <mergeCell ref="BQ68:BU68"/>
    <mergeCell ref="BV68:BV69"/>
    <mergeCell ref="BW68:CA68"/>
    <mergeCell ref="CB68:CB69"/>
    <mergeCell ref="CC68:CG68"/>
    <mergeCell ref="BA69:BB69"/>
    <mergeCell ref="BL66:CB66"/>
    <mergeCell ref="E67:F70"/>
    <mergeCell ref="G67:AJ70"/>
    <mergeCell ref="AK67:AM70"/>
    <mergeCell ref="BL67:CB67"/>
    <mergeCell ref="AY68:BD68"/>
    <mergeCell ref="BF68:BJ68"/>
    <mergeCell ref="BK68:BK69"/>
    <mergeCell ref="BL68:BL69"/>
    <mergeCell ref="BM68:BO68"/>
    <mergeCell ref="BQ64:BU64"/>
    <mergeCell ref="BV64:BV65"/>
    <mergeCell ref="BW64:CA64"/>
    <mergeCell ref="CB64:CB65"/>
    <mergeCell ref="CC64:CG64"/>
    <mergeCell ref="BA65:BB65"/>
    <mergeCell ref="BL62:CB62"/>
    <mergeCell ref="E63:F66"/>
    <mergeCell ref="G63:AJ66"/>
    <mergeCell ref="AK63:AM66"/>
    <mergeCell ref="BL63:CB63"/>
    <mergeCell ref="AY64:BD64"/>
    <mergeCell ref="BF64:BJ64"/>
    <mergeCell ref="BK64:BK65"/>
    <mergeCell ref="BL64:BL65"/>
    <mergeCell ref="BM64:BO64"/>
    <mergeCell ref="BQ60:BU60"/>
    <mergeCell ref="BV60:BV61"/>
    <mergeCell ref="BW60:CA60"/>
    <mergeCell ref="CB60:CB61"/>
    <mergeCell ref="CC60:CG60"/>
    <mergeCell ref="BA61:BB61"/>
    <mergeCell ref="BL58:CB58"/>
    <mergeCell ref="E59:F62"/>
    <mergeCell ref="G59:AJ62"/>
    <mergeCell ref="AK59:AM62"/>
    <mergeCell ref="BL59:CB59"/>
    <mergeCell ref="AY60:BD60"/>
    <mergeCell ref="BF60:BJ60"/>
    <mergeCell ref="BK60:BK61"/>
    <mergeCell ref="BL60:BL61"/>
    <mergeCell ref="BM60:BO60"/>
    <mergeCell ref="BQ56:BU56"/>
    <mergeCell ref="BV56:BV57"/>
    <mergeCell ref="BW56:CA56"/>
    <mergeCell ref="CB56:CB57"/>
    <mergeCell ref="CC56:CG56"/>
    <mergeCell ref="BA57:BB57"/>
    <mergeCell ref="BL54:CB54"/>
    <mergeCell ref="E55:F58"/>
    <mergeCell ref="G55:AJ58"/>
    <mergeCell ref="AK55:AM58"/>
    <mergeCell ref="BL55:CB55"/>
    <mergeCell ref="AY56:BD56"/>
    <mergeCell ref="BF56:BJ56"/>
    <mergeCell ref="BK56:BK57"/>
    <mergeCell ref="BL56:BL57"/>
    <mergeCell ref="BM56:BO56"/>
    <mergeCell ref="BQ52:BU52"/>
    <mergeCell ref="BV52:BV53"/>
    <mergeCell ref="BW52:CA52"/>
    <mergeCell ref="CB52:CB53"/>
    <mergeCell ref="CC52:CG52"/>
    <mergeCell ref="BA53:BB53"/>
    <mergeCell ref="BL50:CB50"/>
    <mergeCell ref="E51:F54"/>
    <mergeCell ref="G51:AJ54"/>
    <mergeCell ref="AK51:AM54"/>
    <mergeCell ref="BL51:CB51"/>
    <mergeCell ref="AY52:BD52"/>
    <mergeCell ref="BF52:BJ52"/>
    <mergeCell ref="BK52:BK53"/>
    <mergeCell ref="BL52:BL53"/>
    <mergeCell ref="BM52:BO52"/>
    <mergeCell ref="BQ48:BU48"/>
    <mergeCell ref="BV48:BV49"/>
    <mergeCell ref="BW48:CA48"/>
    <mergeCell ref="CB48:CB49"/>
    <mergeCell ref="CC48:CG48"/>
    <mergeCell ref="BA49:BB49"/>
    <mergeCell ref="BL46:CB46"/>
    <mergeCell ref="E47:F50"/>
    <mergeCell ref="G47:AJ50"/>
    <mergeCell ref="AK47:AM50"/>
    <mergeCell ref="BL47:CB47"/>
    <mergeCell ref="AY48:BD48"/>
    <mergeCell ref="BF48:BJ48"/>
    <mergeCell ref="BK48:BK49"/>
    <mergeCell ref="BL48:BL49"/>
    <mergeCell ref="BM48:BO48"/>
    <mergeCell ref="BQ44:BU44"/>
    <mergeCell ref="BV44:BV45"/>
    <mergeCell ref="BW44:CA44"/>
    <mergeCell ref="CB44:CB45"/>
    <mergeCell ref="CC44:CG44"/>
    <mergeCell ref="BA45:BB45"/>
    <mergeCell ref="BL42:CB42"/>
    <mergeCell ref="E43:F46"/>
    <mergeCell ref="G43:AJ46"/>
    <mergeCell ref="AK43:AM46"/>
    <mergeCell ref="BL43:CB43"/>
    <mergeCell ref="AY44:BD44"/>
    <mergeCell ref="BF44:BJ44"/>
    <mergeCell ref="BK44:BK45"/>
    <mergeCell ref="BL44:BL45"/>
    <mergeCell ref="BM44:BO44"/>
    <mergeCell ref="BQ40:BU40"/>
    <mergeCell ref="BV40:BV41"/>
    <mergeCell ref="BW40:CA40"/>
    <mergeCell ref="CB40:CB41"/>
    <mergeCell ref="CC40:CG40"/>
    <mergeCell ref="BA41:BB41"/>
    <mergeCell ref="BL38:CB38"/>
    <mergeCell ref="E39:F42"/>
    <mergeCell ref="G39:AJ42"/>
    <mergeCell ref="AK39:AM42"/>
    <mergeCell ref="BL39:CB39"/>
    <mergeCell ref="AY40:BD40"/>
    <mergeCell ref="BF40:BJ40"/>
    <mergeCell ref="BK40:BK41"/>
    <mergeCell ref="BL40:BL41"/>
    <mergeCell ref="BM40:BO40"/>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BM65542:BM65543 LI65542:LI65543 VE65542:VE65543 AFA65542:AFA65543 AOW65542:AOW65543 AYS65542:AYS65543 BIO65542:BIO65543 BSK65542:BSK65543 CCG65542:CCG65543 CMC65542:CMC65543 CVY65542:CVY65543 DFU65542:DFU65543 DPQ65542:DPQ65543 DZM65542:DZM65543 EJI65542:EJI65543 ETE65542:ETE65543 FDA65542:FDA65543 FMW65542:FMW65543 FWS65542:FWS65543 GGO65542:GGO65543 GQK65542:GQK65543 HAG65542:HAG65543 HKC65542:HKC65543 HTY65542:HTY65543 IDU65542:IDU65543 INQ65542:INQ65543 IXM65542:IXM65543 JHI65542:JHI65543 JRE65542:JRE65543 KBA65542:KBA65543 KKW65542:KKW65543 KUS65542:KUS65543 LEO65542:LEO65543 LOK65542:LOK65543 LYG65542:LYG65543 MIC65542:MIC65543 MRY65542:MRY65543 NBU65542:NBU65543 NLQ65542:NLQ65543 NVM65542:NVM65543 OFI65542:OFI65543 OPE65542:OPE65543 OZA65542:OZA65543 PIW65542:PIW65543 PSS65542:PSS65543 QCO65542:QCO65543 QMK65542:QMK65543 QWG65542:QWG65543 RGC65542:RGC65543 RPY65542:RPY65543 RZU65542:RZU65543 SJQ65542:SJQ65543 STM65542:STM65543 TDI65542:TDI65543 TNE65542:TNE65543 TXA65542:TXA65543 UGW65542:UGW65543 UQS65542:UQS65543 VAO65542:VAO65543 VKK65542:VKK65543 VUG65542:VUG65543 WEC65542:WEC65543 WNY65542:WNY65543 WXU65542:WXU65543 BM131078:BM131079 LI131078:LI131079 VE131078:VE131079 AFA131078:AFA131079 AOW131078:AOW131079 AYS131078:AYS131079 BIO131078:BIO131079 BSK131078:BSK131079 CCG131078:CCG131079 CMC131078:CMC131079 CVY131078:CVY131079 DFU131078:DFU131079 DPQ131078:DPQ131079 DZM131078:DZM131079 EJI131078:EJI131079 ETE131078:ETE131079 FDA131078:FDA131079 FMW131078:FMW131079 FWS131078:FWS131079 GGO131078:GGO131079 GQK131078:GQK131079 HAG131078:HAG131079 HKC131078:HKC131079 HTY131078:HTY131079 IDU131078:IDU131079 INQ131078:INQ131079 IXM131078:IXM131079 JHI131078:JHI131079 JRE131078:JRE131079 KBA131078:KBA131079 KKW131078:KKW131079 KUS131078:KUS131079 LEO131078:LEO131079 LOK131078:LOK131079 LYG131078:LYG131079 MIC131078:MIC131079 MRY131078:MRY131079 NBU131078:NBU131079 NLQ131078:NLQ131079 NVM131078:NVM131079 OFI131078:OFI131079 OPE131078:OPE131079 OZA131078:OZA131079 PIW131078:PIW131079 PSS131078:PSS131079 QCO131078:QCO131079 QMK131078:QMK131079 QWG131078:QWG131079 RGC131078:RGC131079 RPY131078:RPY131079 RZU131078:RZU131079 SJQ131078:SJQ131079 STM131078:STM131079 TDI131078:TDI131079 TNE131078:TNE131079 TXA131078:TXA131079 UGW131078:UGW131079 UQS131078:UQS131079 VAO131078:VAO131079 VKK131078:VKK131079 VUG131078:VUG131079 WEC131078:WEC131079 WNY131078:WNY131079 WXU131078:WXU131079 BM196614:BM196615 LI196614:LI196615 VE196614:VE196615 AFA196614:AFA196615 AOW196614:AOW196615 AYS196614:AYS196615 BIO196614:BIO196615 BSK196614:BSK196615 CCG196614:CCG196615 CMC196614:CMC196615 CVY196614:CVY196615 DFU196614:DFU196615 DPQ196614:DPQ196615 DZM196614:DZM196615 EJI196614:EJI196615 ETE196614:ETE196615 FDA196614:FDA196615 FMW196614:FMW196615 FWS196614:FWS196615 GGO196614:GGO196615 GQK196614:GQK196615 HAG196614:HAG196615 HKC196614:HKC196615 HTY196614:HTY196615 IDU196614:IDU196615 INQ196614:INQ196615 IXM196614:IXM196615 JHI196614:JHI196615 JRE196614:JRE196615 KBA196614:KBA196615 KKW196614:KKW196615 KUS196614:KUS196615 LEO196614:LEO196615 LOK196614:LOK196615 LYG196614:LYG196615 MIC196614:MIC196615 MRY196614:MRY196615 NBU196614:NBU196615 NLQ196614:NLQ196615 NVM196614:NVM196615 OFI196614:OFI196615 OPE196614:OPE196615 OZA196614:OZA196615 PIW196614:PIW196615 PSS196614:PSS196615 QCO196614:QCO196615 QMK196614:QMK196615 QWG196614:QWG196615 RGC196614:RGC196615 RPY196614:RPY196615 RZU196614:RZU196615 SJQ196614:SJQ196615 STM196614:STM196615 TDI196614:TDI196615 TNE196614:TNE196615 TXA196614:TXA196615 UGW196614:UGW196615 UQS196614:UQS196615 VAO196614:VAO196615 VKK196614:VKK196615 VUG196614:VUG196615 WEC196614:WEC196615 WNY196614:WNY196615 WXU196614:WXU196615 BM262150:BM262151 LI262150:LI262151 VE262150:VE262151 AFA262150:AFA262151 AOW262150:AOW262151 AYS262150:AYS262151 BIO262150:BIO262151 BSK262150:BSK262151 CCG262150:CCG262151 CMC262150:CMC262151 CVY262150:CVY262151 DFU262150:DFU262151 DPQ262150:DPQ262151 DZM262150:DZM262151 EJI262150:EJI262151 ETE262150:ETE262151 FDA262150:FDA262151 FMW262150:FMW262151 FWS262150:FWS262151 GGO262150:GGO262151 GQK262150:GQK262151 HAG262150:HAG262151 HKC262150:HKC262151 HTY262150:HTY262151 IDU262150:IDU262151 INQ262150:INQ262151 IXM262150:IXM262151 JHI262150:JHI262151 JRE262150:JRE262151 KBA262150:KBA262151 KKW262150:KKW262151 KUS262150:KUS262151 LEO262150:LEO262151 LOK262150:LOK262151 LYG262150:LYG262151 MIC262150:MIC262151 MRY262150:MRY262151 NBU262150:NBU262151 NLQ262150:NLQ262151 NVM262150:NVM262151 OFI262150:OFI262151 OPE262150:OPE262151 OZA262150:OZA262151 PIW262150:PIW262151 PSS262150:PSS262151 QCO262150:QCO262151 QMK262150:QMK262151 QWG262150:QWG262151 RGC262150:RGC262151 RPY262150:RPY262151 RZU262150:RZU262151 SJQ262150:SJQ262151 STM262150:STM262151 TDI262150:TDI262151 TNE262150:TNE262151 TXA262150:TXA262151 UGW262150:UGW262151 UQS262150:UQS262151 VAO262150:VAO262151 VKK262150:VKK262151 VUG262150:VUG262151 WEC262150:WEC262151 WNY262150:WNY262151 WXU262150:WXU262151 BM327686:BM327687 LI327686:LI327687 VE327686:VE327687 AFA327686:AFA327687 AOW327686:AOW327687 AYS327686:AYS327687 BIO327686:BIO327687 BSK327686:BSK327687 CCG327686:CCG327687 CMC327686:CMC327687 CVY327686:CVY327687 DFU327686:DFU327687 DPQ327686:DPQ327687 DZM327686:DZM327687 EJI327686:EJI327687 ETE327686:ETE327687 FDA327686:FDA327687 FMW327686:FMW327687 FWS327686:FWS327687 GGO327686:GGO327687 GQK327686:GQK327687 HAG327686:HAG327687 HKC327686:HKC327687 HTY327686:HTY327687 IDU327686:IDU327687 INQ327686:INQ327687 IXM327686:IXM327687 JHI327686:JHI327687 JRE327686:JRE327687 KBA327686:KBA327687 KKW327686:KKW327687 KUS327686:KUS327687 LEO327686:LEO327687 LOK327686:LOK327687 LYG327686:LYG327687 MIC327686:MIC327687 MRY327686:MRY327687 NBU327686:NBU327687 NLQ327686:NLQ327687 NVM327686:NVM327687 OFI327686:OFI327687 OPE327686:OPE327687 OZA327686:OZA327687 PIW327686:PIW327687 PSS327686:PSS327687 QCO327686:QCO327687 QMK327686:QMK327687 QWG327686:QWG327687 RGC327686:RGC327687 RPY327686:RPY327687 RZU327686:RZU327687 SJQ327686:SJQ327687 STM327686:STM327687 TDI327686:TDI327687 TNE327686:TNE327687 TXA327686:TXA327687 UGW327686:UGW327687 UQS327686:UQS327687 VAO327686:VAO327687 VKK327686:VKK327687 VUG327686:VUG327687 WEC327686:WEC327687 WNY327686:WNY327687 WXU327686:WXU327687 BM393222:BM393223 LI393222:LI393223 VE393222:VE393223 AFA393222:AFA393223 AOW393222:AOW393223 AYS393222:AYS393223 BIO393222:BIO393223 BSK393222:BSK393223 CCG393222:CCG393223 CMC393222:CMC393223 CVY393222:CVY393223 DFU393222:DFU393223 DPQ393222:DPQ393223 DZM393222:DZM393223 EJI393222:EJI393223 ETE393222:ETE393223 FDA393222:FDA393223 FMW393222:FMW393223 FWS393222:FWS393223 GGO393222:GGO393223 GQK393222:GQK393223 HAG393222:HAG393223 HKC393222:HKC393223 HTY393222:HTY393223 IDU393222:IDU393223 INQ393222:INQ393223 IXM393222:IXM393223 JHI393222:JHI393223 JRE393222:JRE393223 KBA393222:KBA393223 KKW393222:KKW393223 KUS393222:KUS393223 LEO393222:LEO393223 LOK393222:LOK393223 LYG393222:LYG393223 MIC393222:MIC393223 MRY393222:MRY393223 NBU393222:NBU393223 NLQ393222:NLQ393223 NVM393222:NVM393223 OFI393222:OFI393223 OPE393222:OPE393223 OZA393222:OZA393223 PIW393222:PIW393223 PSS393222:PSS393223 QCO393222:QCO393223 QMK393222:QMK393223 QWG393222:QWG393223 RGC393222:RGC393223 RPY393222:RPY393223 RZU393222:RZU393223 SJQ393222:SJQ393223 STM393222:STM393223 TDI393222:TDI393223 TNE393222:TNE393223 TXA393222:TXA393223 UGW393222:UGW393223 UQS393222:UQS393223 VAO393222:VAO393223 VKK393222:VKK393223 VUG393222:VUG393223 WEC393222:WEC393223 WNY393222:WNY393223 WXU393222:WXU393223 BM458758:BM458759 LI458758:LI458759 VE458758:VE458759 AFA458758:AFA458759 AOW458758:AOW458759 AYS458758:AYS458759 BIO458758:BIO458759 BSK458758:BSK458759 CCG458758:CCG458759 CMC458758:CMC458759 CVY458758:CVY458759 DFU458758:DFU458759 DPQ458758:DPQ458759 DZM458758:DZM458759 EJI458758:EJI458759 ETE458758:ETE458759 FDA458758:FDA458759 FMW458758:FMW458759 FWS458758:FWS458759 GGO458758:GGO458759 GQK458758:GQK458759 HAG458758:HAG458759 HKC458758:HKC458759 HTY458758:HTY458759 IDU458758:IDU458759 INQ458758:INQ458759 IXM458758:IXM458759 JHI458758:JHI458759 JRE458758:JRE458759 KBA458758:KBA458759 KKW458758:KKW458759 KUS458758:KUS458759 LEO458758:LEO458759 LOK458758:LOK458759 LYG458758:LYG458759 MIC458758:MIC458759 MRY458758:MRY458759 NBU458758:NBU458759 NLQ458758:NLQ458759 NVM458758:NVM458759 OFI458758:OFI458759 OPE458758:OPE458759 OZA458758:OZA458759 PIW458758:PIW458759 PSS458758:PSS458759 QCO458758:QCO458759 QMK458758:QMK458759 QWG458758:QWG458759 RGC458758:RGC458759 RPY458758:RPY458759 RZU458758:RZU458759 SJQ458758:SJQ458759 STM458758:STM458759 TDI458758:TDI458759 TNE458758:TNE458759 TXA458758:TXA458759 UGW458758:UGW458759 UQS458758:UQS458759 VAO458758:VAO458759 VKK458758:VKK458759 VUG458758:VUG458759 WEC458758:WEC458759 WNY458758:WNY458759 WXU458758:WXU458759 BM524294:BM524295 LI524294:LI524295 VE524294:VE524295 AFA524294:AFA524295 AOW524294:AOW524295 AYS524294:AYS524295 BIO524294:BIO524295 BSK524294:BSK524295 CCG524294:CCG524295 CMC524294:CMC524295 CVY524294:CVY524295 DFU524294:DFU524295 DPQ524294:DPQ524295 DZM524294:DZM524295 EJI524294:EJI524295 ETE524294:ETE524295 FDA524294:FDA524295 FMW524294:FMW524295 FWS524294:FWS524295 GGO524294:GGO524295 GQK524294:GQK524295 HAG524294:HAG524295 HKC524294:HKC524295 HTY524294:HTY524295 IDU524294:IDU524295 INQ524294:INQ524295 IXM524294:IXM524295 JHI524294:JHI524295 JRE524294:JRE524295 KBA524294:KBA524295 KKW524294:KKW524295 KUS524294:KUS524295 LEO524294:LEO524295 LOK524294:LOK524295 LYG524294:LYG524295 MIC524294:MIC524295 MRY524294:MRY524295 NBU524294:NBU524295 NLQ524294:NLQ524295 NVM524294:NVM524295 OFI524294:OFI524295 OPE524294:OPE524295 OZA524294:OZA524295 PIW524294:PIW524295 PSS524294:PSS524295 QCO524294:QCO524295 QMK524294:QMK524295 QWG524294:QWG524295 RGC524294:RGC524295 RPY524294:RPY524295 RZU524294:RZU524295 SJQ524294:SJQ524295 STM524294:STM524295 TDI524294:TDI524295 TNE524294:TNE524295 TXA524294:TXA524295 UGW524294:UGW524295 UQS524294:UQS524295 VAO524294:VAO524295 VKK524294:VKK524295 VUG524294:VUG524295 WEC524294:WEC524295 WNY524294:WNY524295 WXU524294:WXU524295 BM589830:BM589831 LI589830:LI589831 VE589830:VE589831 AFA589830:AFA589831 AOW589830:AOW589831 AYS589830:AYS589831 BIO589830:BIO589831 BSK589830:BSK589831 CCG589830:CCG589831 CMC589830:CMC589831 CVY589830:CVY589831 DFU589830:DFU589831 DPQ589830:DPQ589831 DZM589830:DZM589831 EJI589830:EJI589831 ETE589830:ETE589831 FDA589830:FDA589831 FMW589830:FMW589831 FWS589830:FWS589831 GGO589830:GGO589831 GQK589830:GQK589831 HAG589830:HAG589831 HKC589830:HKC589831 HTY589830:HTY589831 IDU589830:IDU589831 INQ589830:INQ589831 IXM589830:IXM589831 JHI589830:JHI589831 JRE589830:JRE589831 KBA589830:KBA589831 KKW589830:KKW589831 KUS589830:KUS589831 LEO589830:LEO589831 LOK589830:LOK589831 LYG589830:LYG589831 MIC589830:MIC589831 MRY589830:MRY589831 NBU589830:NBU589831 NLQ589830:NLQ589831 NVM589830:NVM589831 OFI589830:OFI589831 OPE589830:OPE589831 OZA589830:OZA589831 PIW589830:PIW589831 PSS589830:PSS589831 QCO589830:QCO589831 QMK589830:QMK589831 QWG589830:QWG589831 RGC589830:RGC589831 RPY589830:RPY589831 RZU589830:RZU589831 SJQ589830:SJQ589831 STM589830:STM589831 TDI589830:TDI589831 TNE589830:TNE589831 TXA589830:TXA589831 UGW589830:UGW589831 UQS589830:UQS589831 VAO589830:VAO589831 VKK589830:VKK589831 VUG589830:VUG589831 WEC589830:WEC589831 WNY589830:WNY589831 WXU589830:WXU589831 BM655366:BM655367 LI655366:LI655367 VE655366:VE655367 AFA655366:AFA655367 AOW655366:AOW655367 AYS655366:AYS655367 BIO655366:BIO655367 BSK655366:BSK655367 CCG655366:CCG655367 CMC655366:CMC655367 CVY655366:CVY655367 DFU655366:DFU655367 DPQ655366:DPQ655367 DZM655366:DZM655367 EJI655366:EJI655367 ETE655366:ETE655367 FDA655366:FDA655367 FMW655366:FMW655367 FWS655366:FWS655367 GGO655366:GGO655367 GQK655366:GQK655367 HAG655366:HAG655367 HKC655366:HKC655367 HTY655366:HTY655367 IDU655366:IDU655367 INQ655366:INQ655367 IXM655366:IXM655367 JHI655366:JHI655367 JRE655366:JRE655367 KBA655366:KBA655367 KKW655366:KKW655367 KUS655366:KUS655367 LEO655366:LEO655367 LOK655366:LOK655367 LYG655366:LYG655367 MIC655366:MIC655367 MRY655366:MRY655367 NBU655366:NBU655367 NLQ655366:NLQ655367 NVM655366:NVM655367 OFI655366:OFI655367 OPE655366:OPE655367 OZA655366:OZA655367 PIW655366:PIW655367 PSS655366:PSS655367 QCO655366:QCO655367 QMK655366:QMK655367 QWG655366:QWG655367 RGC655366:RGC655367 RPY655366:RPY655367 RZU655366:RZU655367 SJQ655366:SJQ655367 STM655366:STM655367 TDI655366:TDI655367 TNE655366:TNE655367 TXA655366:TXA655367 UGW655366:UGW655367 UQS655366:UQS655367 VAO655366:VAO655367 VKK655366:VKK655367 VUG655366:VUG655367 WEC655366:WEC655367 WNY655366:WNY655367 WXU655366:WXU655367 BM720902:BM720903 LI720902:LI720903 VE720902:VE720903 AFA720902:AFA720903 AOW720902:AOW720903 AYS720902:AYS720903 BIO720902:BIO720903 BSK720902:BSK720903 CCG720902:CCG720903 CMC720902:CMC720903 CVY720902:CVY720903 DFU720902:DFU720903 DPQ720902:DPQ720903 DZM720902:DZM720903 EJI720902:EJI720903 ETE720902:ETE720903 FDA720902:FDA720903 FMW720902:FMW720903 FWS720902:FWS720903 GGO720902:GGO720903 GQK720902:GQK720903 HAG720902:HAG720903 HKC720902:HKC720903 HTY720902:HTY720903 IDU720902:IDU720903 INQ720902:INQ720903 IXM720902:IXM720903 JHI720902:JHI720903 JRE720902:JRE720903 KBA720902:KBA720903 KKW720902:KKW720903 KUS720902:KUS720903 LEO720902:LEO720903 LOK720902:LOK720903 LYG720902:LYG720903 MIC720902:MIC720903 MRY720902:MRY720903 NBU720902:NBU720903 NLQ720902:NLQ720903 NVM720902:NVM720903 OFI720902:OFI720903 OPE720902:OPE720903 OZA720902:OZA720903 PIW720902:PIW720903 PSS720902:PSS720903 QCO720902:QCO720903 QMK720902:QMK720903 QWG720902:QWG720903 RGC720902:RGC720903 RPY720902:RPY720903 RZU720902:RZU720903 SJQ720902:SJQ720903 STM720902:STM720903 TDI720902:TDI720903 TNE720902:TNE720903 TXA720902:TXA720903 UGW720902:UGW720903 UQS720902:UQS720903 VAO720902:VAO720903 VKK720902:VKK720903 VUG720902:VUG720903 WEC720902:WEC720903 WNY720902:WNY720903 WXU720902:WXU720903 BM786438:BM786439 LI786438:LI786439 VE786438:VE786439 AFA786438:AFA786439 AOW786438:AOW786439 AYS786438:AYS786439 BIO786438:BIO786439 BSK786438:BSK786439 CCG786438:CCG786439 CMC786438:CMC786439 CVY786438:CVY786439 DFU786438:DFU786439 DPQ786438:DPQ786439 DZM786438:DZM786439 EJI786438:EJI786439 ETE786438:ETE786439 FDA786438:FDA786439 FMW786438:FMW786439 FWS786438:FWS786439 GGO786438:GGO786439 GQK786438:GQK786439 HAG786438:HAG786439 HKC786438:HKC786439 HTY786438:HTY786439 IDU786438:IDU786439 INQ786438:INQ786439 IXM786438:IXM786439 JHI786438:JHI786439 JRE786438:JRE786439 KBA786438:KBA786439 KKW786438:KKW786439 KUS786438:KUS786439 LEO786438:LEO786439 LOK786438:LOK786439 LYG786438:LYG786439 MIC786438:MIC786439 MRY786438:MRY786439 NBU786438:NBU786439 NLQ786438:NLQ786439 NVM786438:NVM786439 OFI786438:OFI786439 OPE786438:OPE786439 OZA786438:OZA786439 PIW786438:PIW786439 PSS786438:PSS786439 QCO786438:QCO786439 QMK786438:QMK786439 QWG786438:QWG786439 RGC786438:RGC786439 RPY786438:RPY786439 RZU786438:RZU786439 SJQ786438:SJQ786439 STM786438:STM786439 TDI786438:TDI786439 TNE786438:TNE786439 TXA786438:TXA786439 UGW786438:UGW786439 UQS786438:UQS786439 VAO786438:VAO786439 VKK786438:VKK786439 VUG786438:VUG786439 WEC786438:WEC786439 WNY786438:WNY786439 WXU786438:WXU786439 BM851974:BM851975 LI851974:LI851975 VE851974:VE851975 AFA851974:AFA851975 AOW851974:AOW851975 AYS851974:AYS851975 BIO851974:BIO851975 BSK851974:BSK851975 CCG851974:CCG851975 CMC851974:CMC851975 CVY851974:CVY851975 DFU851974:DFU851975 DPQ851974:DPQ851975 DZM851974:DZM851975 EJI851974:EJI851975 ETE851974:ETE851975 FDA851974:FDA851975 FMW851974:FMW851975 FWS851974:FWS851975 GGO851974:GGO851975 GQK851974:GQK851975 HAG851974:HAG851975 HKC851974:HKC851975 HTY851974:HTY851975 IDU851974:IDU851975 INQ851974:INQ851975 IXM851974:IXM851975 JHI851974:JHI851975 JRE851974:JRE851975 KBA851974:KBA851975 KKW851974:KKW851975 KUS851974:KUS851975 LEO851974:LEO851975 LOK851974:LOK851975 LYG851974:LYG851975 MIC851974:MIC851975 MRY851974:MRY851975 NBU851974:NBU851975 NLQ851974:NLQ851975 NVM851974:NVM851975 OFI851974:OFI851975 OPE851974:OPE851975 OZA851974:OZA851975 PIW851974:PIW851975 PSS851974:PSS851975 QCO851974:QCO851975 QMK851974:QMK851975 QWG851974:QWG851975 RGC851974:RGC851975 RPY851974:RPY851975 RZU851974:RZU851975 SJQ851974:SJQ851975 STM851974:STM851975 TDI851974:TDI851975 TNE851974:TNE851975 TXA851974:TXA851975 UGW851974:UGW851975 UQS851974:UQS851975 VAO851974:VAO851975 VKK851974:VKK851975 VUG851974:VUG851975 WEC851974:WEC851975 WNY851974:WNY851975 WXU851974:WXU851975 BM917510:BM917511 LI917510:LI917511 VE917510:VE917511 AFA917510:AFA917511 AOW917510:AOW917511 AYS917510:AYS917511 BIO917510:BIO917511 BSK917510:BSK917511 CCG917510:CCG917511 CMC917510:CMC917511 CVY917510:CVY917511 DFU917510:DFU917511 DPQ917510:DPQ917511 DZM917510:DZM917511 EJI917510:EJI917511 ETE917510:ETE917511 FDA917510:FDA917511 FMW917510:FMW917511 FWS917510:FWS917511 GGO917510:GGO917511 GQK917510:GQK917511 HAG917510:HAG917511 HKC917510:HKC917511 HTY917510:HTY917511 IDU917510:IDU917511 INQ917510:INQ917511 IXM917510:IXM917511 JHI917510:JHI917511 JRE917510:JRE917511 KBA917510:KBA917511 KKW917510:KKW917511 KUS917510:KUS917511 LEO917510:LEO917511 LOK917510:LOK917511 LYG917510:LYG917511 MIC917510:MIC917511 MRY917510:MRY917511 NBU917510:NBU917511 NLQ917510:NLQ917511 NVM917510:NVM917511 OFI917510:OFI917511 OPE917510:OPE917511 OZA917510:OZA917511 PIW917510:PIW917511 PSS917510:PSS917511 QCO917510:QCO917511 QMK917510:QMK917511 QWG917510:QWG917511 RGC917510:RGC917511 RPY917510:RPY917511 RZU917510:RZU917511 SJQ917510:SJQ917511 STM917510:STM917511 TDI917510:TDI917511 TNE917510:TNE917511 TXA917510:TXA917511 UGW917510:UGW917511 UQS917510:UQS917511 VAO917510:VAO917511 VKK917510:VKK917511 VUG917510:VUG917511 WEC917510:WEC917511 WNY917510:WNY917511 WXU917510:WXU917511 BM983046:BM983047 LI983046:LI983047 VE983046:VE983047 AFA983046:AFA983047 AOW983046:AOW983047 AYS983046:AYS983047 BIO983046:BIO983047 BSK983046:BSK983047 CCG983046:CCG983047 CMC983046:CMC983047 CVY983046:CVY983047 DFU983046:DFU983047 DPQ983046:DPQ983047 DZM983046:DZM983047 EJI983046:EJI983047 ETE983046:ETE983047 FDA983046:FDA983047 FMW983046:FMW983047 FWS983046:FWS983047 GGO983046:GGO983047 GQK983046:GQK983047 HAG983046:HAG983047 HKC983046:HKC983047 HTY983046:HTY983047 IDU983046:IDU983047 INQ983046:INQ983047 IXM983046:IXM983047 JHI983046:JHI983047 JRE983046:JRE983047 KBA983046:KBA983047 KKW983046:KKW983047 KUS983046:KUS983047 LEO983046:LEO983047 LOK983046:LOK983047 LYG983046:LYG983047 MIC983046:MIC983047 MRY983046:MRY983047 NBU983046:NBU983047 NLQ983046:NLQ983047 NVM983046:NVM983047 OFI983046:OFI983047 OPE983046:OPE983047 OZA983046:OZA983047 PIW983046:PIW983047 PSS983046:PSS983047 QCO983046:QCO983047 QMK983046:QMK983047 QWG983046:QWG983047 RGC983046:RGC983047 RPY983046:RPY983047 RZU983046:RZU983047 SJQ983046:SJQ983047 STM983046:STM983047 TDI983046:TDI983047 TNE983046:TNE983047 TXA983046:TXA983047 UGW983046:UGW983047 UQS983046:UQS983047 VAO983046:VAO983047 VKK983046:VKK983047 VUG983046:VUG983047 WEC983046:WEC983047 WNY983046:WNY983047 WXU983046:WXU983047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BD65542:BD65543 KZ65542:KZ65543 UV65542:UV65543 AER65542:AER65543 AON65542:AON65543 AYJ65542:AYJ65543 BIF65542:BIF65543 BSB65542:BSB65543 CBX65542:CBX65543 CLT65542:CLT65543 CVP65542:CVP65543 DFL65542:DFL65543 DPH65542:DPH65543 DZD65542:DZD65543 EIZ65542:EIZ65543 ESV65542:ESV65543 FCR65542:FCR65543 FMN65542:FMN65543 FWJ65542:FWJ65543 GGF65542:GGF65543 GQB65542:GQB65543 GZX65542:GZX65543 HJT65542:HJT65543 HTP65542:HTP65543 IDL65542:IDL65543 INH65542:INH65543 IXD65542:IXD65543 JGZ65542:JGZ65543 JQV65542:JQV65543 KAR65542:KAR65543 KKN65542:KKN65543 KUJ65542:KUJ65543 LEF65542:LEF65543 LOB65542:LOB65543 LXX65542:LXX65543 MHT65542:MHT65543 MRP65542:MRP65543 NBL65542:NBL65543 NLH65542:NLH65543 NVD65542:NVD65543 OEZ65542:OEZ65543 OOV65542:OOV65543 OYR65542:OYR65543 PIN65542:PIN65543 PSJ65542:PSJ65543 QCF65542:QCF65543 QMB65542:QMB65543 QVX65542:QVX65543 RFT65542:RFT65543 RPP65542:RPP65543 RZL65542:RZL65543 SJH65542:SJH65543 STD65542:STD65543 TCZ65542:TCZ65543 TMV65542:TMV65543 TWR65542:TWR65543 UGN65542:UGN65543 UQJ65542:UQJ65543 VAF65542:VAF65543 VKB65542:VKB65543 VTX65542:VTX65543 WDT65542:WDT65543 WNP65542:WNP65543 WXL65542:WXL65543 BD131078:BD131079 KZ131078:KZ131079 UV131078:UV131079 AER131078:AER131079 AON131078:AON131079 AYJ131078:AYJ131079 BIF131078:BIF131079 BSB131078:BSB131079 CBX131078:CBX131079 CLT131078:CLT131079 CVP131078:CVP131079 DFL131078:DFL131079 DPH131078:DPH131079 DZD131078:DZD131079 EIZ131078:EIZ131079 ESV131078:ESV131079 FCR131078:FCR131079 FMN131078:FMN131079 FWJ131078:FWJ131079 GGF131078:GGF131079 GQB131078:GQB131079 GZX131078:GZX131079 HJT131078:HJT131079 HTP131078:HTP131079 IDL131078:IDL131079 INH131078:INH131079 IXD131078:IXD131079 JGZ131078:JGZ131079 JQV131078:JQV131079 KAR131078:KAR131079 KKN131078:KKN131079 KUJ131078:KUJ131079 LEF131078:LEF131079 LOB131078:LOB131079 LXX131078:LXX131079 MHT131078:MHT131079 MRP131078:MRP131079 NBL131078:NBL131079 NLH131078:NLH131079 NVD131078:NVD131079 OEZ131078:OEZ131079 OOV131078:OOV131079 OYR131078:OYR131079 PIN131078:PIN131079 PSJ131078:PSJ131079 QCF131078:QCF131079 QMB131078:QMB131079 QVX131078:QVX131079 RFT131078:RFT131079 RPP131078:RPP131079 RZL131078:RZL131079 SJH131078:SJH131079 STD131078:STD131079 TCZ131078:TCZ131079 TMV131078:TMV131079 TWR131078:TWR131079 UGN131078:UGN131079 UQJ131078:UQJ131079 VAF131078:VAF131079 VKB131078:VKB131079 VTX131078:VTX131079 WDT131078:WDT131079 WNP131078:WNP131079 WXL131078:WXL131079 BD196614:BD196615 KZ196614:KZ196615 UV196614:UV196615 AER196614:AER196615 AON196614:AON196615 AYJ196614:AYJ196615 BIF196614:BIF196615 BSB196614:BSB196615 CBX196614:CBX196615 CLT196614:CLT196615 CVP196614:CVP196615 DFL196614:DFL196615 DPH196614:DPH196615 DZD196614:DZD196615 EIZ196614:EIZ196615 ESV196614:ESV196615 FCR196614:FCR196615 FMN196614:FMN196615 FWJ196614:FWJ196615 GGF196614:GGF196615 GQB196614:GQB196615 GZX196614:GZX196615 HJT196614:HJT196615 HTP196614:HTP196615 IDL196614:IDL196615 INH196614:INH196615 IXD196614:IXD196615 JGZ196614:JGZ196615 JQV196614:JQV196615 KAR196614:KAR196615 KKN196614:KKN196615 KUJ196614:KUJ196615 LEF196614:LEF196615 LOB196614:LOB196615 LXX196614:LXX196615 MHT196614:MHT196615 MRP196614:MRP196615 NBL196614:NBL196615 NLH196614:NLH196615 NVD196614:NVD196615 OEZ196614:OEZ196615 OOV196614:OOV196615 OYR196614:OYR196615 PIN196614:PIN196615 PSJ196614:PSJ196615 QCF196614:QCF196615 QMB196614:QMB196615 QVX196614:QVX196615 RFT196614:RFT196615 RPP196614:RPP196615 RZL196614:RZL196615 SJH196614:SJH196615 STD196614:STD196615 TCZ196614:TCZ196615 TMV196614:TMV196615 TWR196614:TWR196615 UGN196614:UGN196615 UQJ196614:UQJ196615 VAF196614:VAF196615 VKB196614:VKB196615 VTX196614:VTX196615 WDT196614:WDT196615 WNP196614:WNP196615 WXL196614:WXL196615 BD262150:BD262151 KZ262150:KZ262151 UV262150:UV262151 AER262150:AER262151 AON262150:AON262151 AYJ262150:AYJ262151 BIF262150:BIF262151 BSB262150:BSB262151 CBX262150:CBX262151 CLT262150:CLT262151 CVP262150:CVP262151 DFL262150:DFL262151 DPH262150:DPH262151 DZD262150:DZD262151 EIZ262150:EIZ262151 ESV262150:ESV262151 FCR262150:FCR262151 FMN262150:FMN262151 FWJ262150:FWJ262151 GGF262150:GGF262151 GQB262150:GQB262151 GZX262150:GZX262151 HJT262150:HJT262151 HTP262150:HTP262151 IDL262150:IDL262151 INH262150:INH262151 IXD262150:IXD262151 JGZ262150:JGZ262151 JQV262150:JQV262151 KAR262150:KAR262151 KKN262150:KKN262151 KUJ262150:KUJ262151 LEF262150:LEF262151 LOB262150:LOB262151 LXX262150:LXX262151 MHT262150:MHT262151 MRP262150:MRP262151 NBL262150:NBL262151 NLH262150:NLH262151 NVD262150:NVD262151 OEZ262150:OEZ262151 OOV262150:OOV262151 OYR262150:OYR262151 PIN262150:PIN262151 PSJ262150:PSJ262151 QCF262150:QCF262151 QMB262150:QMB262151 QVX262150:QVX262151 RFT262150:RFT262151 RPP262150:RPP262151 RZL262150:RZL262151 SJH262150:SJH262151 STD262150:STD262151 TCZ262150:TCZ262151 TMV262150:TMV262151 TWR262150:TWR262151 UGN262150:UGN262151 UQJ262150:UQJ262151 VAF262150:VAF262151 VKB262150:VKB262151 VTX262150:VTX262151 WDT262150:WDT262151 WNP262150:WNP262151 WXL262150:WXL262151 BD327686:BD327687 KZ327686:KZ327687 UV327686:UV327687 AER327686:AER327687 AON327686:AON327687 AYJ327686:AYJ327687 BIF327686:BIF327687 BSB327686:BSB327687 CBX327686:CBX327687 CLT327686:CLT327687 CVP327686:CVP327687 DFL327686:DFL327687 DPH327686:DPH327687 DZD327686:DZD327687 EIZ327686:EIZ327687 ESV327686:ESV327687 FCR327686:FCR327687 FMN327686:FMN327687 FWJ327686:FWJ327687 GGF327686:GGF327687 GQB327686:GQB327687 GZX327686:GZX327687 HJT327686:HJT327687 HTP327686:HTP327687 IDL327686:IDL327687 INH327686:INH327687 IXD327686:IXD327687 JGZ327686:JGZ327687 JQV327686:JQV327687 KAR327686:KAR327687 KKN327686:KKN327687 KUJ327686:KUJ327687 LEF327686:LEF327687 LOB327686:LOB327687 LXX327686:LXX327687 MHT327686:MHT327687 MRP327686:MRP327687 NBL327686:NBL327687 NLH327686:NLH327687 NVD327686:NVD327687 OEZ327686:OEZ327687 OOV327686:OOV327687 OYR327686:OYR327687 PIN327686:PIN327687 PSJ327686:PSJ327687 QCF327686:QCF327687 QMB327686:QMB327687 QVX327686:QVX327687 RFT327686:RFT327687 RPP327686:RPP327687 RZL327686:RZL327687 SJH327686:SJH327687 STD327686:STD327687 TCZ327686:TCZ327687 TMV327686:TMV327687 TWR327686:TWR327687 UGN327686:UGN327687 UQJ327686:UQJ327687 VAF327686:VAF327687 VKB327686:VKB327687 VTX327686:VTX327687 WDT327686:WDT327687 WNP327686:WNP327687 WXL327686:WXL327687 BD393222:BD393223 KZ393222:KZ393223 UV393222:UV393223 AER393222:AER393223 AON393222:AON393223 AYJ393222:AYJ393223 BIF393222:BIF393223 BSB393222:BSB393223 CBX393222:CBX393223 CLT393222:CLT393223 CVP393222:CVP393223 DFL393222:DFL393223 DPH393222:DPH393223 DZD393222:DZD393223 EIZ393222:EIZ393223 ESV393222:ESV393223 FCR393222:FCR393223 FMN393222:FMN393223 FWJ393222:FWJ393223 GGF393222:GGF393223 GQB393222:GQB393223 GZX393222:GZX393223 HJT393222:HJT393223 HTP393222:HTP393223 IDL393222:IDL393223 INH393222:INH393223 IXD393222:IXD393223 JGZ393222:JGZ393223 JQV393222:JQV393223 KAR393222:KAR393223 KKN393222:KKN393223 KUJ393222:KUJ393223 LEF393222:LEF393223 LOB393222:LOB393223 LXX393222:LXX393223 MHT393222:MHT393223 MRP393222:MRP393223 NBL393222:NBL393223 NLH393222:NLH393223 NVD393222:NVD393223 OEZ393222:OEZ393223 OOV393222:OOV393223 OYR393222:OYR393223 PIN393222:PIN393223 PSJ393222:PSJ393223 QCF393222:QCF393223 QMB393222:QMB393223 QVX393222:QVX393223 RFT393222:RFT393223 RPP393222:RPP393223 RZL393222:RZL393223 SJH393222:SJH393223 STD393222:STD393223 TCZ393222:TCZ393223 TMV393222:TMV393223 TWR393222:TWR393223 UGN393222:UGN393223 UQJ393222:UQJ393223 VAF393222:VAF393223 VKB393222:VKB393223 VTX393222:VTX393223 WDT393222:WDT393223 WNP393222:WNP393223 WXL393222:WXL393223 BD458758:BD458759 KZ458758:KZ458759 UV458758:UV458759 AER458758:AER458759 AON458758:AON458759 AYJ458758:AYJ458759 BIF458758:BIF458759 BSB458758:BSB458759 CBX458758:CBX458759 CLT458758:CLT458759 CVP458758:CVP458759 DFL458758:DFL458759 DPH458758:DPH458759 DZD458758:DZD458759 EIZ458758:EIZ458759 ESV458758:ESV458759 FCR458758:FCR458759 FMN458758:FMN458759 FWJ458758:FWJ458759 GGF458758:GGF458759 GQB458758:GQB458759 GZX458758:GZX458759 HJT458758:HJT458759 HTP458758:HTP458759 IDL458758:IDL458759 INH458758:INH458759 IXD458758:IXD458759 JGZ458758:JGZ458759 JQV458758:JQV458759 KAR458758:KAR458759 KKN458758:KKN458759 KUJ458758:KUJ458759 LEF458758:LEF458759 LOB458758:LOB458759 LXX458758:LXX458759 MHT458758:MHT458759 MRP458758:MRP458759 NBL458758:NBL458759 NLH458758:NLH458759 NVD458758:NVD458759 OEZ458758:OEZ458759 OOV458758:OOV458759 OYR458758:OYR458759 PIN458758:PIN458759 PSJ458758:PSJ458759 QCF458758:QCF458759 QMB458758:QMB458759 QVX458758:QVX458759 RFT458758:RFT458759 RPP458758:RPP458759 RZL458758:RZL458759 SJH458758:SJH458759 STD458758:STD458759 TCZ458758:TCZ458759 TMV458758:TMV458759 TWR458758:TWR458759 UGN458758:UGN458759 UQJ458758:UQJ458759 VAF458758:VAF458759 VKB458758:VKB458759 VTX458758:VTX458759 WDT458758:WDT458759 WNP458758:WNP458759 WXL458758:WXL458759 BD524294:BD524295 KZ524294:KZ524295 UV524294:UV524295 AER524294:AER524295 AON524294:AON524295 AYJ524294:AYJ524295 BIF524294:BIF524295 BSB524294:BSB524295 CBX524294:CBX524295 CLT524294:CLT524295 CVP524294:CVP524295 DFL524294:DFL524295 DPH524294:DPH524295 DZD524294:DZD524295 EIZ524294:EIZ524295 ESV524294:ESV524295 FCR524294:FCR524295 FMN524294:FMN524295 FWJ524294:FWJ524295 GGF524294:GGF524295 GQB524294:GQB524295 GZX524294:GZX524295 HJT524294:HJT524295 HTP524294:HTP524295 IDL524294:IDL524295 INH524294:INH524295 IXD524294:IXD524295 JGZ524294:JGZ524295 JQV524294:JQV524295 KAR524294:KAR524295 KKN524294:KKN524295 KUJ524294:KUJ524295 LEF524294:LEF524295 LOB524294:LOB524295 LXX524294:LXX524295 MHT524294:MHT524295 MRP524294:MRP524295 NBL524294:NBL524295 NLH524294:NLH524295 NVD524294:NVD524295 OEZ524294:OEZ524295 OOV524294:OOV524295 OYR524294:OYR524295 PIN524294:PIN524295 PSJ524294:PSJ524295 QCF524294:QCF524295 QMB524294:QMB524295 QVX524294:QVX524295 RFT524294:RFT524295 RPP524294:RPP524295 RZL524294:RZL524295 SJH524294:SJH524295 STD524294:STD524295 TCZ524294:TCZ524295 TMV524294:TMV524295 TWR524294:TWR524295 UGN524294:UGN524295 UQJ524294:UQJ524295 VAF524294:VAF524295 VKB524294:VKB524295 VTX524294:VTX524295 WDT524294:WDT524295 WNP524294:WNP524295 WXL524294:WXL524295 BD589830:BD589831 KZ589830:KZ589831 UV589830:UV589831 AER589830:AER589831 AON589830:AON589831 AYJ589830:AYJ589831 BIF589830:BIF589831 BSB589830:BSB589831 CBX589830:CBX589831 CLT589830:CLT589831 CVP589830:CVP589831 DFL589830:DFL589831 DPH589830:DPH589831 DZD589830:DZD589831 EIZ589830:EIZ589831 ESV589830:ESV589831 FCR589830:FCR589831 FMN589830:FMN589831 FWJ589830:FWJ589831 GGF589830:GGF589831 GQB589830:GQB589831 GZX589830:GZX589831 HJT589830:HJT589831 HTP589830:HTP589831 IDL589830:IDL589831 INH589830:INH589831 IXD589830:IXD589831 JGZ589830:JGZ589831 JQV589830:JQV589831 KAR589830:KAR589831 KKN589830:KKN589831 KUJ589830:KUJ589831 LEF589830:LEF589831 LOB589830:LOB589831 LXX589830:LXX589831 MHT589830:MHT589831 MRP589830:MRP589831 NBL589830:NBL589831 NLH589830:NLH589831 NVD589830:NVD589831 OEZ589830:OEZ589831 OOV589830:OOV589831 OYR589830:OYR589831 PIN589830:PIN589831 PSJ589830:PSJ589831 QCF589830:QCF589831 QMB589830:QMB589831 QVX589830:QVX589831 RFT589830:RFT589831 RPP589830:RPP589831 RZL589830:RZL589831 SJH589830:SJH589831 STD589830:STD589831 TCZ589830:TCZ589831 TMV589830:TMV589831 TWR589830:TWR589831 UGN589830:UGN589831 UQJ589830:UQJ589831 VAF589830:VAF589831 VKB589830:VKB589831 VTX589830:VTX589831 WDT589830:WDT589831 WNP589830:WNP589831 WXL589830:WXL589831 BD655366:BD655367 KZ655366:KZ655367 UV655366:UV655367 AER655366:AER655367 AON655366:AON655367 AYJ655366:AYJ655367 BIF655366:BIF655367 BSB655366:BSB655367 CBX655366:CBX655367 CLT655366:CLT655367 CVP655366:CVP655367 DFL655366:DFL655367 DPH655366:DPH655367 DZD655366:DZD655367 EIZ655366:EIZ655367 ESV655366:ESV655367 FCR655366:FCR655367 FMN655366:FMN655367 FWJ655366:FWJ655367 GGF655366:GGF655367 GQB655366:GQB655367 GZX655366:GZX655367 HJT655366:HJT655367 HTP655366:HTP655367 IDL655366:IDL655367 INH655366:INH655367 IXD655366:IXD655367 JGZ655366:JGZ655367 JQV655366:JQV655367 KAR655366:KAR655367 KKN655366:KKN655367 KUJ655366:KUJ655367 LEF655366:LEF655367 LOB655366:LOB655367 LXX655366:LXX655367 MHT655366:MHT655367 MRP655366:MRP655367 NBL655366:NBL655367 NLH655366:NLH655367 NVD655366:NVD655367 OEZ655366:OEZ655367 OOV655366:OOV655367 OYR655366:OYR655367 PIN655366:PIN655367 PSJ655366:PSJ655367 QCF655366:QCF655367 QMB655366:QMB655367 QVX655366:QVX655367 RFT655366:RFT655367 RPP655366:RPP655367 RZL655366:RZL655367 SJH655366:SJH655367 STD655366:STD655367 TCZ655366:TCZ655367 TMV655366:TMV655367 TWR655366:TWR655367 UGN655366:UGN655367 UQJ655366:UQJ655367 VAF655366:VAF655367 VKB655366:VKB655367 VTX655366:VTX655367 WDT655366:WDT655367 WNP655366:WNP655367 WXL655366:WXL655367 BD720902:BD720903 KZ720902:KZ720903 UV720902:UV720903 AER720902:AER720903 AON720902:AON720903 AYJ720902:AYJ720903 BIF720902:BIF720903 BSB720902:BSB720903 CBX720902:CBX720903 CLT720902:CLT720903 CVP720902:CVP720903 DFL720902:DFL720903 DPH720902:DPH720903 DZD720902:DZD720903 EIZ720902:EIZ720903 ESV720902:ESV720903 FCR720902:FCR720903 FMN720902:FMN720903 FWJ720902:FWJ720903 GGF720902:GGF720903 GQB720902:GQB720903 GZX720902:GZX720903 HJT720902:HJT720903 HTP720902:HTP720903 IDL720902:IDL720903 INH720902:INH720903 IXD720902:IXD720903 JGZ720902:JGZ720903 JQV720902:JQV720903 KAR720902:KAR720903 KKN720902:KKN720903 KUJ720902:KUJ720903 LEF720902:LEF720903 LOB720902:LOB720903 LXX720902:LXX720903 MHT720902:MHT720903 MRP720902:MRP720903 NBL720902:NBL720903 NLH720902:NLH720903 NVD720902:NVD720903 OEZ720902:OEZ720903 OOV720902:OOV720903 OYR720902:OYR720903 PIN720902:PIN720903 PSJ720902:PSJ720903 QCF720902:QCF720903 QMB720902:QMB720903 QVX720902:QVX720903 RFT720902:RFT720903 RPP720902:RPP720903 RZL720902:RZL720903 SJH720902:SJH720903 STD720902:STD720903 TCZ720902:TCZ720903 TMV720902:TMV720903 TWR720902:TWR720903 UGN720902:UGN720903 UQJ720902:UQJ720903 VAF720902:VAF720903 VKB720902:VKB720903 VTX720902:VTX720903 WDT720902:WDT720903 WNP720902:WNP720903 WXL720902:WXL720903 BD786438:BD786439 KZ786438:KZ786439 UV786438:UV786439 AER786438:AER786439 AON786438:AON786439 AYJ786438:AYJ786439 BIF786438:BIF786439 BSB786438:BSB786439 CBX786438:CBX786439 CLT786438:CLT786439 CVP786438:CVP786439 DFL786438:DFL786439 DPH786438:DPH786439 DZD786438:DZD786439 EIZ786438:EIZ786439 ESV786438:ESV786439 FCR786438:FCR786439 FMN786438:FMN786439 FWJ786438:FWJ786439 GGF786438:GGF786439 GQB786438:GQB786439 GZX786438:GZX786439 HJT786438:HJT786439 HTP786438:HTP786439 IDL786438:IDL786439 INH786438:INH786439 IXD786438:IXD786439 JGZ786438:JGZ786439 JQV786438:JQV786439 KAR786438:KAR786439 KKN786438:KKN786439 KUJ786438:KUJ786439 LEF786438:LEF786439 LOB786438:LOB786439 LXX786438:LXX786439 MHT786438:MHT786439 MRP786438:MRP786439 NBL786438:NBL786439 NLH786438:NLH786439 NVD786438:NVD786439 OEZ786438:OEZ786439 OOV786438:OOV786439 OYR786438:OYR786439 PIN786438:PIN786439 PSJ786438:PSJ786439 QCF786438:QCF786439 QMB786438:QMB786439 QVX786438:QVX786439 RFT786438:RFT786439 RPP786438:RPP786439 RZL786438:RZL786439 SJH786438:SJH786439 STD786438:STD786439 TCZ786438:TCZ786439 TMV786438:TMV786439 TWR786438:TWR786439 UGN786438:UGN786439 UQJ786438:UQJ786439 VAF786438:VAF786439 VKB786438:VKB786439 VTX786438:VTX786439 WDT786438:WDT786439 WNP786438:WNP786439 WXL786438:WXL786439 BD851974:BD851975 KZ851974:KZ851975 UV851974:UV851975 AER851974:AER851975 AON851974:AON851975 AYJ851974:AYJ851975 BIF851974:BIF851975 BSB851974:BSB851975 CBX851974:CBX851975 CLT851974:CLT851975 CVP851974:CVP851975 DFL851974:DFL851975 DPH851974:DPH851975 DZD851974:DZD851975 EIZ851974:EIZ851975 ESV851974:ESV851975 FCR851974:FCR851975 FMN851974:FMN851975 FWJ851974:FWJ851975 GGF851974:GGF851975 GQB851974:GQB851975 GZX851974:GZX851975 HJT851974:HJT851975 HTP851974:HTP851975 IDL851974:IDL851975 INH851974:INH851975 IXD851974:IXD851975 JGZ851974:JGZ851975 JQV851974:JQV851975 KAR851974:KAR851975 KKN851974:KKN851975 KUJ851974:KUJ851975 LEF851974:LEF851975 LOB851974:LOB851975 LXX851974:LXX851975 MHT851974:MHT851975 MRP851974:MRP851975 NBL851974:NBL851975 NLH851974:NLH851975 NVD851974:NVD851975 OEZ851974:OEZ851975 OOV851974:OOV851975 OYR851974:OYR851975 PIN851974:PIN851975 PSJ851974:PSJ851975 QCF851974:QCF851975 QMB851974:QMB851975 QVX851974:QVX851975 RFT851974:RFT851975 RPP851974:RPP851975 RZL851974:RZL851975 SJH851974:SJH851975 STD851974:STD851975 TCZ851974:TCZ851975 TMV851974:TMV851975 TWR851974:TWR851975 UGN851974:UGN851975 UQJ851974:UQJ851975 VAF851974:VAF851975 VKB851974:VKB851975 VTX851974:VTX851975 WDT851974:WDT851975 WNP851974:WNP851975 WXL851974:WXL851975 BD917510:BD917511 KZ917510:KZ917511 UV917510:UV917511 AER917510:AER917511 AON917510:AON917511 AYJ917510:AYJ917511 BIF917510:BIF917511 BSB917510:BSB917511 CBX917510:CBX917511 CLT917510:CLT917511 CVP917510:CVP917511 DFL917510:DFL917511 DPH917510:DPH917511 DZD917510:DZD917511 EIZ917510:EIZ917511 ESV917510:ESV917511 FCR917510:FCR917511 FMN917510:FMN917511 FWJ917510:FWJ917511 GGF917510:GGF917511 GQB917510:GQB917511 GZX917510:GZX917511 HJT917510:HJT917511 HTP917510:HTP917511 IDL917510:IDL917511 INH917510:INH917511 IXD917510:IXD917511 JGZ917510:JGZ917511 JQV917510:JQV917511 KAR917510:KAR917511 KKN917510:KKN917511 KUJ917510:KUJ917511 LEF917510:LEF917511 LOB917510:LOB917511 LXX917510:LXX917511 MHT917510:MHT917511 MRP917510:MRP917511 NBL917510:NBL917511 NLH917510:NLH917511 NVD917510:NVD917511 OEZ917510:OEZ917511 OOV917510:OOV917511 OYR917510:OYR917511 PIN917510:PIN917511 PSJ917510:PSJ917511 QCF917510:QCF917511 QMB917510:QMB917511 QVX917510:QVX917511 RFT917510:RFT917511 RPP917510:RPP917511 RZL917510:RZL917511 SJH917510:SJH917511 STD917510:STD917511 TCZ917510:TCZ917511 TMV917510:TMV917511 TWR917510:TWR917511 UGN917510:UGN917511 UQJ917510:UQJ917511 VAF917510:VAF917511 VKB917510:VKB917511 VTX917510:VTX917511 WDT917510:WDT917511 WNP917510:WNP917511 WXL917510:WXL917511 BD983046:BD983047 KZ983046:KZ983047 UV983046:UV983047 AER983046:AER983047 AON983046:AON983047 AYJ983046:AYJ983047 BIF983046:BIF983047 BSB983046:BSB983047 CBX983046:CBX983047 CLT983046:CLT983047 CVP983046:CVP983047 DFL983046:DFL983047 DPH983046:DPH983047 DZD983046:DZD983047 EIZ983046:EIZ983047 ESV983046:ESV983047 FCR983046:FCR983047 FMN983046:FMN983047 FWJ983046:FWJ983047 GGF983046:GGF983047 GQB983046:GQB983047 GZX983046:GZX983047 HJT983046:HJT983047 HTP983046:HTP983047 IDL983046:IDL983047 INH983046:INH983047 IXD983046:IXD983047 JGZ983046:JGZ983047 JQV983046:JQV983047 KAR983046:KAR983047 KKN983046:KKN983047 KUJ983046:KUJ983047 LEF983046:LEF983047 LOB983046:LOB983047 LXX983046:LXX983047 MHT983046:MHT983047 MRP983046:MRP983047 NBL983046:NBL983047 NLH983046:NLH983047 NVD983046:NVD983047 OEZ983046:OEZ983047 OOV983046:OOV983047 OYR983046:OYR983047 PIN983046:PIN983047 PSJ983046:PSJ983047 QCF983046:QCF983047 QMB983046:QMB983047 QVX983046:QVX983047 RFT983046:RFT983047 RPP983046:RPP983047 RZL983046:RZL983047 SJH983046:SJH983047 STD983046:STD983047 TCZ983046:TCZ983047 TMV983046:TMV983047 TWR983046:TWR983047 UGN983046:UGN983047 UQJ983046:UQJ983047 VAF983046:VAF983047 VKB983046:VKB983047 VTX983046:VTX983047 WDT983046:WDT983047 WNP983046:WNP983047 WXL983046:WXL983047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BF65542:BF65543 LB65542:LB65543 UX65542:UX65543 AET65542:AET65543 AOP65542:AOP65543 AYL65542:AYL65543 BIH65542:BIH65543 BSD65542:BSD65543 CBZ65542:CBZ65543 CLV65542:CLV65543 CVR65542:CVR65543 DFN65542:DFN65543 DPJ65542:DPJ65543 DZF65542:DZF65543 EJB65542:EJB65543 ESX65542:ESX65543 FCT65542:FCT65543 FMP65542:FMP65543 FWL65542:FWL65543 GGH65542:GGH65543 GQD65542:GQD65543 GZZ65542:GZZ65543 HJV65542:HJV65543 HTR65542:HTR65543 IDN65542:IDN65543 INJ65542:INJ65543 IXF65542:IXF65543 JHB65542:JHB65543 JQX65542:JQX65543 KAT65542:KAT65543 KKP65542:KKP65543 KUL65542:KUL65543 LEH65542:LEH65543 LOD65542:LOD65543 LXZ65542:LXZ65543 MHV65542:MHV65543 MRR65542:MRR65543 NBN65542:NBN65543 NLJ65542:NLJ65543 NVF65542:NVF65543 OFB65542:OFB65543 OOX65542:OOX65543 OYT65542:OYT65543 PIP65542:PIP65543 PSL65542:PSL65543 QCH65542:QCH65543 QMD65542:QMD65543 QVZ65542:QVZ65543 RFV65542:RFV65543 RPR65542:RPR65543 RZN65542:RZN65543 SJJ65542:SJJ65543 STF65542:STF65543 TDB65542:TDB65543 TMX65542:TMX65543 TWT65542:TWT65543 UGP65542:UGP65543 UQL65542:UQL65543 VAH65542:VAH65543 VKD65542:VKD65543 VTZ65542:VTZ65543 WDV65542:WDV65543 WNR65542:WNR65543 WXN65542:WXN65543 BF131078:BF131079 LB131078:LB131079 UX131078:UX131079 AET131078:AET131079 AOP131078:AOP131079 AYL131078:AYL131079 BIH131078:BIH131079 BSD131078:BSD131079 CBZ131078:CBZ131079 CLV131078:CLV131079 CVR131078:CVR131079 DFN131078:DFN131079 DPJ131078:DPJ131079 DZF131078:DZF131079 EJB131078:EJB131079 ESX131078:ESX131079 FCT131078:FCT131079 FMP131078:FMP131079 FWL131078:FWL131079 GGH131078:GGH131079 GQD131078:GQD131079 GZZ131078:GZZ131079 HJV131078:HJV131079 HTR131078:HTR131079 IDN131078:IDN131079 INJ131078:INJ131079 IXF131078:IXF131079 JHB131078:JHB131079 JQX131078:JQX131079 KAT131078:KAT131079 KKP131078:KKP131079 KUL131078:KUL131079 LEH131078:LEH131079 LOD131078:LOD131079 LXZ131078:LXZ131079 MHV131078:MHV131079 MRR131078:MRR131079 NBN131078:NBN131079 NLJ131078:NLJ131079 NVF131078:NVF131079 OFB131078:OFB131079 OOX131078:OOX131079 OYT131078:OYT131079 PIP131078:PIP131079 PSL131078:PSL131079 QCH131078:QCH131079 QMD131078:QMD131079 QVZ131078:QVZ131079 RFV131078:RFV131079 RPR131078:RPR131079 RZN131078:RZN131079 SJJ131078:SJJ131079 STF131078:STF131079 TDB131078:TDB131079 TMX131078:TMX131079 TWT131078:TWT131079 UGP131078:UGP131079 UQL131078:UQL131079 VAH131078:VAH131079 VKD131078:VKD131079 VTZ131078:VTZ131079 WDV131078:WDV131079 WNR131078:WNR131079 WXN131078:WXN131079 BF196614:BF196615 LB196614:LB196615 UX196614:UX196615 AET196614:AET196615 AOP196614:AOP196615 AYL196614:AYL196615 BIH196614:BIH196615 BSD196614:BSD196615 CBZ196614:CBZ196615 CLV196614:CLV196615 CVR196614:CVR196615 DFN196614:DFN196615 DPJ196614:DPJ196615 DZF196614:DZF196615 EJB196614:EJB196615 ESX196614:ESX196615 FCT196614:FCT196615 FMP196614:FMP196615 FWL196614:FWL196615 GGH196614:GGH196615 GQD196614:GQD196615 GZZ196614:GZZ196615 HJV196614:HJV196615 HTR196614:HTR196615 IDN196614:IDN196615 INJ196614:INJ196615 IXF196614:IXF196615 JHB196614:JHB196615 JQX196614:JQX196615 KAT196614:KAT196615 KKP196614:KKP196615 KUL196614:KUL196615 LEH196614:LEH196615 LOD196614:LOD196615 LXZ196614:LXZ196615 MHV196614:MHV196615 MRR196614:MRR196615 NBN196614:NBN196615 NLJ196614:NLJ196615 NVF196614:NVF196615 OFB196614:OFB196615 OOX196614:OOX196615 OYT196614:OYT196615 PIP196614:PIP196615 PSL196614:PSL196615 QCH196614:QCH196615 QMD196614:QMD196615 QVZ196614:QVZ196615 RFV196614:RFV196615 RPR196614:RPR196615 RZN196614:RZN196615 SJJ196614:SJJ196615 STF196614:STF196615 TDB196614:TDB196615 TMX196614:TMX196615 TWT196614:TWT196615 UGP196614:UGP196615 UQL196614:UQL196615 VAH196614:VAH196615 VKD196614:VKD196615 VTZ196614:VTZ196615 WDV196614:WDV196615 WNR196614:WNR196615 WXN196614:WXN196615 BF262150:BF262151 LB262150:LB262151 UX262150:UX262151 AET262150:AET262151 AOP262150:AOP262151 AYL262150:AYL262151 BIH262150:BIH262151 BSD262150:BSD262151 CBZ262150:CBZ262151 CLV262150:CLV262151 CVR262150:CVR262151 DFN262150:DFN262151 DPJ262150:DPJ262151 DZF262150:DZF262151 EJB262150:EJB262151 ESX262150:ESX262151 FCT262150:FCT262151 FMP262150:FMP262151 FWL262150:FWL262151 GGH262150:GGH262151 GQD262150:GQD262151 GZZ262150:GZZ262151 HJV262150:HJV262151 HTR262150:HTR262151 IDN262150:IDN262151 INJ262150:INJ262151 IXF262150:IXF262151 JHB262150:JHB262151 JQX262150:JQX262151 KAT262150:KAT262151 KKP262150:KKP262151 KUL262150:KUL262151 LEH262150:LEH262151 LOD262150:LOD262151 LXZ262150:LXZ262151 MHV262150:MHV262151 MRR262150:MRR262151 NBN262150:NBN262151 NLJ262150:NLJ262151 NVF262150:NVF262151 OFB262150:OFB262151 OOX262150:OOX262151 OYT262150:OYT262151 PIP262150:PIP262151 PSL262150:PSL262151 QCH262150:QCH262151 QMD262150:QMD262151 QVZ262150:QVZ262151 RFV262150:RFV262151 RPR262150:RPR262151 RZN262150:RZN262151 SJJ262150:SJJ262151 STF262150:STF262151 TDB262150:TDB262151 TMX262150:TMX262151 TWT262150:TWT262151 UGP262150:UGP262151 UQL262150:UQL262151 VAH262150:VAH262151 VKD262150:VKD262151 VTZ262150:VTZ262151 WDV262150:WDV262151 WNR262150:WNR262151 WXN262150:WXN262151 BF327686:BF327687 LB327686:LB327687 UX327686:UX327687 AET327686:AET327687 AOP327686:AOP327687 AYL327686:AYL327687 BIH327686:BIH327687 BSD327686:BSD327687 CBZ327686:CBZ327687 CLV327686:CLV327687 CVR327686:CVR327687 DFN327686:DFN327687 DPJ327686:DPJ327687 DZF327686:DZF327687 EJB327686:EJB327687 ESX327686:ESX327687 FCT327686:FCT327687 FMP327686:FMP327687 FWL327686:FWL327687 GGH327686:GGH327687 GQD327686:GQD327687 GZZ327686:GZZ327687 HJV327686:HJV327687 HTR327686:HTR327687 IDN327686:IDN327687 INJ327686:INJ327687 IXF327686:IXF327687 JHB327686:JHB327687 JQX327686:JQX327687 KAT327686:KAT327687 KKP327686:KKP327687 KUL327686:KUL327687 LEH327686:LEH327687 LOD327686:LOD327687 LXZ327686:LXZ327687 MHV327686:MHV327687 MRR327686:MRR327687 NBN327686:NBN327687 NLJ327686:NLJ327687 NVF327686:NVF327687 OFB327686:OFB327687 OOX327686:OOX327687 OYT327686:OYT327687 PIP327686:PIP327687 PSL327686:PSL327687 QCH327686:QCH327687 QMD327686:QMD327687 QVZ327686:QVZ327687 RFV327686:RFV327687 RPR327686:RPR327687 RZN327686:RZN327687 SJJ327686:SJJ327687 STF327686:STF327687 TDB327686:TDB327687 TMX327686:TMX327687 TWT327686:TWT327687 UGP327686:UGP327687 UQL327686:UQL327687 VAH327686:VAH327687 VKD327686:VKD327687 VTZ327686:VTZ327687 WDV327686:WDV327687 WNR327686:WNR327687 WXN327686:WXN327687 BF393222:BF393223 LB393222:LB393223 UX393222:UX393223 AET393222:AET393223 AOP393222:AOP393223 AYL393222:AYL393223 BIH393222:BIH393223 BSD393222:BSD393223 CBZ393222:CBZ393223 CLV393222:CLV393223 CVR393222:CVR393223 DFN393222:DFN393223 DPJ393222:DPJ393223 DZF393222:DZF393223 EJB393222:EJB393223 ESX393222:ESX393223 FCT393222:FCT393223 FMP393222:FMP393223 FWL393222:FWL393223 GGH393222:GGH393223 GQD393222:GQD393223 GZZ393222:GZZ393223 HJV393222:HJV393223 HTR393222:HTR393223 IDN393222:IDN393223 INJ393222:INJ393223 IXF393222:IXF393223 JHB393222:JHB393223 JQX393222:JQX393223 KAT393222:KAT393223 KKP393222:KKP393223 KUL393222:KUL393223 LEH393222:LEH393223 LOD393222:LOD393223 LXZ393222:LXZ393223 MHV393222:MHV393223 MRR393222:MRR393223 NBN393222:NBN393223 NLJ393222:NLJ393223 NVF393222:NVF393223 OFB393222:OFB393223 OOX393222:OOX393223 OYT393222:OYT393223 PIP393222:PIP393223 PSL393222:PSL393223 QCH393222:QCH393223 QMD393222:QMD393223 QVZ393222:QVZ393223 RFV393222:RFV393223 RPR393222:RPR393223 RZN393222:RZN393223 SJJ393222:SJJ393223 STF393222:STF393223 TDB393222:TDB393223 TMX393222:TMX393223 TWT393222:TWT393223 UGP393222:UGP393223 UQL393222:UQL393223 VAH393222:VAH393223 VKD393222:VKD393223 VTZ393222:VTZ393223 WDV393222:WDV393223 WNR393222:WNR393223 WXN393222:WXN393223 BF458758:BF458759 LB458758:LB458759 UX458758:UX458759 AET458758:AET458759 AOP458758:AOP458759 AYL458758:AYL458759 BIH458758:BIH458759 BSD458758:BSD458759 CBZ458758:CBZ458759 CLV458758:CLV458759 CVR458758:CVR458759 DFN458758:DFN458759 DPJ458758:DPJ458759 DZF458758:DZF458759 EJB458758:EJB458759 ESX458758:ESX458759 FCT458758:FCT458759 FMP458758:FMP458759 FWL458758:FWL458759 GGH458758:GGH458759 GQD458758:GQD458759 GZZ458758:GZZ458759 HJV458758:HJV458759 HTR458758:HTR458759 IDN458758:IDN458759 INJ458758:INJ458759 IXF458758:IXF458759 JHB458758:JHB458759 JQX458758:JQX458759 KAT458758:KAT458759 KKP458758:KKP458759 KUL458758:KUL458759 LEH458758:LEH458759 LOD458758:LOD458759 LXZ458758:LXZ458759 MHV458758:MHV458759 MRR458758:MRR458759 NBN458758:NBN458759 NLJ458758:NLJ458759 NVF458758:NVF458759 OFB458758:OFB458759 OOX458758:OOX458759 OYT458758:OYT458759 PIP458758:PIP458759 PSL458758:PSL458759 QCH458758:QCH458759 QMD458758:QMD458759 QVZ458758:QVZ458759 RFV458758:RFV458759 RPR458758:RPR458759 RZN458758:RZN458759 SJJ458758:SJJ458759 STF458758:STF458759 TDB458758:TDB458759 TMX458758:TMX458759 TWT458758:TWT458759 UGP458758:UGP458759 UQL458758:UQL458759 VAH458758:VAH458759 VKD458758:VKD458759 VTZ458758:VTZ458759 WDV458758:WDV458759 WNR458758:WNR458759 WXN458758:WXN458759 BF524294:BF524295 LB524294:LB524295 UX524294:UX524295 AET524294:AET524295 AOP524294:AOP524295 AYL524294:AYL524295 BIH524294:BIH524295 BSD524294:BSD524295 CBZ524294:CBZ524295 CLV524294:CLV524295 CVR524294:CVR524295 DFN524294:DFN524295 DPJ524294:DPJ524295 DZF524294:DZF524295 EJB524294:EJB524295 ESX524294:ESX524295 FCT524294:FCT524295 FMP524294:FMP524295 FWL524294:FWL524295 GGH524294:GGH524295 GQD524294:GQD524295 GZZ524294:GZZ524295 HJV524294:HJV524295 HTR524294:HTR524295 IDN524294:IDN524295 INJ524294:INJ524295 IXF524294:IXF524295 JHB524294:JHB524295 JQX524294:JQX524295 KAT524294:KAT524295 KKP524294:KKP524295 KUL524294:KUL524295 LEH524294:LEH524295 LOD524294:LOD524295 LXZ524294:LXZ524295 MHV524294:MHV524295 MRR524294:MRR524295 NBN524294:NBN524295 NLJ524294:NLJ524295 NVF524294:NVF524295 OFB524294:OFB524295 OOX524294:OOX524295 OYT524294:OYT524295 PIP524294:PIP524295 PSL524294:PSL524295 QCH524294:QCH524295 QMD524294:QMD524295 QVZ524294:QVZ524295 RFV524294:RFV524295 RPR524294:RPR524295 RZN524294:RZN524295 SJJ524294:SJJ524295 STF524294:STF524295 TDB524294:TDB524295 TMX524294:TMX524295 TWT524294:TWT524295 UGP524294:UGP524295 UQL524294:UQL524295 VAH524294:VAH524295 VKD524294:VKD524295 VTZ524294:VTZ524295 WDV524294:WDV524295 WNR524294:WNR524295 WXN524294:WXN524295 BF589830:BF589831 LB589830:LB589831 UX589830:UX589831 AET589830:AET589831 AOP589830:AOP589831 AYL589830:AYL589831 BIH589830:BIH589831 BSD589830:BSD589831 CBZ589830:CBZ589831 CLV589830:CLV589831 CVR589830:CVR589831 DFN589830:DFN589831 DPJ589830:DPJ589831 DZF589830:DZF589831 EJB589830:EJB589831 ESX589830:ESX589831 FCT589830:FCT589831 FMP589830:FMP589831 FWL589830:FWL589831 GGH589830:GGH589831 GQD589830:GQD589831 GZZ589830:GZZ589831 HJV589830:HJV589831 HTR589830:HTR589831 IDN589830:IDN589831 INJ589830:INJ589831 IXF589830:IXF589831 JHB589830:JHB589831 JQX589830:JQX589831 KAT589830:KAT589831 KKP589830:KKP589831 KUL589830:KUL589831 LEH589830:LEH589831 LOD589830:LOD589831 LXZ589830:LXZ589831 MHV589830:MHV589831 MRR589830:MRR589831 NBN589830:NBN589831 NLJ589830:NLJ589831 NVF589830:NVF589831 OFB589830:OFB589831 OOX589830:OOX589831 OYT589830:OYT589831 PIP589830:PIP589831 PSL589830:PSL589831 QCH589830:QCH589831 QMD589830:QMD589831 QVZ589830:QVZ589831 RFV589830:RFV589831 RPR589830:RPR589831 RZN589830:RZN589831 SJJ589830:SJJ589831 STF589830:STF589831 TDB589830:TDB589831 TMX589830:TMX589831 TWT589830:TWT589831 UGP589830:UGP589831 UQL589830:UQL589831 VAH589830:VAH589831 VKD589830:VKD589831 VTZ589830:VTZ589831 WDV589830:WDV589831 WNR589830:WNR589831 WXN589830:WXN589831 BF655366:BF655367 LB655366:LB655367 UX655366:UX655367 AET655366:AET655367 AOP655366:AOP655367 AYL655366:AYL655367 BIH655366:BIH655367 BSD655366:BSD655367 CBZ655366:CBZ655367 CLV655366:CLV655367 CVR655366:CVR655367 DFN655366:DFN655367 DPJ655366:DPJ655367 DZF655366:DZF655367 EJB655366:EJB655367 ESX655366:ESX655367 FCT655366:FCT655367 FMP655366:FMP655367 FWL655366:FWL655367 GGH655366:GGH655367 GQD655366:GQD655367 GZZ655366:GZZ655367 HJV655366:HJV655367 HTR655366:HTR655367 IDN655366:IDN655367 INJ655366:INJ655367 IXF655366:IXF655367 JHB655366:JHB655367 JQX655366:JQX655367 KAT655366:KAT655367 KKP655366:KKP655367 KUL655366:KUL655367 LEH655366:LEH655367 LOD655366:LOD655367 LXZ655366:LXZ655367 MHV655366:MHV655367 MRR655366:MRR655367 NBN655366:NBN655367 NLJ655366:NLJ655367 NVF655366:NVF655367 OFB655366:OFB655367 OOX655366:OOX655367 OYT655366:OYT655367 PIP655366:PIP655367 PSL655366:PSL655367 QCH655366:QCH655367 QMD655366:QMD655367 QVZ655366:QVZ655367 RFV655366:RFV655367 RPR655366:RPR655367 RZN655366:RZN655367 SJJ655366:SJJ655367 STF655366:STF655367 TDB655366:TDB655367 TMX655366:TMX655367 TWT655366:TWT655367 UGP655366:UGP655367 UQL655366:UQL655367 VAH655366:VAH655367 VKD655366:VKD655367 VTZ655366:VTZ655367 WDV655366:WDV655367 WNR655366:WNR655367 WXN655366:WXN655367 BF720902:BF720903 LB720902:LB720903 UX720902:UX720903 AET720902:AET720903 AOP720902:AOP720903 AYL720902:AYL720903 BIH720902:BIH720903 BSD720902:BSD720903 CBZ720902:CBZ720903 CLV720902:CLV720903 CVR720902:CVR720903 DFN720902:DFN720903 DPJ720902:DPJ720903 DZF720902:DZF720903 EJB720902:EJB720903 ESX720902:ESX720903 FCT720902:FCT720903 FMP720902:FMP720903 FWL720902:FWL720903 GGH720902:GGH720903 GQD720902:GQD720903 GZZ720902:GZZ720903 HJV720902:HJV720903 HTR720902:HTR720903 IDN720902:IDN720903 INJ720902:INJ720903 IXF720902:IXF720903 JHB720902:JHB720903 JQX720902:JQX720903 KAT720902:KAT720903 KKP720902:KKP720903 KUL720902:KUL720903 LEH720902:LEH720903 LOD720902:LOD720903 LXZ720902:LXZ720903 MHV720902:MHV720903 MRR720902:MRR720903 NBN720902:NBN720903 NLJ720902:NLJ720903 NVF720902:NVF720903 OFB720902:OFB720903 OOX720902:OOX720903 OYT720902:OYT720903 PIP720902:PIP720903 PSL720902:PSL720903 QCH720902:QCH720903 QMD720902:QMD720903 QVZ720902:QVZ720903 RFV720902:RFV720903 RPR720902:RPR720903 RZN720902:RZN720903 SJJ720902:SJJ720903 STF720902:STF720903 TDB720902:TDB720903 TMX720902:TMX720903 TWT720902:TWT720903 UGP720902:UGP720903 UQL720902:UQL720903 VAH720902:VAH720903 VKD720902:VKD720903 VTZ720902:VTZ720903 WDV720902:WDV720903 WNR720902:WNR720903 WXN720902:WXN720903 BF786438:BF786439 LB786438:LB786439 UX786438:UX786439 AET786438:AET786439 AOP786438:AOP786439 AYL786438:AYL786439 BIH786438:BIH786439 BSD786438:BSD786439 CBZ786438:CBZ786439 CLV786438:CLV786439 CVR786438:CVR786439 DFN786438:DFN786439 DPJ786438:DPJ786439 DZF786438:DZF786439 EJB786438:EJB786439 ESX786438:ESX786439 FCT786438:FCT786439 FMP786438:FMP786439 FWL786438:FWL786439 GGH786438:GGH786439 GQD786438:GQD786439 GZZ786438:GZZ786439 HJV786438:HJV786439 HTR786438:HTR786439 IDN786438:IDN786439 INJ786438:INJ786439 IXF786438:IXF786439 JHB786438:JHB786439 JQX786438:JQX786439 KAT786438:KAT786439 KKP786438:KKP786439 KUL786438:KUL786439 LEH786438:LEH786439 LOD786438:LOD786439 LXZ786438:LXZ786439 MHV786438:MHV786439 MRR786438:MRR786439 NBN786438:NBN786439 NLJ786438:NLJ786439 NVF786438:NVF786439 OFB786438:OFB786439 OOX786438:OOX786439 OYT786438:OYT786439 PIP786438:PIP786439 PSL786438:PSL786439 QCH786438:QCH786439 QMD786438:QMD786439 QVZ786438:QVZ786439 RFV786438:RFV786439 RPR786438:RPR786439 RZN786438:RZN786439 SJJ786438:SJJ786439 STF786438:STF786439 TDB786438:TDB786439 TMX786438:TMX786439 TWT786438:TWT786439 UGP786438:UGP786439 UQL786438:UQL786439 VAH786438:VAH786439 VKD786438:VKD786439 VTZ786438:VTZ786439 WDV786438:WDV786439 WNR786438:WNR786439 WXN786438:WXN786439 BF851974:BF851975 LB851974:LB851975 UX851974:UX851975 AET851974:AET851975 AOP851974:AOP851975 AYL851974:AYL851975 BIH851974:BIH851975 BSD851974:BSD851975 CBZ851974:CBZ851975 CLV851974:CLV851975 CVR851974:CVR851975 DFN851974:DFN851975 DPJ851974:DPJ851975 DZF851974:DZF851975 EJB851974:EJB851975 ESX851974:ESX851975 FCT851974:FCT851975 FMP851974:FMP851975 FWL851974:FWL851975 GGH851974:GGH851975 GQD851974:GQD851975 GZZ851974:GZZ851975 HJV851974:HJV851975 HTR851974:HTR851975 IDN851974:IDN851975 INJ851974:INJ851975 IXF851974:IXF851975 JHB851974:JHB851975 JQX851974:JQX851975 KAT851974:KAT851975 KKP851974:KKP851975 KUL851974:KUL851975 LEH851974:LEH851975 LOD851974:LOD851975 LXZ851974:LXZ851975 MHV851974:MHV851975 MRR851974:MRR851975 NBN851974:NBN851975 NLJ851974:NLJ851975 NVF851974:NVF851975 OFB851974:OFB851975 OOX851974:OOX851975 OYT851974:OYT851975 PIP851974:PIP851975 PSL851974:PSL851975 QCH851974:QCH851975 QMD851974:QMD851975 QVZ851974:QVZ851975 RFV851974:RFV851975 RPR851974:RPR851975 RZN851974:RZN851975 SJJ851974:SJJ851975 STF851974:STF851975 TDB851974:TDB851975 TMX851974:TMX851975 TWT851974:TWT851975 UGP851974:UGP851975 UQL851974:UQL851975 VAH851974:VAH851975 VKD851974:VKD851975 VTZ851974:VTZ851975 WDV851974:WDV851975 WNR851974:WNR851975 WXN851974:WXN851975 BF917510:BF917511 LB917510:LB917511 UX917510:UX917511 AET917510:AET917511 AOP917510:AOP917511 AYL917510:AYL917511 BIH917510:BIH917511 BSD917510:BSD917511 CBZ917510:CBZ917511 CLV917510:CLV917511 CVR917510:CVR917511 DFN917510:DFN917511 DPJ917510:DPJ917511 DZF917510:DZF917511 EJB917510:EJB917511 ESX917510:ESX917511 FCT917510:FCT917511 FMP917510:FMP917511 FWL917510:FWL917511 GGH917510:GGH917511 GQD917510:GQD917511 GZZ917510:GZZ917511 HJV917510:HJV917511 HTR917510:HTR917511 IDN917510:IDN917511 INJ917510:INJ917511 IXF917510:IXF917511 JHB917510:JHB917511 JQX917510:JQX917511 KAT917510:KAT917511 KKP917510:KKP917511 KUL917510:KUL917511 LEH917510:LEH917511 LOD917510:LOD917511 LXZ917510:LXZ917511 MHV917510:MHV917511 MRR917510:MRR917511 NBN917510:NBN917511 NLJ917510:NLJ917511 NVF917510:NVF917511 OFB917510:OFB917511 OOX917510:OOX917511 OYT917510:OYT917511 PIP917510:PIP917511 PSL917510:PSL917511 QCH917510:QCH917511 QMD917510:QMD917511 QVZ917510:QVZ917511 RFV917510:RFV917511 RPR917510:RPR917511 RZN917510:RZN917511 SJJ917510:SJJ917511 STF917510:STF917511 TDB917510:TDB917511 TMX917510:TMX917511 TWT917510:TWT917511 UGP917510:UGP917511 UQL917510:UQL917511 VAH917510:VAH917511 VKD917510:VKD917511 VTZ917510:VTZ917511 WDV917510:WDV917511 WNR917510:WNR917511 WXN917510:WXN917511 BF983046:BF983047 LB983046:LB983047 UX983046:UX983047 AET983046:AET983047 AOP983046:AOP983047 AYL983046:AYL983047 BIH983046:BIH983047 BSD983046:BSD983047 CBZ983046:CBZ983047 CLV983046:CLV983047 CVR983046:CVR983047 DFN983046:DFN983047 DPJ983046:DPJ983047 DZF983046:DZF983047 EJB983046:EJB983047 ESX983046:ESX983047 FCT983046:FCT983047 FMP983046:FMP983047 FWL983046:FWL983047 GGH983046:GGH983047 GQD983046:GQD983047 GZZ983046:GZZ983047 HJV983046:HJV983047 HTR983046:HTR983047 IDN983046:IDN983047 INJ983046:INJ983047 IXF983046:IXF983047 JHB983046:JHB983047 JQX983046:JQX983047 KAT983046:KAT983047 KKP983046:KKP983047 KUL983046:KUL983047 LEH983046:LEH983047 LOD983046:LOD983047 LXZ983046:LXZ983047 MHV983046:MHV983047 MRR983046:MRR983047 NBN983046:NBN983047 NLJ983046:NLJ983047 NVF983046:NVF983047 OFB983046:OFB983047 OOX983046:OOX983047 OYT983046:OYT983047 PIP983046:PIP983047 PSL983046:PSL983047 QCH983046:QCH983047 QMD983046:QMD983047 QVZ983046:QVZ983047 RFV983046:RFV983047 RPR983046:RPR983047 RZN983046:RZN983047 SJJ983046:SJJ983047 STF983046:STF983047 TDB983046:TDB983047 TMX983046:TMX983047 TWT983046:TWT983047 UGP983046:UGP983047 UQL983046:UQL983047 VAH983046:VAH983047 VKD983046:VKD983047 VTZ983046:VTZ983047 WDV983046:WDV983047 WNR983046:WNR983047 WXN983046:WXN983047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BH65542:BH65543 LD65542:LD65543 UZ65542:UZ65543 AEV65542:AEV65543 AOR65542:AOR65543 AYN65542:AYN65543 BIJ65542:BIJ65543 BSF65542:BSF65543 CCB65542:CCB65543 CLX65542:CLX65543 CVT65542:CVT65543 DFP65542:DFP65543 DPL65542:DPL65543 DZH65542:DZH65543 EJD65542:EJD65543 ESZ65542:ESZ65543 FCV65542:FCV65543 FMR65542:FMR65543 FWN65542:FWN65543 GGJ65542:GGJ65543 GQF65542:GQF65543 HAB65542:HAB65543 HJX65542:HJX65543 HTT65542:HTT65543 IDP65542:IDP65543 INL65542:INL65543 IXH65542:IXH65543 JHD65542:JHD65543 JQZ65542:JQZ65543 KAV65542:KAV65543 KKR65542:KKR65543 KUN65542:KUN65543 LEJ65542:LEJ65543 LOF65542:LOF65543 LYB65542:LYB65543 MHX65542:MHX65543 MRT65542:MRT65543 NBP65542:NBP65543 NLL65542:NLL65543 NVH65542:NVH65543 OFD65542:OFD65543 OOZ65542:OOZ65543 OYV65542:OYV65543 PIR65542:PIR65543 PSN65542:PSN65543 QCJ65542:QCJ65543 QMF65542:QMF65543 QWB65542:QWB65543 RFX65542:RFX65543 RPT65542:RPT65543 RZP65542:RZP65543 SJL65542:SJL65543 STH65542:STH65543 TDD65542:TDD65543 TMZ65542:TMZ65543 TWV65542:TWV65543 UGR65542:UGR65543 UQN65542:UQN65543 VAJ65542:VAJ65543 VKF65542:VKF65543 VUB65542:VUB65543 WDX65542:WDX65543 WNT65542:WNT65543 WXP65542:WXP65543 BH131078:BH131079 LD131078:LD131079 UZ131078:UZ131079 AEV131078:AEV131079 AOR131078:AOR131079 AYN131078:AYN131079 BIJ131078:BIJ131079 BSF131078:BSF131079 CCB131078:CCB131079 CLX131078:CLX131079 CVT131078:CVT131079 DFP131078:DFP131079 DPL131078:DPL131079 DZH131078:DZH131079 EJD131078:EJD131079 ESZ131078:ESZ131079 FCV131078:FCV131079 FMR131078:FMR131079 FWN131078:FWN131079 GGJ131078:GGJ131079 GQF131078:GQF131079 HAB131078:HAB131079 HJX131078:HJX131079 HTT131078:HTT131079 IDP131078:IDP131079 INL131078:INL131079 IXH131078:IXH131079 JHD131078:JHD131079 JQZ131078:JQZ131079 KAV131078:KAV131079 KKR131078:KKR131079 KUN131078:KUN131079 LEJ131078:LEJ131079 LOF131078:LOF131079 LYB131078:LYB131079 MHX131078:MHX131079 MRT131078:MRT131079 NBP131078:NBP131079 NLL131078:NLL131079 NVH131078:NVH131079 OFD131078:OFD131079 OOZ131078:OOZ131079 OYV131078:OYV131079 PIR131078:PIR131079 PSN131078:PSN131079 QCJ131078:QCJ131079 QMF131078:QMF131079 QWB131078:QWB131079 RFX131078:RFX131079 RPT131078:RPT131079 RZP131078:RZP131079 SJL131078:SJL131079 STH131078:STH131079 TDD131078:TDD131079 TMZ131078:TMZ131079 TWV131078:TWV131079 UGR131078:UGR131079 UQN131078:UQN131079 VAJ131078:VAJ131079 VKF131078:VKF131079 VUB131078:VUB131079 WDX131078:WDX131079 WNT131078:WNT131079 WXP131078:WXP131079 BH196614:BH196615 LD196614:LD196615 UZ196614:UZ196615 AEV196614:AEV196615 AOR196614:AOR196615 AYN196614:AYN196615 BIJ196614:BIJ196615 BSF196614:BSF196615 CCB196614:CCB196615 CLX196614:CLX196615 CVT196614:CVT196615 DFP196614:DFP196615 DPL196614:DPL196615 DZH196614:DZH196615 EJD196614:EJD196615 ESZ196614:ESZ196615 FCV196614:FCV196615 FMR196614:FMR196615 FWN196614:FWN196615 GGJ196614:GGJ196615 GQF196614:GQF196615 HAB196614:HAB196615 HJX196614:HJX196615 HTT196614:HTT196615 IDP196614:IDP196615 INL196614:INL196615 IXH196614:IXH196615 JHD196614:JHD196615 JQZ196614:JQZ196615 KAV196614:KAV196615 KKR196614:KKR196615 KUN196614:KUN196615 LEJ196614:LEJ196615 LOF196614:LOF196615 LYB196614:LYB196615 MHX196614:MHX196615 MRT196614:MRT196615 NBP196614:NBP196615 NLL196614:NLL196615 NVH196614:NVH196615 OFD196614:OFD196615 OOZ196614:OOZ196615 OYV196614:OYV196615 PIR196614:PIR196615 PSN196614:PSN196615 QCJ196614:QCJ196615 QMF196614:QMF196615 QWB196614:QWB196615 RFX196614:RFX196615 RPT196614:RPT196615 RZP196614:RZP196615 SJL196614:SJL196615 STH196614:STH196615 TDD196614:TDD196615 TMZ196614:TMZ196615 TWV196614:TWV196615 UGR196614:UGR196615 UQN196614:UQN196615 VAJ196614:VAJ196615 VKF196614:VKF196615 VUB196614:VUB196615 WDX196614:WDX196615 WNT196614:WNT196615 WXP196614:WXP196615 BH262150:BH262151 LD262150:LD262151 UZ262150:UZ262151 AEV262150:AEV262151 AOR262150:AOR262151 AYN262150:AYN262151 BIJ262150:BIJ262151 BSF262150:BSF262151 CCB262150:CCB262151 CLX262150:CLX262151 CVT262150:CVT262151 DFP262150:DFP262151 DPL262150:DPL262151 DZH262150:DZH262151 EJD262150:EJD262151 ESZ262150:ESZ262151 FCV262150:FCV262151 FMR262150:FMR262151 FWN262150:FWN262151 GGJ262150:GGJ262151 GQF262150:GQF262151 HAB262150:HAB262151 HJX262150:HJX262151 HTT262150:HTT262151 IDP262150:IDP262151 INL262150:INL262151 IXH262150:IXH262151 JHD262150:JHD262151 JQZ262150:JQZ262151 KAV262150:KAV262151 KKR262150:KKR262151 KUN262150:KUN262151 LEJ262150:LEJ262151 LOF262150:LOF262151 LYB262150:LYB262151 MHX262150:MHX262151 MRT262150:MRT262151 NBP262150:NBP262151 NLL262150:NLL262151 NVH262150:NVH262151 OFD262150:OFD262151 OOZ262150:OOZ262151 OYV262150:OYV262151 PIR262150:PIR262151 PSN262150:PSN262151 QCJ262150:QCJ262151 QMF262150:QMF262151 QWB262150:QWB262151 RFX262150:RFX262151 RPT262150:RPT262151 RZP262150:RZP262151 SJL262150:SJL262151 STH262150:STH262151 TDD262150:TDD262151 TMZ262150:TMZ262151 TWV262150:TWV262151 UGR262150:UGR262151 UQN262150:UQN262151 VAJ262150:VAJ262151 VKF262150:VKF262151 VUB262150:VUB262151 WDX262150:WDX262151 WNT262150:WNT262151 WXP262150:WXP262151 BH327686:BH327687 LD327686:LD327687 UZ327686:UZ327687 AEV327686:AEV327687 AOR327686:AOR327687 AYN327686:AYN327687 BIJ327686:BIJ327687 BSF327686:BSF327687 CCB327686:CCB327687 CLX327686:CLX327687 CVT327686:CVT327687 DFP327686:DFP327687 DPL327686:DPL327687 DZH327686:DZH327687 EJD327686:EJD327687 ESZ327686:ESZ327687 FCV327686:FCV327687 FMR327686:FMR327687 FWN327686:FWN327687 GGJ327686:GGJ327687 GQF327686:GQF327687 HAB327686:HAB327687 HJX327686:HJX327687 HTT327686:HTT327687 IDP327686:IDP327687 INL327686:INL327687 IXH327686:IXH327687 JHD327686:JHD327687 JQZ327686:JQZ327687 KAV327686:KAV327687 KKR327686:KKR327687 KUN327686:KUN327687 LEJ327686:LEJ327687 LOF327686:LOF327687 LYB327686:LYB327687 MHX327686:MHX327687 MRT327686:MRT327687 NBP327686:NBP327687 NLL327686:NLL327687 NVH327686:NVH327687 OFD327686:OFD327687 OOZ327686:OOZ327687 OYV327686:OYV327687 PIR327686:PIR327687 PSN327686:PSN327687 QCJ327686:QCJ327687 QMF327686:QMF327687 QWB327686:QWB327687 RFX327686:RFX327687 RPT327686:RPT327687 RZP327686:RZP327687 SJL327686:SJL327687 STH327686:STH327687 TDD327686:TDD327687 TMZ327686:TMZ327687 TWV327686:TWV327687 UGR327686:UGR327687 UQN327686:UQN327687 VAJ327686:VAJ327687 VKF327686:VKF327687 VUB327686:VUB327687 WDX327686:WDX327687 WNT327686:WNT327687 WXP327686:WXP327687 BH393222:BH393223 LD393222:LD393223 UZ393222:UZ393223 AEV393222:AEV393223 AOR393222:AOR393223 AYN393222:AYN393223 BIJ393222:BIJ393223 BSF393222:BSF393223 CCB393222:CCB393223 CLX393222:CLX393223 CVT393222:CVT393223 DFP393222:DFP393223 DPL393222:DPL393223 DZH393222:DZH393223 EJD393222:EJD393223 ESZ393222:ESZ393223 FCV393222:FCV393223 FMR393222:FMR393223 FWN393222:FWN393223 GGJ393222:GGJ393223 GQF393222:GQF393223 HAB393222:HAB393223 HJX393222:HJX393223 HTT393222:HTT393223 IDP393222:IDP393223 INL393222:INL393223 IXH393222:IXH393223 JHD393222:JHD393223 JQZ393222:JQZ393223 KAV393222:KAV393223 KKR393222:KKR393223 KUN393222:KUN393223 LEJ393222:LEJ393223 LOF393222:LOF393223 LYB393222:LYB393223 MHX393222:MHX393223 MRT393222:MRT393223 NBP393222:NBP393223 NLL393222:NLL393223 NVH393222:NVH393223 OFD393222:OFD393223 OOZ393222:OOZ393223 OYV393222:OYV393223 PIR393222:PIR393223 PSN393222:PSN393223 QCJ393222:QCJ393223 QMF393222:QMF393223 QWB393222:QWB393223 RFX393222:RFX393223 RPT393222:RPT393223 RZP393222:RZP393223 SJL393222:SJL393223 STH393222:STH393223 TDD393222:TDD393223 TMZ393222:TMZ393223 TWV393222:TWV393223 UGR393222:UGR393223 UQN393222:UQN393223 VAJ393222:VAJ393223 VKF393222:VKF393223 VUB393222:VUB393223 WDX393222:WDX393223 WNT393222:WNT393223 WXP393222:WXP393223 BH458758:BH458759 LD458758:LD458759 UZ458758:UZ458759 AEV458758:AEV458759 AOR458758:AOR458759 AYN458758:AYN458759 BIJ458758:BIJ458759 BSF458758:BSF458759 CCB458758:CCB458759 CLX458758:CLX458759 CVT458758:CVT458759 DFP458758:DFP458759 DPL458758:DPL458759 DZH458758:DZH458759 EJD458758:EJD458759 ESZ458758:ESZ458759 FCV458758:FCV458759 FMR458758:FMR458759 FWN458758:FWN458759 GGJ458758:GGJ458759 GQF458758:GQF458759 HAB458758:HAB458759 HJX458758:HJX458759 HTT458758:HTT458759 IDP458758:IDP458759 INL458758:INL458759 IXH458758:IXH458759 JHD458758:JHD458759 JQZ458758:JQZ458759 KAV458758:KAV458759 KKR458758:KKR458759 KUN458758:KUN458759 LEJ458758:LEJ458759 LOF458758:LOF458759 LYB458758:LYB458759 MHX458758:MHX458759 MRT458758:MRT458759 NBP458758:NBP458759 NLL458758:NLL458759 NVH458758:NVH458759 OFD458758:OFD458759 OOZ458758:OOZ458759 OYV458758:OYV458759 PIR458758:PIR458759 PSN458758:PSN458759 QCJ458758:QCJ458759 QMF458758:QMF458759 QWB458758:QWB458759 RFX458758:RFX458759 RPT458758:RPT458759 RZP458758:RZP458759 SJL458758:SJL458759 STH458758:STH458759 TDD458758:TDD458759 TMZ458758:TMZ458759 TWV458758:TWV458759 UGR458758:UGR458759 UQN458758:UQN458759 VAJ458758:VAJ458759 VKF458758:VKF458759 VUB458758:VUB458759 WDX458758:WDX458759 WNT458758:WNT458759 WXP458758:WXP458759 BH524294:BH524295 LD524294:LD524295 UZ524294:UZ524295 AEV524294:AEV524295 AOR524294:AOR524295 AYN524294:AYN524295 BIJ524294:BIJ524295 BSF524294:BSF524295 CCB524294:CCB524295 CLX524294:CLX524295 CVT524294:CVT524295 DFP524294:DFP524295 DPL524294:DPL524295 DZH524294:DZH524295 EJD524294:EJD524295 ESZ524294:ESZ524295 FCV524294:FCV524295 FMR524294:FMR524295 FWN524294:FWN524295 GGJ524294:GGJ524295 GQF524294:GQF524295 HAB524294:HAB524295 HJX524294:HJX524295 HTT524294:HTT524295 IDP524294:IDP524295 INL524294:INL524295 IXH524294:IXH524295 JHD524294:JHD524295 JQZ524294:JQZ524295 KAV524294:KAV524295 KKR524294:KKR524295 KUN524294:KUN524295 LEJ524294:LEJ524295 LOF524294:LOF524295 LYB524294:LYB524295 MHX524294:MHX524295 MRT524294:MRT524295 NBP524294:NBP524295 NLL524294:NLL524295 NVH524294:NVH524295 OFD524294:OFD524295 OOZ524294:OOZ524295 OYV524294:OYV524295 PIR524294:PIR524295 PSN524294:PSN524295 QCJ524294:QCJ524295 QMF524294:QMF524295 QWB524294:QWB524295 RFX524294:RFX524295 RPT524294:RPT524295 RZP524294:RZP524295 SJL524294:SJL524295 STH524294:STH524295 TDD524294:TDD524295 TMZ524294:TMZ524295 TWV524294:TWV524295 UGR524294:UGR524295 UQN524294:UQN524295 VAJ524294:VAJ524295 VKF524294:VKF524295 VUB524294:VUB524295 WDX524294:WDX524295 WNT524294:WNT524295 WXP524294:WXP524295 BH589830:BH589831 LD589830:LD589831 UZ589830:UZ589831 AEV589830:AEV589831 AOR589830:AOR589831 AYN589830:AYN589831 BIJ589830:BIJ589831 BSF589830:BSF589831 CCB589830:CCB589831 CLX589830:CLX589831 CVT589830:CVT589831 DFP589830:DFP589831 DPL589830:DPL589831 DZH589830:DZH589831 EJD589830:EJD589831 ESZ589830:ESZ589831 FCV589830:FCV589831 FMR589830:FMR589831 FWN589830:FWN589831 GGJ589830:GGJ589831 GQF589830:GQF589831 HAB589830:HAB589831 HJX589830:HJX589831 HTT589830:HTT589831 IDP589830:IDP589831 INL589830:INL589831 IXH589830:IXH589831 JHD589830:JHD589831 JQZ589830:JQZ589831 KAV589830:KAV589831 KKR589830:KKR589831 KUN589830:KUN589831 LEJ589830:LEJ589831 LOF589830:LOF589831 LYB589830:LYB589831 MHX589830:MHX589831 MRT589830:MRT589831 NBP589830:NBP589831 NLL589830:NLL589831 NVH589830:NVH589831 OFD589830:OFD589831 OOZ589830:OOZ589831 OYV589830:OYV589831 PIR589830:PIR589831 PSN589830:PSN589831 QCJ589830:QCJ589831 QMF589830:QMF589831 QWB589830:QWB589831 RFX589830:RFX589831 RPT589830:RPT589831 RZP589830:RZP589831 SJL589830:SJL589831 STH589830:STH589831 TDD589830:TDD589831 TMZ589830:TMZ589831 TWV589830:TWV589831 UGR589830:UGR589831 UQN589830:UQN589831 VAJ589830:VAJ589831 VKF589830:VKF589831 VUB589830:VUB589831 WDX589830:WDX589831 WNT589830:WNT589831 WXP589830:WXP589831 BH655366:BH655367 LD655366:LD655367 UZ655366:UZ655367 AEV655366:AEV655367 AOR655366:AOR655367 AYN655366:AYN655367 BIJ655366:BIJ655367 BSF655366:BSF655367 CCB655366:CCB655367 CLX655366:CLX655367 CVT655366:CVT655367 DFP655366:DFP655367 DPL655366:DPL655367 DZH655366:DZH655367 EJD655366:EJD655367 ESZ655366:ESZ655367 FCV655366:FCV655367 FMR655366:FMR655367 FWN655366:FWN655367 GGJ655366:GGJ655367 GQF655366:GQF655367 HAB655366:HAB655367 HJX655366:HJX655367 HTT655366:HTT655367 IDP655366:IDP655367 INL655366:INL655367 IXH655366:IXH655367 JHD655366:JHD655367 JQZ655366:JQZ655367 KAV655366:KAV655367 KKR655366:KKR655367 KUN655366:KUN655367 LEJ655366:LEJ655367 LOF655366:LOF655367 LYB655366:LYB655367 MHX655366:MHX655367 MRT655366:MRT655367 NBP655366:NBP655367 NLL655366:NLL655367 NVH655366:NVH655367 OFD655366:OFD655367 OOZ655366:OOZ655367 OYV655366:OYV655367 PIR655366:PIR655367 PSN655366:PSN655367 QCJ655366:QCJ655367 QMF655366:QMF655367 QWB655366:QWB655367 RFX655366:RFX655367 RPT655366:RPT655367 RZP655366:RZP655367 SJL655366:SJL655367 STH655366:STH655367 TDD655366:TDD655367 TMZ655366:TMZ655367 TWV655366:TWV655367 UGR655366:UGR655367 UQN655366:UQN655367 VAJ655366:VAJ655367 VKF655366:VKF655367 VUB655366:VUB655367 WDX655366:WDX655367 WNT655366:WNT655367 WXP655366:WXP655367 BH720902:BH720903 LD720902:LD720903 UZ720902:UZ720903 AEV720902:AEV720903 AOR720902:AOR720903 AYN720902:AYN720903 BIJ720902:BIJ720903 BSF720902:BSF720903 CCB720902:CCB720903 CLX720902:CLX720903 CVT720902:CVT720903 DFP720902:DFP720903 DPL720902:DPL720903 DZH720902:DZH720903 EJD720902:EJD720903 ESZ720902:ESZ720903 FCV720902:FCV720903 FMR720902:FMR720903 FWN720902:FWN720903 GGJ720902:GGJ720903 GQF720902:GQF720903 HAB720902:HAB720903 HJX720902:HJX720903 HTT720902:HTT720903 IDP720902:IDP720903 INL720902:INL720903 IXH720902:IXH720903 JHD720902:JHD720903 JQZ720902:JQZ720903 KAV720902:KAV720903 KKR720902:KKR720903 KUN720902:KUN720903 LEJ720902:LEJ720903 LOF720902:LOF720903 LYB720902:LYB720903 MHX720902:MHX720903 MRT720902:MRT720903 NBP720902:NBP720903 NLL720902:NLL720903 NVH720902:NVH720903 OFD720902:OFD720903 OOZ720902:OOZ720903 OYV720902:OYV720903 PIR720902:PIR720903 PSN720902:PSN720903 QCJ720902:QCJ720903 QMF720902:QMF720903 QWB720902:QWB720903 RFX720902:RFX720903 RPT720902:RPT720903 RZP720902:RZP720903 SJL720902:SJL720903 STH720902:STH720903 TDD720902:TDD720903 TMZ720902:TMZ720903 TWV720902:TWV720903 UGR720902:UGR720903 UQN720902:UQN720903 VAJ720902:VAJ720903 VKF720902:VKF720903 VUB720902:VUB720903 WDX720902:WDX720903 WNT720902:WNT720903 WXP720902:WXP720903 BH786438:BH786439 LD786438:LD786439 UZ786438:UZ786439 AEV786438:AEV786439 AOR786438:AOR786439 AYN786438:AYN786439 BIJ786438:BIJ786439 BSF786438:BSF786439 CCB786438:CCB786439 CLX786438:CLX786439 CVT786438:CVT786439 DFP786438:DFP786439 DPL786438:DPL786439 DZH786438:DZH786439 EJD786438:EJD786439 ESZ786438:ESZ786439 FCV786438:FCV786439 FMR786438:FMR786439 FWN786438:FWN786439 GGJ786438:GGJ786439 GQF786438:GQF786439 HAB786438:HAB786439 HJX786438:HJX786439 HTT786438:HTT786439 IDP786438:IDP786439 INL786438:INL786439 IXH786438:IXH786439 JHD786438:JHD786439 JQZ786438:JQZ786439 KAV786438:KAV786439 KKR786438:KKR786439 KUN786438:KUN786439 LEJ786438:LEJ786439 LOF786438:LOF786439 LYB786438:LYB786439 MHX786438:MHX786439 MRT786438:MRT786439 NBP786438:NBP786439 NLL786438:NLL786439 NVH786438:NVH786439 OFD786438:OFD786439 OOZ786438:OOZ786439 OYV786438:OYV786439 PIR786438:PIR786439 PSN786438:PSN786439 QCJ786438:QCJ786439 QMF786438:QMF786439 QWB786438:QWB786439 RFX786438:RFX786439 RPT786438:RPT786439 RZP786438:RZP786439 SJL786438:SJL786439 STH786438:STH786439 TDD786438:TDD786439 TMZ786438:TMZ786439 TWV786438:TWV786439 UGR786438:UGR786439 UQN786438:UQN786439 VAJ786438:VAJ786439 VKF786438:VKF786439 VUB786438:VUB786439 WDX786438:WDX786439 WNT786438:WNT786439 WXP786438:WXP786439 BH851974:BH851975 LD851974:LD851975 UZ851974:UZ851975 AEV851974:AEV851975 AOR851974:AOR851975 AYN851974:AYN851975 BIJ851974:BIJ851975 BSF851974:BSF851975 CCB851974:CCB851975 CLX851974:CLX851975 CVT851974:CVT851975 DFP851974:DFP851975 DPL851974:DPL851975 DZH851974:DZH851975 EJD851974:EJD851975 ESZ851974:ESZ851975 FCV851974:FCV851975 FMR851974:FMR851975 FWN851974:FWN851975 GGJ851974:GGJ851975 GQF851974:GQF851975 HAB851974:HAB851975 HJX851974:HJX851975 HTT851974:HTT851975 IDP851974:IDP851975 INL851974:INL851975 IXH851974:IXH851975 JHD851974:JHD851975 JQZ851974:JQZ851975 KAV851974:KAV851975 KKR851974:KKR851975 KUN851974:KUN851975 LEJ851974:LEJ851975 LOF851974:LOF851975 LYB851974:LYB851975 MHX851974:MHX851975 MRT851974:MRT851975 NBP851974:NBP851975 NLL851974:NLL851975 NVH851974:NVH851975 OFD851974:OFD851975 OOZ851974:OOZ851975 OYV851974:OYV851975 PIR851974:PIR851975 PSN851974:PSN851975 QCJ851974:QCJ851975 QMF851974:QMF851975 QWB851974:QWB851975 RFX851974:RFX851975 RPT851974:RPT851975 RZP851974:RZP851975 SJL851974:SJL851975 STH851974:STH851975 TDD851974:TDD851975 TMZ851974:TMZ851975 TWV851974:TWV851975 UGR851974:UGR851975 UQN851974:UQN851975 VAJ851974:VAJ851975 VKF851974:VKF851975 VUB851974:VUB851975 WDX851974:WDX851975 WNT851974:WNT851975 WXP851974:WXP851975 BH917510:BH917511 LD917510:LD917511 UZ917510:UZ917511 AEV917510:AEV917511 AOR917510:AOR917511 AYN917510:AYN917511 BIJ917510:BIJ917511 BSF917510:BSF917511 CCB917510:CCB917511 CLX917510:CLX917511 CVT917510:CVT917511 DFP917510:DFP917511 DPL917510:DPL917511 DZH917510:DZH917511 EJD917510:EJD917511 ESZ917510:ESZ917511 FCV917510:FCV917511 FMR917510:FMR917511 FWN917510:FWN917511 GGJ917510:GGJ917511 GQF917510:GQF917511 HAB917510:HAB917511 HJX917510:HJX917511 HTT917510:HTT917511 IDP917510:IDP917511 INL917510:INL917511 IXH917510:IXH917511 JHD917510:JHD917511 JQZ917510:JQZ917511 KAV917510:KAV917511 KKR917510:KKR917511 KUN917510:KUN917511 LEJ917510:LEJ917511 LOF917510:LOF917511 LYB917510:LYB917511 MHX917510:MHX917511 MRT917510:MRT917511 NBP917510:NBP917511 NLL917510:NLL917511 NVH917510:NVH917511 OFD917510:OFD917511 OOZ917510:OOZ917511 OYV917510:OYV917511 PIR917510:PIR917511 PSN917510:PSN917511 QCJ917510:QCJ917511 QMF917510:QMF917511 QWB917510:QWB917511 RFX917510:RFX917511 RPT917510:RPT917511 RZP917510:RZP917511 SJL917510:SJL917511 STH917510:STH917511 TDD917510:TDD917511 TMZ917510:TMZ917511 TWV917510:TWV917511 UGR917510:UGR917511 UQN917510:UQN917511 VAJ917510:VAJ917511 VKF917510:VKF917511 VUB917510:VUB917511 WDX917510:WDX917511 WNT917510:WNT917511 WXP917510:WXP917511 BH983046:BH983047 LD983046:LD983047 UZ983046:UZ983047 AEV983046:AEV983047 AOR983046:AOR983047 AYN983046:AYN983047 BIJ983046:BIJ983047 BSF983046:BSF983047 CCB983046:CCB983047 CLX983046:CLX983047 CVT983046:CVT983047 DFP983046:DFP983047 DPL983046:DPL983047 DZH983046:DZH983047 EJD983046:EJD983047 ESZ983046:ESZ983047 FCV983046:FCV983047 FMR983046:FMR983047 FWN983046:FWN983047 GGJ983046:GGJ983047 GQF983046:GQF983047 HAB983046:HAB983047 HJX983046:HJX983047 HTT983046:HTT983047 IDP983046:IDP983047 INL983046:INL983047 IXH983046:IXH983047 JHD983046:JHD983047 JQZ983046:JQZ983047 KAV983046:KAV983047 KKR983046:KKR983047 KUN983046:KUN983047 LEJ983046:LEJ983047 LOF983046:LOF983047 LYB983046:LYB983047 MHX983046:MHX983047 MRT983046:MRT983047 NBP983046:NBP983047 NLL983046:NLL983047 NVH983046:NVH983047 OFD983046:OFD983047 OOZ983046:OOZ983047 OYV983046:OYV983047 PIR983046:PIR983047 PSN983046:PSN983047 QCJ983046:QCJ983047 QMF983046:QMF983047 QWB983046:QWB983047 RFX983046:RFX983047 RPT983046:RPT983047 RZP983046:RZP983047 SJL983046:SJL983047 STH983046:STH983047 TDD983046:TDD983047 TMZ983046:TMZ983047 TWV983046:TWV983047 UGR983046:UGR983047 UQN983046:UQN983047 VAJ983046:VAJ983047 VKF983046:VKF983047 VUB983046:VUB983047 WDX983046:WDX983047 WNT983046:WNT983047 WXP983046:WXP983047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BJ65542:BJ65543 LF65542:LF65543 VB65542:VB65543 AEX65542:AEX65543 AOT65542:AOT65543 AYP65542:AYP65543 BIL65542:BIL65543 BSH65542:BSH65543 CCD65542:CCD65543 CLZ65542:CLZ65543 CVV65542:CVV65543 DFR65542:DFR65543 DPN65542:DPN65543 DZJ65542:DZJ65543 EJF65542:EJF65543 ETB65542:ETB65543 FCX65542:FCX65543 FMT65542:FMT65543 FWP65542:FWP65543 GGL65542:GGL65543 GQH65542:GQH65543 HAD65542:HAD65543 HJZ65542:HJZ65543 HTV65542:HTV65543 IDR65542:IDR65543 INN65542:INN65543 IXJ65542:IXJ65543 JHF65542:JHF65543 JRB65542:JRB65543 KAX65542:KAX65543 KKT65542:KKT65543 KUP65542:KUP65543 LEL65542:LEL65543 LOH65542:LOH65543 LYD65542:LYD65543 MHZ65542:MHZ65543 MRV65542:MRV65543 NBR65542:NBR65543 NLN65542:NLN65543 NVJ65542:NVJ65543 OFF65542:OFF65543 OPB65542:OPB65543 OYX65542:OYX65543 PIT65542:PIT65543 PSP65542:PSP65543 QCL65542:QCL65543 QMH65542:QMH65543 QWD65542:QWD65543 RFZ65542:RFZ65543 RPV65542:RPV65543 RZR65542:RZR65543 SJN65542:SJN65543 STJ65542:STJ65543 TDF65542:TDF65543 TNB65542:TNB65543 TWX65542:TWX65543 UGT65542:UGT65543 UQP65542:UQP65543 VAL65542:VAL65543 VKH65542:VKH65543 VUD65542:VUD65543 WDZ65542:WDZ65543 WNV65542:WNV65543 WXR65542:WXR65543 BJ131078:BJ131079 LF131078:LF131079 VB131078:VB131079 AEX131078:AEX131079 AOT131078:AOT131079 AYP131078:AYP131079 BIL131078:BIL131079 BSH131078:BSH131079 CCD131078:CCD131079 CLZ131078:CLZ131079 CVV131078:CVV131079 DFR131078:DFR131079 DPN131078:DPN131079 DZJ131078:DZJ131079 EJF131078:EJF131079 ETB131078:ETB131079 FCX131078:FCX131079 FMT131078:FMT131079 FWP131078:FWP131079 GGL131078:GGL131079 GQH131078:GQH131079 HAD131078:HAD131079 HJZ131078:HJZ131079 HTV131078:HTV131079 IDR131078:IDR131079 INN131078:INN131079 IXJ131078:IXJ131079 JHF131078:JHF131079 JRB131078:JRB131079 KAX131078:KAX131079 KKT131078:KKT131079 KUP131078:KUP131079 LEL131078:LEL131079 LOH131078:LOH131079 LYD131078:LYD131079 MHZ131078:MHZ131079 MRV131078:MRV131079 NBR131078:NBR131079 NLN131078:NLN131079 NVJ131078:NVJ131079 OFF131078:OFF131079 OPB131078:OPB131079 OYX131078:OYX131079 PIT131078:PIT131079 PSP131078:PSP131079 QCL131078:QCL131079 QMH131078:QMH131079 QWD131078:QWD131079 RFZ131078:RFZ131079 RPV131078:RPV131079 RZR131078:RZR131079 SJN131078:SJN131079 STJ131078:STJ131079 TDF131078:TDF131079 TNB131078:TNB131079 TWX131078:TWX131079 UGT131078:UGT131079 UQP131078:UQP131079 VAL131078:VAL131079 VKH131078:VKH131079 VUD131078:VUD131079 WDZ131078:WDZ131079 WNV131078:WNV131079 WXR131078:WXR131079 BJ196614:BJ196615 LF196614:LF196615 VB196614:VB196615 AEX196614:AEX196615 AOT196614:AOT196615 AYP196614:AYP196615 BIL196614:BIL196615 BSH196614:BSH196615 CCD196614:CCD196615 CLZ196614:CLZ196615 CVV196614:CVV196615 DFR196614:DFR196615 DPN196614:DPN196615 DZJ196614:DZJ196615 EJF196614:EJF196615 ETB196614:ETB196615 FCX196614:FCX196615 FMT196614:FMT196615 FWP196614:FWP196615 GGL196614:GGL196615 GQH196614:GQH196615 HAD196614:HAD196615 HJZ196614:HJZ196615 HTV196614:HTV196615 IDR196614:IDR196615 INN196614:INN196615 IXJ196614:IXJ196615 JHF196614:JHF196615 JRB196614:JRB196615 KAX196614:KAX196615 KKT196614:KKT196615 KUP196614:KUP196615 LEL196614:LEL196615 LOH196614:LOH196615 LYD196614:LYD196615 MHZ196614:MHZ196615 MRV196614:MRV196615 NBR196614:NBR196615 NLN196614:NLN196615 NVJ196614:NVJ196615 OFF196614:OFF196615 OPB196614:OPB196615 OYX196614:OYX196615 PIT196614:PIT196615 PSP196614:PSP196615 QCL196614:QCL196615 QMH196614:QMH196615 QWD196614:QWD196615 RFZ196614:RFZ196615 RPV196614:RPV196615 RZR196614:RZR196615 SJN196614:SJN196615 STJ196614:STJ196615 TDF196614:TDF196615 TNB196614:TNB196615 TWX196614:TWX196615 UGT196614:UGT196615 UQP196614:UQP196615 VAL196614:VAL196615 VKH196614:VKH196615 VUD196614:VUD196615 WDZ196614:WDZ196615 WNV196614:WNV196615 WXR196614:WXR196615 BJ262150:BJ262151 LF262150:LF262151 VB262150:VB262151 AEX262150:AEX262151 AOT262150:AOT262151 AYP262150:AYP262151 BIL262150:BIL262151 BSH262150:BSH262151 CCD262150:CCD262151 CLZ262150:CLZ262151 CVV262150:CVV262151 DFR262150:DFR262151 DPN262150:DPN262151 DZJ262150:DZJ262151 EJF262150:EJF262151 ETB262150:ETB262151 FCX262150:FCX262151 FMT262150:FMT262151 FWP262150:FWP262151 GGL262150:GGL262151 GQH262150:GQH262151 HAD262150:HAD262151 HJZ262150:HJZ262151 HTV262150:HTV262151 IDR262150:IDR262151 INN262150:INN262151 IXJ262150:IXJ262151 JHF262150:JHF262151 JRB262150:JRB262151 KAX262150:KAX262151 KKT262150:KKT262151 KUP262150:KUP262151 LEL262150:LEL262151 LOH262150:LOH262151 LYD262150:LYD262151 MHZ262150:MHZ262151 MRV262150:MRV262151 NBR262150:NBR262151 NLN262150:NLN262151 NVJ262150:NVJ262151 OFF262150:OFF262151 OPB262150:OPB262151 OYX262150:OYX262151 PIT262150:PIT262151 PSP262150:PSP262151 QCL262150:QCL262151 QMH262150:QMH262151 QWD262150:QWD262151 RFZ262150:RFZ262151 RPV262150:RPV262151 RZR262150:RZR262151 SJN262150:SJN262151 STJ262150:STJ262151 TDF262150:TDF262151 TNB262150:TNB262151 TWX262150:TWX262151 UGT262150:UGT262151 UQP262150:UQP262151 VAL262150:VAL262151 VKH262150:VKH262151 VUD262150:VUD262151 WDZ262150:WDZ262151 WNV262150:WNV262151 WXR262150:WXR262151 BJ327686:BJ327687 LF327686:LF327687 VB327686:VB327687 AEX327686:AEX327687 AOT327686:AOT327687 AYP327686:AYP327687 BIL327686:BIL327687 BSH327686:BSH327687 CCD327686:CCD327687 CLZ327686:CLZ327687 CVV327686:CVV327687 DFR327686:DFR327687 DPN327686:DPN327687 DZJ327686:DZJ327687 EJF327686:EJF327687 ETB327686:ETB327687 FCX327686:FCX327687 FMT327686:FMT327687 FWP327686:FWP327687 GGL327686:GGL327687 GQH327686:GQH327687 HAD327686:HAD327687 HJZ327686:HJZ327687 HTV327686:HTV327687 IDR327686:IDR327687 INN327686:INN327687 IXJ327686:IXJ327687 JHF327686:JHF327687 JRB327686:JRB327687 KAX327686:KAX327687 KKT327686:KKT327687 KUP327686:KUP327687 LEL327686:LEL327687 LOH327686:LOH327687 LYD327686:LYD327687 MHZ327686:MHZ327687 MRV327686:MRV327687 NBR327686:NBR327687 NLN327686:NLN327687 NVJ327686:NVJ327687 OFF327686:OFF327687 OPB327686:OPB327687 OYX327686:OYX327687 PIT327686:PIT327687 PSP327686:PSP327687 QCL327686:QCL327687 QMH327686:QMH327687 QWD327686:QWD327687 RFZ327686:RFZ327687 RPV327686:RPV327687 RZR327686:RZR327687 SJN327686:SJN327687 STJ327686:STJ327687 TDF327686:TDF327687 TNB327686:TNB327687 TWX327686:TWX327687 UGT327686:UGT327687 UQP327686:UQP327687 VAL327686:VAL327687 VKH327686:VKH327687 VUD327686:VUD327687 WDZ327686:WDZ327687 WNV327686:WNV327687 WXR327686:WXR327687 BJ393222:BJ393223 LF393222:LF393223 VB393222:VB393223 AEX393222:AEX393223 AOT393222:AOT393223 AYP393222:AYP393223 BIL393222:BIL393223 BSH393222:BSH393223 CCD393222:CCD393223 CLZ393222:CLZ393223 CVV393222:CVV393223 DFR393222:DFR393223 DPN393222:DPN393223 DZJ393222:DZJ393223 EJF393222:EJF393223 ETB393222:ETB393223 FCX393222:FCX393223 FMT393222:FMT393223 FWP393222:FWP393223 GGL393222:GGL393223 GQH393222:GQH393223 HAD393222:HAD393223 HJZ393222:HJZ393223 HTV393222:HTV393223 IDR393222:IDR393223 INN393222:INN393223 IXJ393222:IXJ393223 JHF393222:JHF393223 JRB393222:JRB393223 KAX393222:KAX393223 KKT393222:KKT393223 KUP393222:KUP393223 LEL393222:LEL393223 LOH393222:LOH393223 LYD393222:LYD393223 MHZ393222:MHZ393223 MRV393222:MRV393223 NBR393222:NBR393223 NLN393222:NLN393223 NVJ393222:NVJ393223 OFF393222:OFF393223 OPB393222:OPB393223 OYX393222:OYX393223 PIT393222:PIT393223 PSP393222:PSP393223 QCL393222:QCL393223 QMH393222:QMH393223 QWD393222:QWD393223 RFZ393222:RFZ393223 RPV393222:RPV393223 RZR393222:RZR393223 SJN393222:SJN393223 STJ393222:STJ393223 TDF393222:TDF393223 TNB393222:TNB393223 TWX393222:TWX393223 UGT393222:UGT393223 UQP393222:UQP393223 VAL393222:VAL393223 VKH393222:VKH393223 VUD393222:VUD393223 WDZ393222:WDZ393223 WNV393222:WNV393223 WXR393222:WXR393223 BJ458758:BJ458759 LF458758:LF458759 VB458758:VB458759 AEX458758:AEX458759 AOT458758:AOT458759 AYP458758:AYP458759 BIL458758:BIL458759 BSH458758:BSH458759 CCD458758:CCD458759 CLZ458758:CLZ458759 CVV458758:CVV458759 DFR458758:DFR458759 DPN458758:DPN458759 DZJ458758:DZJ458759 EJF458758:EJF458759 ETB458758:ETB458759 FCX458758:FCX458759 FMT458758:FMT458759 FWP458758:FWP458759 GGL458758:GGL458759 GQH458758:GQH458759 HAD458758:HAD458759 HJZ458758:HJZ458759 HTV458758:HTV458759 IDR458758:IDR458759 INN458758:INN458759 IXJ458758:IXJ458759 JHF458758:JHF458759 JRB458758:JRB458759 KAX458758:KAX458759 KKT458758:KKT458759 KUP458758:KUP458759 LEL458758:LEL458759 LOH458758:LOH458759 LYD458758:LYD458759 MHZ458758:MHZ458759 MRV458758:MRV458759 NBR458758:NBR458759 NLN458758:NLN458759 NVJ458758:NVJ458759 OFF458758:OFF458759 OPB458758:OPB458759 OYX458758:OYX458759 PIT458758:PIT458759 PSP458758:PSP458759 QCL458758:QCL458759 QMH458758:QMH458759 QWD458758:QWD458759 RFZ458758:RFZ458759 RPV458758:RPV458759 RZR458758:RZR458759 SJN458758:SJN458759 STJ458758:STJ458759 TDF458758:TDF458759 TNB458758:TNB458759 TWX458758:TWX458759 UGT458758:UGT458759 UQP458758:UQP458759 VAL458758:VAL458759 VKH458758:VKH458759 VUD458758:VUD458759 WDZ458758:WDZ458759 WNV458758:WNV458759 WXR458758:WXR458759 BJ524294:BJ524295 LF524294:LF524295 VB524294:VB524295 AEX524294:AEX524295 AOT524294:AOT524295 AYP524294:AYP524295 BIL524294:BIL524295 BSH524294:BSH524295 CCD524294:CCD524295 CLZ524294:CLZ524295 CVV524294:CVV524295 DFR524294:DFR524295 DPN524294:DPN524295 DZJ524294:DZJ524295 EJF524294:EJF524295 ETB524294:ETB524295 FCX524294:FCX524295 FMT524294:FMT524295 FWP524294:FWP524295 GGL524294:GGL524295 GQH524294:GQH524295 HAD524294:HAD524295 HJZ524294:HJZ524295 HTV524294:HTV524295 IDR524294:IDR524295 INN524294:INN524295 IXJ524294:IXJ524295 JHF524294:JHF524295 JRB524294:JRB524295 KAX524294:KAX524295 KKT524294:KKT524295 KUP524294:KUP524295 LEL524294:LEL524295 LOH524294:LOH524295 LYD524294:LYD524295 MHZ524294:MHZ524295 MRV524294:MRV524295 NBR524294:NBR524295 NLN524294:NLN524295 NVJ524294:NVJ524295 OFF524294:OFF524295 OPB524294:OPB524295 OYX524294:OYX524295 PIT524294:PIT524295 PSP524294:PSP524295 QCL524294:QCL524295 QMH524294:QMH524295 QWD524294:QWD524295 RFZ524294:RFZ524295 RPV524294:RPV524295 RZR524294:RZR524295 SJN524294:SJN524295 STJ524294:STJ524295 TDF524294:TDF524295 TNB524294:TNB524295 TWX524294:TWX524295 UGT524294:UGT524295 UQP524294:UQP524295 VAL524294:VAL524295 VKH524294:VKH524295 VUD524294:VUD524295 WDZ524294:WDZ524295 WNV524294:WNV524295 WXR524294:WXR524295 BJ589830:BJ589831 LF589830:LF589831 VB589830:VB589831 AEX589830:AEX589831 AOT589830:AOT589831 AYP589830:AYP589831 BIL589830:BIL589831 BSH589830:BSH589831 CCD589830:CCD589831 CLZ589830:CLZ589831 CVV589830:CVV589831 DFR589830:DFR589831 DPN589830:DPN589831 DZJ589830:DZJ589831 EJF589830:EJF589831 ETB589830:ETB589831 FCX589830:FCX589831 FMT589830:FMT589831 FWP589830:FWP589831 GGL589830:GGL589831 GQH589830:GQH589831 HAD589830:HAD589831 HJZ589830:HJZ589831 HTV589830:HTV589831 IDR589830:IDR589831 INN589830:INN589831 IXJ589830:IXJ589831 JHF589830:JHF589831 JRB589830:JRB589831 KAX589830:KAX589831 KKT589830:KKT589831 KUP589830:KUP589831 LEL589830:LEL589831 LOH589830:LOH589831 LYD589830:LYD589831 MHZ589830:MHZ589831 MRV589830:MRV589831 NBR589830:NBR589831 NLN589830:NLN589831 NVJ589830:NVJ589831 OFF589830:OFF589831 OPB589830:OPB589831 OYX589830:OYX589831 PIT589830:PIT589831 PSP589830:PSP589831 QCL589830:QCL589831 QMH589830:QMH589831 QWD589830:QWD589831 RFZ589830:RFZ589831 RPV589830:RPV589831 RZR589830:RZR589831 SJN589830:SJN589831 STJ589830:STJ589831 TDF589830:TDF589831 TNB589830:TNB589831 TWX589830:TWX589831 UGT589830:UGT589831 UQP589830:UQP589831 VAL589830:VAL589831 VKH589830:VKH589831 VUD589830:VUD589831 WDZ589830:WDZ589831 WNV589830:WNV589831 WXR589830:WXR589831 BJ655366:BJ655367 LF655366:LF655367 VB655366:VB655367 AEX655366:AEX655367 AOT655366:AOT655367 AYP655366:AYP655367 BIL655366:BIL655367 BSH655366:BSH655367 CCD655366:CCD655367 CLZ655366:CLZ655367 CVV655366:CVV655367 DFR655366:DFR655367 DPN655366:DPN655367 DZJ655366:DZJ655367 EJF655366:EJF655367 ETB655366:ETB655367 FCX655366:FCX655367 FMT655366:FMT655367 FWP655366:FWP655367 GGL655366:GGL655367 GQH655366:GQH655367 HAD655366:HAD655367 HJZ655366:HJZ655367 HTV655366:HTV655367 IDR655366:IDR655367 INN655366:INN655367 IXJ655366:IXJ655367 JHF655366:JHF655367 JRB655366:JRB655367 KAX655366:KAX655367 KKT655366:KKT655367 KUP655366:KUP655367 LEL655366:LEL655367 LOH655366:LOH655367 LYD655366:LYD655367 MHZ655366:MHZ655367 MRV655366:MRV655367 NBR655366:NBR655367 NLN655366:NLN655367 NVJ655366:NVJ655367 OFF655366:OFF655367 OPB655366:OPB655367 OYX655366:OYX655367 PIT655366:PIT655367 PSP655366:PSP655367 QCL655366:QCL655367 QMH655366:QMH655367 QWD655366:QWD655367 RFZ655366:RFZ655367 RPV655366:RPV655367 RZR655366:RZR655367 SJN655366:SJN655367 STJ655366:STJ655367 TDF655366:TDF655367 TNB655366:TNB655367 TWX655366:TWX655367 UGT655366:UGT655367 UQP655366:UQP655367 VAL655366:VAL655367 VKH655366:VKH655367 VUD655366:VUD655367 WDZ655366:WDZ655367 WNV655366:WNV655367 WXR655366:WXR655367 BJ720902:BJ720903 LF720902:LF720903 VB720902:VB720903 AEX720902:AEX720903 AOT720902:AOT720903 AYP720902:AYP720903 BIL720902:BIL720903 BSH720902:BSH720903 CCD720902:CCD720903 CLZ720902:CLZ720903 CVV720902:CVV720903 DFR720902:DFR720903 DPN720902:DPN720903 DZJ720902:DZJ720903 EJF720902:EJF720903 ETB720902:ETB720903 FCX720902:FCX720903 FMT720902:FMT720903 FWP720902:FWP720903 GGL720902:GGL720903 GQH720902:GQH720903 HAD720902:HAD720903 HJZ720902:HJZ720903 HTV720902:HTV720903 IDR720902:IDR720903 INN720902:INN720903 IXJ720902:IXJ720903 JHF720902:JHF720903 JRB720902:JRB720903 KAX720902:KAX720903 KKT720902:KKT720903 KUP720902:KUP720903 LEL720902:LEL720903 LOH720902:LOH720903 LYD720902:LYD720903 MHZ720902:MHZ720903 MRV720902:MRV720903 NBR720902:NBR720903 NLN720902:NLN720903 NVJ720902:NVJ720903 OFF720902:OFF720903 OPB720902:OPB720903 OYX720902:OYX720903 PIT720902:PIT720903 PSP720902:PSP720903 QCL720902:QCL720903 QMH720902:QMH720903 QWD720902:QWD720903 RFZ720902:RFZ720903 RPV720902:RPV720903 RZR720902:RZR720903 SJN720902:SJN720903 STJ720902:STJ720903 TDF720902:TDF720903 TNB720902:TNB720903 TWX720902:TWX720903 UGT720902:UGT720903 UQP720902:UQP720903 VAL720902:VAL720903 VKH720902:VKH720903 VUD720902:VUD720903 WDZ720902:WDZ720903 WNV720902:WNV720903 WXR720902:WXR720903 BJ786438:BJ786439 LF786438:LF786439 VB786438:VB786439 AEX786438:AEX786439 AOT786438:AOT786439 AYP786438:AYP786439 BIL786438:BIL786439 BSH786438:BSH786439 CCD786438:CCD786439 CLZ786438:CLZ786439 CVV786438:CVV786439 DFR786438:DFR786439 DPN786438:DPN786439 DZJ786438:DZJ786439 EJF786438:EJF786439 ETB786438:ETB786439 FCX786438:FCX786439 FMT786438:FMT786439 FWP786438:FWP786439 GGL786438:GGL786439 GQH786438:GQH786439 HAD786438:HAD786439 HJZ786438:HJZ786439 HTV786438:HTV786439 IDR786438:IDR786439 INN786438:INN786439 IXJ786438:IXJ786439 JHF786438:JHF786439 JRB786438:JRB786439 KAX786438:KAX786439 KKT786438:KKT786439 KUP786438:KUP786439 LEL786438:LEL786439 LOH786438:LOH786439 LYD786438:LYD786439 MHZ786438:MHZ786439 MRV786438:MRV786439 NBR786438:NBR786439 NLN786438:NLN786439 NVJ786438:NVJ786439 OFF786438:OFF786439 OPB786438:OPB786439 OYX786438:OYX786439 PIT786438:PIT786439 PSP786438:PSP786439 QCL786438:QCL786439 QMH786438:QMH786439 QWD786438:QWD786439 RFZ786438:RFZ786439 RPV786438:RPV786439 RZR786438:RZR786439 SJN786438:SJN786439 STJ786438:STJ786439 TDF786438:TDF786439 TNB786438:TNB786439 TWX786438:TWX786439 UGT786438:UGT786439 UQP786438:UQP786439 VAL786438:VAL786439 VKH786438:VKH786439 VUD786438:VUD786439 WDZ786438:WDZ786439 WNV786438:WNV786439 WXR786438:WXR786439 BJ851974:BJ851975 LF851974:LF851975 VB851974:VB851975 AEX851974:AEX851975 AOT851974:AOT851975 AYP851974:AYP851975 BIL851974:BIL851975 BSH851974:BSH851975 CCD851974:CCD851975 CLZ851974:CLZ851975 CVV851974:CVV851975 DFR851974:DFR851975 DPN851974:DPN851975 DZJ851974:DZJ851975 EJF851974:EJF851975 ETB851974:ETB851975 FCX851974:FCX851975 FMT851974:FMT851975 FWP851974:FWP851975 GGL851974:GGL851975 GQH851974:GQH851975 HAD851974:HAD851975 HJZ851974:HJZ851975 HTV851974:HTV851975 IDR851974:IDR851975 INN851974:INN851975 IXJ851974:IXJ851975 JHF851974:JHF851975 JRB851974:JRB851975 KAX851974:KAX851975 KKT851974:KKT851975 KUP851974:KUP851975 LEL851974:LEL851975 LOH851974:LOH851975 LYD851974:LYD851975 MHZ851974:MHZ851975 MRV851974:MRV851975 NBR851974:NBR851975 NLN851974:NLN851975 NVJ851974:NVJ851975 OFF851974:OFF851975 OPB851974:OPB851975 OYX851974:OYX851975 PIT851974:PIT851975 PSP851974:PSP851975 QCL851974:QCL851975 QMH851974:QMH851975 QWD851974:QWD851975 RFZ851974:RFZ851975 RPV851974:RPV851975 RZR851974:RZR851975 SJN851974:SJN851975 STJ851974:STJ851975 TDF851974:TDF851975 TNB851974:TNB851975 TWX851974:TWX851975 UGT851974:UGT851975 UQP851974:UQP851975 VAL851974:VAL851975 VKH851974:VKH851975 VUD851974:VUD851975 WDZ851974:WDZ851975 WNV851974:WNV851975 WXR851974:WXR851975 BJ917510:BJ917511 LF917510:LF917511 VB917510:VB917511 AEX917510:AEX917511 AOT917510:AOT917511 AYP917510:AYP917511 BIL917510:BIL917511 BSH917510:BSH917511 CCD917510:CCD917511 CLZ917510:CLZ917511 CVV917510:CVV917511 DFR917510:DFR917511 DPN917510:DPN917511 DZJ917510:DZJ917511 EJF917510:EJF917511 ETB917510:ETB917511 FCX917510:FCX917511 FMT917510:FMT917511 FWP917510:FWP917511 GGL917510:GGL917511 GQH917510:GQH917511 HAD917510:HAD917511 HJZ917510:HJZ917511 HTV917510:HTV917511 IDR917510:IDR917511 INN917510:INN917511 IXJ917510:IXJ917511 JHF917510:JHF917511 JRB917510:JRB917511 KAX917510:KAX917511 KKT917510:KKT917511 KUP917510:KUP917511 LEL917510:LEL917511 LOH917510:LOH917511 LYD917510:LYD917511 MHZ917510:MHZ917511 MRV917510:MRV917511 NBR917510:NBR917511 NLN917510:NLN917511 NVJ917510:NVJ917511 OFF917510:OFF917511 OPB917510:OPB917511 OYX917510:OYX917511 PIT917510:PIT917511 PSP917510:PSP917511 QCL917510:QCL917511 QMH917510:QMH917511 QWD917510:QWD917511 RFZ917510:RFZ917511 RPV917510:RPV917511 RZR917510:RZR917511 SJN917510:SJN917511 STJ917510:STJ917511 TDF917510:TDF917511 TNB917510:TNB917511 TWX917510:TWX917511 UGT917510:UGT917511 UQP917510:UQP917511 VAL917510:VAL917511 VKH917510:VKH917511 VUD917510:VUD917511 WDZ917510:WDZ917511 WNV917510:WNV917511 WXR917510:WXR917511 BJ983046:BJ983047 LF983046:LF983047 VB983046:VB983047 AEX983046:AEX983047 AOT983046:AOT983047 AYP983046:AYP983047 BIL983046:BIL983047 BSH983046:BSH983047 CCD983046:CCD983047 CLZ983046:CLZ983047 CVV983046:CVV983047 DFR983046:DFR983047 DPN983046:DPN983047 DZJ983046:DZJ983047 EJF983046:EJF983047 ETB983046:ETB983047 FCX983046:FCX983047 FMT983046:FMT983047 FWP983046:FWP983047 GGL983046:GGL983047 GQH983046:GQH983047 HAD983046:HAD983047 HJZ983046:HJZ983047 HTV983046:HTV983047 IDR983046:IDR983047 INN983046:INN983047 IXJ983046:IXJ983047 JHF983046:JHF983047 JRB983046:JRB983047 KAX983046:KAX983047 KKT983046:KKT983047 KUP983046:KUP983047 LEL983046:LEL983047 LOH983046:LOH983047 LYD983046:LYD983047 MHZ983046:MHZ983047 MRV983046:MRV983047 NBR983046:NBR983047 NLN983046:NLN983047 NVJ983046:NVJ983047 OFF983046:OFF983047 OPB983046:OPB983047 OYX983046:OYX983047 PIT983046:PIT983047 PSP983046:PSP983047 QCL983046:QCL983047 QMH983046:QMH983047 QWD983046:QWD983047 RFZ983046:RFZ983047 RPV983046:RPV983047 RZR983046:RZR983047 SJN983046:SJN983047 STJ983046:STJ983047 TDF983046:TDF983047 TNB983046:TNB983047 TWX983046:TWX983047 UGT983046:UGT983047 UQP983046:UQP983047 VAL983046:VAL983047 VKH983046:VKH983047 VUD983046:VUD983047 WDZ983046:WDZ983047 WNV983046:WNV983047 WXR983046:WXR983047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BB65543 KX65543 UT65543 AEP65543 AOL65543 AYH65543 BID65543 BRZ65543 CBV65543 CLR65543 CVN65543 DFJ65543 DPF65543 DZB65543 EIX65543 EST65543 FCP65543 FML65543 FWH65543 GGD65543 GPZ65543 GZV65543 HJR65543 HTN65543 IDJ65543 INF65543 IXB65543 JGX65543 JQT65543 KAP65543 KKL65543 KUH65543 LED65543 LNZ65543 LXV65543 MHR65543 MRN65543 NBJ65543 NLF65543 NVB65543 OEX65543 OOT65543 OYP65543 PIL65543 PSH65543 QCD65543 QLZ65543 QVV65543 RFR65543 RPN65543 RZJ65543 SJF65543 STB65543 TCX65543 TMT65543 TWP65543 UGL65543 UQH65543 VAD65543 VJZ65543 VTV65543 WDR65543 WNN65543 WXJ65543 BB131079 KX131079 UT131079 AEP131079 AOL131079 AYH131079 BID131079 BRZ131079 CBV131079 CLR131079 CVN131079 DFJ131079 DPF131079 DZB131079 EIX131079 EST131079 FCP131079 FML131079 FWH131079 GGD131079 GPZ131079 GZV131079 HJR131079 HTN131079 IDJ131079 INF131079 IXB131079 JGX131079 JQT131079 KAP131079 KKL131079 KUH131079 LED131079 LNZ131079 LXV131079 MHR131079 MRN131079 NBJ131079 NLF131079 NVB131079 OEX131079 OOT131079 OYP131079 PIL131079 PSH131079 QCD131079 QLZ131079 QVV131079 RFR131079 RPN131079 RZJ131079 SJF131079 STB131079 TCX131079 TMT131079 TWP131079 UGL131079 UQH131079 VAD131079 VJZ131079 VTV131079 WDR131079 WNN131079 WXJ131079 BB196615 KX196615 UT196615 AEP196615 AOL196615 AYH196615 BID196615 BRZ196615 CBV196615 CLR196615 CVN196615 DFJ196615 DPF196615 DZB196615 EIX196615 EST196615 FCP196615 FML196615 FWH196615 GGD196615 GPZ196615 GZV196615 HJR196615 HTN196615 IDJ196615 INF196615 IXB196615 JGX196615 JQT196615 KAP196615 KKL196615 KUH196615 LED196615 LNZ196615 LXV196615 MHR196615 MRN196615 NBJ196615 NLF196615 NVB196615 OEX196615 OOT196615 OYP196615 PIL196615 PSH196615 QCD196615 QLZ196615 QVV196615 RFR196615 RPN196615 RZJ196615 SJF196615 STB196615 TCX196615 TMT196615 TWP196615 UGL196615 UQH196615 VAD196615 VJZ196615 VTV196615 WDR196615 WNN196615 WXJ196615 BB262151 KX262151 UT262151 AEP262151 AOL262151 AYH262151 BID262151 BRZ262151 CBV262151 CLR262151 CVN262151 DFJ262151 DPF262151 DZB262151 EIX262151 EST262151 FCP262151 FML262151 FWH262151 GGD262151 GPZ262151 GZV262151 HJR262151 HTN262151 IDJ262151 INF262151 IXB262151 JGX262151 JQT262151 KAP262151 KKL262151 KUH262151 LED262151 LNZ262151 LXV262151 MHR262151 MRN262151 NBJ262151 NLF262151 NVB262151 OEX262151 OOT262151 OYP262151 PIL262151 PSH262151 QCD262151 QLZ262151 QVV262151 RFR262151 RPN262151 RZJ262151 SJF262151 STB262151 TCX262151 TMT262151 TWP262151 UGL262151 UQH262151 VAD262151 VJZ262151 VTV262151 WDR262151 WNN262151 WXJ262151 BB327687 KX327687 UT327687 AEP327687 AOL327687 AYH327687 BID327687 BRZ327687 CBV327687 CLR327687 CVN327687 DFJ327687 DPF327687 DZB327687 EIX327687 EST327687 FCP327687 FML327687 FWH327687 GGD327687 GPZ327687 GZV327687 HJR327687 HTN327687 IDJ327687 INF327687 IXB327687 JGX327687 JQT327687 KAP327687 KKL327687 KUH327687 LED327687 LNZ327687 LXV327687 MHR327687 MRN327687 NBJ327687 NLF327687 NVB327687 OEX327687 OOT327687 OYP327687 PIL327687 PSH327687 QCD327687 QLZ327687 QVV327687 RFR327687 RPN327687 RZJ327687 SJF327687 STB327687 TCX327687 TMT327687 TWP327687 UGL327687 UQH327687 VAD327687 VJZ327687 VTV327687 WDR327687 WNN327687 WXJ327687 BB393223 KX393223 UT393223 AEP393223 AOL393223 AYH393223 BID393223 BRZ393223 CBV393223 CLR393223 CVN393223 DFJ393223 DPF393223 DZB393223 EIX393223 EST393223 FCP393223 FML393223 FWH393223 GGD393223 GPZ393223 GZV393223 HJR393223 HTN393223 IDJ393223 INF393223 IXB393223 JGX393223 JQT393223 KAP393223 KKL393223 KUH393223 LED393223 LNZ393223 LXV393223 MHR393223 MRN393223 NBJ393223 NLF393223 NVB393223 OEX393223 OOT393223 OYP393223 PIL393223 PSH393223 QCD393223 QLZ393223 QVV393223 RFR393223 RPN393223 RZJ393223 SJF393223 STB393223 TCX393223 TMT393223 TWP393223 UGL393223 UQH393223 VAD393223 VJZ393223 VTV393223 WDR393223 WNN393223 WXJ393223 BB458759 KX458759 UT458759 AEP458759 AOL458759 AYH458759 BID458759 BRZ458759 CBV458759 CLR458759 CVN458759 DFJ458759 DPF458759 DZB458759 EIX458759 EST458759 FCP458759 FML458759 FWH458759 GGD458759 GPZ458759 GZV458759 HJR458759 HTN458759 IDJ458759 INF458759 IXB458759 JGX458759 JQT458759 KAP458759 KKL458759 KUH458759 LED458759 LNZ458759 LXV458759 MHR458759 MRN458759 NBJ458759 NLF458759 NVB458759 OEX458759 OOT458759 OYP458759 PIL458759 PSH458759 QCD458759 QLZ458759 QVV458759 RFR458759 RPN458759 RZJ458759 SJF458759 STB458759 TCX458759 TMT458759 TWP458759 UGL458759 UQH458759 VAD458759 VJZ458759 VTV458759 WDR458759 WNN458759 WXJ458759 BB524295 KX524295 UT524295 AEP524295 AOL524295 AYH524295 BID524295 BRZ524295 CBV524295 CLR524295 CVN524295 DFJ524295 DPF524295 DZB524295 EIX524295 EST524295 FCP524295 FML524295 FWH524295 GGD524295 GPZ524295 GZV524295 HJR524295 HTN524295 IDJ524295 INF524295 IXB524295 JGX524295 JQT524295 KAP524295 KKL524295 KUH524295 LED524295 LNZ524295 LXV524295 MHR524295 MRN524295 NBJ524295 NLF524295 NVB524295 OEX524295 OOT524295 OYP524295 PIL524295 PSH524295 QCD524295 QLZ524295 QVV524295 RFR524295 RPN524295 RZJ524295 SJF524295 STB524295 TCX524295 TMT524295 TWP524295 UGL524295 UQH524295 VAD524295 VJZ524295 VTV524295 WDR524295 WNN524295 WXJ524295 BB589831 KX589831 UT589831 AEP589831 AOL589831 AYH589831 BID589831 BRZ589831 CBV589831 CLR589831 CVN589831 DFJ589831 DPF589831 DZB589831 EIX589831 EST589831 FCP589831 FML589831 FWH589831 GGD589831 GPZ589831 GZV589831 HJR589831 HTN589831 IDJ589831 INF589831 IXB589831 JGX589831 JQT589831 KAP589831 KKL589831 KUH589831 LED589831 LNZ589831 LXV589831 MHR589831 MRN589831 NBJ589831 NLF589831 NVB589831 OEX589831 OOT589831 OYP589831 PIL589831 PSH589831 QCD589831 QLZ589831 QVV589831 RFR589831 RPN589831 RZJ589831 SJF589831 STB589831 TCX589831 TMT589831 TWP589831 UGL589831 UQH589831 VAD589831 VJZ589831 VTV589831 WDR589831 WNN589831 WXJ589831 BB655367 KX655367 UT655367 AEP655367 AOL655367 AYH655367 BID655367 BRZ655367 CBV655367 CLR655367 CVN655367 DFJ655367 DPF655367 DZB655367 EIX655367 EST655367 FCP655367 FML655367 FWH655367 GGD655367 GPZ655367 GZV655367 HJR655367 HTN655367 IDJ655367 INF655367 IXB655367 JGX655367 JQT655367 KAP655367 KKL655367 KUH655367 LED655367 LNZ655367 LXV655367 MHR655367 MRN655367 NBJ655367 NLF655367 NVB655367 OEX655367 OOT655367 OYP655367 PIL655367 PSH655367 QCD655367 QLZ655367 QVV655367 RFR655367 RPN655367 RZJ655367 SJF655367 STB655367 TCX655367 TMT655367 TWP655367 UGL655367 UQH655367 VAD655367 VJZ655367 VTV655367 WDR655367 WNN655367 WXJ655367 BB720903 KX720903 UT720903 AEP720903 AOL720903 AYH720903 BID720903 BRZ720903 CBV720903 CLR720903 CVN720903 DFJ720903 DPF720903 DZB720903 EIX720903 EST720903 FCP720903 FML720903 FWH720903 GGD720903 GPZ720903 GZV720903 HJR720903 HTN720903 IDJ720903 INF720903 IXB720903 JGX720903 JQT720903 KAP720903 KKL720903 KUH720903 LED720903 LNZ720903 LXV720903 MHR720903 MRN720903 NBJ720903 NLF720903 NVB720903 OEX720903 OOT720903 OYP720903 PIL720903 PSH720903 QCD720903 QLZ720903 QVV720903 RFR720903 RPN720903 RZJ720903 SJF720903 STB720903 TCX720903 TMT720903 TWP720903 UGL720903 UQH720903 VAD720903 VJZ720903 VTV720903 WDR720903 WNN720903 WXJ720903 BB786439 KX786439 UT786439 AEP786439 AOL786439 AYH786439 BID786439 BRZ786439 CBV786439 CLR786439 CVN786439 DFJ786439 DPF786439 DZB786439 EIX786439 EST786439 FCP786439 FML786439 FWH786439 GGD786439 GPZ786439 GZV786439 HJR786439 HTN786439 IDJ786439 INF786439 IXB786439 JGX786439 JQT786439 KAP786439 KKL786439 KUH786439 LED786439 LNZ786439 LXV786439 MHR786439 MRN786439 NBJ786439 NLF786439 NVB786439 OEX786439 OOT786439 OYP786439 PIL786439 PSH786439 QCD786439 QLZ786439 QVV786439 RFR786439 RPN786439 RZJ786439 SJF786439 STB786439 TCX786439 TMT786439 TWP786439 UGL786439 UQH786439 VAD786439 VJZ786439 VTV786439 WDR786439 WNN786439 WXJ786439 BB851975 KX851975 UT851975 AEP851975 AOL851975 AYH851975 BID851975 BRZ851975 CBV851975 CLR851975 CVN851975 DFJ851975 DPF851975 DZB851975 EIX851975 EST851975 FCP851975 FML851975 FWH851975 GGD851975 GPZ851975 GZV851975 HJR851975 HTN851975 IDJ851975 INF851975 IXB851975 JGX851975 JQT851975 KAP851975 KKL851975 KUH851975 LED851975 LNZ851975 LXV851975 MHR851975 MRN851975 NBJ851975 NLF851975 NVB851975 OEX851975 OOT851975 OYP851975 PIL851975 PSH851975 QCD851975 QLZ851975 QVV851975 RFR851975 RPN851975 RZJ851975 SJF851975 STB851975 TCX851975 TMT851975 TWP851975 UGL851975 UQH851975 VAD851975 VJZ851975 VTV851975 WDR851975 WNN851975 WXJ851975 BB917511 KX917511 UT917511 AEP917511 AOL917511 AYH917511 BID917511 BRZ917511 CBV917511 CLR917511 CVN917511 DFJ917511 DPF917511 DZB917511 EIX917511 EST917511 FCP917511 FML917511 FWH917511 GGD917511 GPZ917511 GZV917511 HJR917511 HTN917511 IDJ917511 INF917511 IXB917511 JGX917511 JQT917511 KAP917511 KKL917511 KUH917511 LED917511 LNZ917511 LXV917511 MHR917511 MRN917511 NBJ917511 NLF917511 NVB917511 OEX917511 OOT917511 OYP917511 PIL917511 PSH917511 QCD917511 QLZ917511 QVV917511 RFR917511 RPN917511 RZJ917511 SJF917511 STB917511 TCX917511 TMT917511 TWP917511 UGL917511 UQH917511 VAD917511 VJZ917511 VTV917511 WDR917511 WNN917511 WXJ917511 BB983047 KX983047 UT983047 AEP983047 AOL983047 AYH983047 BID983047 BRZ983047 CBV983047 CLR983047 CVN983047 DFJ983047 DPF983047 DZB983047 EIX983047 EST983047 FCP983047 FML983047 FWH983047 GGD983047 GPZ983047 GZV983047 HJR983047 HTN983047 IDJ983047 INF983047 IXB983047 JGX983047 JQT983047 KAP983047 KKL983047 KUH983047 LED983047 LNZ983047 LXV983047 MHR983047 MRN983047 NBJ983047 NLF983047 NVB983047 OEX983047 OOT983047 OYP983047 PIL983047 PSH983047 QCD983047 QLZ983047 QVV983047 RFR983047 RPN983047 RZJ983047 SJF983047 STB983047 TCX983047 TMT983047 TWP983047 UGL983047 UQH983047 VAD983047 VJZ983047 VTV983047 WDR983047 WNN983047 WXJ983047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BO65542:BO65543 LK65542:LK65543 VG65542:VG65543 AFC65542:AFC65543 AOY65542:AOY65543 AYU65542:AYU65543 BIQ65542:BIQ65543 BSM65542:BSM65543 CCI65542:CCI65543 CME65542:CME65543 CWA65542:CWA65543 DFW65542:DFW65543 DPS65542:DPS65543 DZO65542:DZO65543 EJK65542:EJK65543 ETG65542:ETG65543 FDC65542:FDC65543 FMY65542:FMY65543 FWU65542:FWU65543 GGQ65542:GGQ65543 GQM65542:GQM65543 HAI65542:HAI65543 HKE65542:HKE65543 HUA65542:HUA65543 IDW65542:IDW65543 INS65542:INS65543 IXO65542:IXO65543 JHK65542:JHK65543 JRG65542:JRG65543 KBC65542:KBC65543 KKY65542:KKY65543 KUU65542:KUU65543 LEQ65542:LEQ65543 LOM65542:LOM65543 LYI65542:LYI65543 MIE65542:MIE65543 MSA65542:MSA65543 NBW65542:NBW65543 NLS65542:NLS65543 NVO65542:NVO65543 OFK65542:OFK65543 OPG65542:OPG65543 OZC65542:OZC65543 PIY65542:PIY65543 PSU65542:PSU65543 QCQ65542:QCQ65543 QMM65542:QMM65543 QWI65542:QWI65543 RGE65542:RGE65543 RQA65542:RQA65543 RZW65542:RZW65543 SJS65542:SJS65543 STO65542:STO65543 TDK65542:TDK65543 TNG65542:TNG65543 TXC65542:TXC65543 UGY65542:UGY65543 UQU65542:UQU65543 VAQ65542:VAQ65543 VKM65542:VKM65543 VUI65542:VUI65543 WEE65542:WEE65543 WOA65542:WOA65543 WXW65542:WXW65543 BO131078:BO131079 LK131078:LK131079 VG131078:VG131079 AFC131078:AFC131079 AOY131078:AOY131079 AYU131078:AYU131079 BIQ131078:BIQ131079 BSM131078:BSM131079 CCI131078:CCI131079 CME131078:CME131079 CWA131078:CWA131079 DFW131078:DFW131079 DPS131078:DPS131079 DZO131078:DZO131079 EJK131078:EJK131079 ETG131078:ETG131079 FDC131078:FDC131079 FMY131078:FMY131079 FWU131078:FWU131079 GGQ131078:GGQ131079 GQM131078:GQM131079 HAI131078:HAI131079 HKE131078:HKE131079 HUA131078:HUA131079 IDW131078:IDW131079 INS131078:INS131079 IXO131078:IXO131079 JHK131078:JHK131079 JRG131078:JRG131079 KBC131078:KBC131079 KKY131078:KKY131079 KUU131078:KUU131079 LEQ131078:LEQ131079 LOM131078:LOM131079 LYI131078:LYI131079 MIE131078:MIE131079 MSA131078:MSA131079 NBW131078:NBW131079 NLS131078:NLS131079 NVO131078:NVO131079 OFK131078:OFK131079 OPG131078:OPG131079 OZC131078:OZC131079 PIY131078:PIY131079 PSU131078:PSU131079 QCQ131078:QCQ131079 QMM131078:QMM131079 QWI131078:QWI131079 RGE131078:RGE131079 RQA131078:RQA131079 RZW131078:RZW131079 SJS131078:SJS131079 STO131078:STO131079 TDK131078:TDK131079 TNG131078:TNG131079 TXC131078:TXC131079 UGY131078:UGY131079 UQU131078:UQU131079 VAQ131078:VAQ131079 VKM131078:VKM131079 VUI131078:VUI131079 WEE131078:WEE131079 WOA131078:WOA131079 WXW131078:WXW131079 BO196614:BO196615 LK196614:LK196615 VG196614:VG196615 AFC196614:AFC196615 AOY196614:AOY196615 AYU196614:AYU196615 BIQ196614:BIQ196615 BSM196614:BSM196615 CCI196614:CCI196615 CME196614:CME196615 CWA196614:CWA196615 DFW196614:DFW196615 DPS196614:DPS196615 DZO196614:DZO196615 EJK196614:EJK196615 ETG196614:ETG196615 FDC196614:FDC196615 FMY196614:FMY196615 FWU196614:FWU196615 GGQ196614:GGQ196615 GQM196614:GQM196615 HAI196614:HAI196615 HKE196614:HKE196615 HUA196614:HUA196615 IDW196614:IDW196615 INS196614:INS196615 IXO196614:IXO196615 JHK196614:JHK196615 JRG196614:JRG196615 KBC196614:KBC196615 KKY196614:KKY196615 KUU196614:KUU196615 LEQ196614:LEQ196615 LOM196614:LOM196615 LYI196614:LYI196615 MIE196614:MIE196615 MSA196614:MSA196615 NBW196614:NBW196615 NLS196614:NLS196615 NVO196614:NVO196615 OFK196614:OFK196615 OPG196614:OPG196615 OZC196614:OZC196615 PIY196614:PIY196615 PSU196614:PSU196615 QCQ196614:QCQ196615 QMM196614:QMM196615 QWI196614:QWI196615 RGE196614:RGE196615 RQA196614:RQA196615 RZW196614:RZW196615 SJS196614:SJS196615 STO196614:STO196615 TDK196614:TDK196615 TNG196614:TNG196615 TXC196614:TXC196615 UGY196614:UGY196615 UQU196614:UQU196615 VAQ196614:VAQ196615 VKM196614:VKM196615 VUI196614:VUI196615 WEE196614:WEE196615 WOA196614:WOA196615 WXW196614:WXW196615 BO262150:BO262151 LK262150:LK262151 VG262150:VG262151 AFC262150:AFC262151 AOY262150:AOY262151 AYU262150:AYU262151 BIQ262150:BIQ262151 BSM262150:BSM262151 CCI262150:CCI262151 CME262150:CME262151 CWA262150:CWA262151 DFW262150:DFW262151 DPS262150:DPS262151 DZO262150:DZO262151 EJK262150:EJK262151 ETG262150:ETG262151 FDC262150:FDC262151 FMY262150:FMY262151 FWU262150:FWU262151 GGQ262150:GGQ262151 GQM262150:GQM262151 HAI262150:HAI262151 HKE262150:HKE262151 HUA262150:HUA262151 IDW262150:IDW262151 INS262150:INS262151 IXO262150:IXO262151 JHK262150:JHK262151 JRG262150:JRG262151 KBC262150:KBC262151 KKY262150:KKY262151 KUU262150:KUU262151 LEQ262150:LEQ262151 LOM262150:LOM262151 LYI262150:LYI262151 MIE262150:MIE262151 MSA262150:MSA262151 NBW262150:NBW262151 NLS262150:NLS262151 NVO262150:NVO262151 OFK262150:OFK262151 OPG262150:OPG262151 OZC262150:OZC262151 PIY262150:PIY262151 PSU262150:PSU262151 QCQ262150:QCQ262151 QMM262150:QMM262151 QWI262150:QWI262151 RGE262150:RGE262151 RQA262150:RQA262151 RZW262150:RZW262151 SJS262150:SJS262151 STO262150:STO262151 TDK262150:TDK262151 TNG262150:TNG262151 TXC262150:TXC262151 UGY262150:UGY262151 UQU262150:UQU262151 VAQ262150:VAQ262151 VKM262150:VKM262151 VUI262150:VUI262151 WEE262150:WEE262151 WOA262150:WOA262151 WXW262150:WXW262151 BO327686:BO327687 LK327686:LK327687 VG327686:VG327687 AFC327686:AFC327687 AOY327686:AOY327687 AYU327686:AYU327687 BIQ327686:BIQ327687 BSM327686:BSM327687 CCI327686:CCI327687 CME327686:CME327687 CWA327686:CWA327687 DFW327686:DFW327687 DPS327686:DPS327687 DZO327686:DZO327687 EJK327686:EJK327687 ETG327686:ETG327687 FDC327686:FDC327687 FMY327686:FMY327687 FWU327686:FWU327687 GGQ327686:GGQ327687 GQM327686:GQM327687 HAI327686:HAI327687 HKE327686:HKE327687 HUA327686:HUA327687 IDW327686:IDW327687 INS327686:INS327687 IXO327686:IXO327687 JHK327686:JHK327687 JRG327686:JRG327687 KBC327686:KBC327687 KKY327686:KKY327687 KUU327686:KUU327687 LEQ327686:LEQ327687 LOM327686:LOM327687 LYI327686:LYI327687 MIE327686:MIE327687 MSA327686:MSA327687 NBW327686:NBW327687 NLS327686:NLS327687 NVO327686:NVO327687 OFK327686:OFK327687 OPG327686:OPG327687 OZC327686:OZC327687 PIY327686:PIY327687 PSU327686:PSU327687 QCQ327686:QCQ327687 QMM327686:QMM327687 QWI327686:QWI327687 RGE327686:RGE327687 RQA327686:RQA327687 RZW327686:RZW327687 SJS327686:SJS327687 STO327686:STO327687 TDK327686:TDK327687 TNG327686:TNG327687 TXC327686:TXC327687 UGY327686:UGY327687 UQU327686:UQU327687 VAQ327686:VAQ327687 VKM327686:VKM327687 VUI327686:VUI327687 WEE327686:WEE327687 WOA327686:WOA327687 WXW327686:WXW327687 BO393222:BO393223 LK393222:LK393223 VG393222:VG393223 AFC393222:AFC393223 AOY393222:AOY393223 AYU393222:AYU393223 BIQ393222:BIQ393223 BSM393222:BSM393223 CCI393222:CCI393223 CME393222:CME393223 CWA393222:CWA393223 DFW393222:DFW393223 DPS393222:DPS393223 DZO393222:DZO393223 EJK393222:EJK393223 ETG393222:ETG393223 FDC393222:FDC393223 FMY393222:FMY393223 FWU393222:FWU393223 GGQ393222:GGQ393223 GQM393222:GQM393223 HAI393222:HAI393223 HKE393222:HKE393223 HUA393222:HUA393223 IDW393222:IDW393223 INS393222:INS393223 IXO393222:IXO393223 JHK393222:JHK393223 JRG393222:JRG393223 KBC393222:KBC393223 KKY393222:KKY393223 KUU393222:KUU393223 LEQ393222:LEQ393223 LOM393222:LOM393223 LYI393222:LYI393223 MIE393222:MIE393223 MSA393222:MSA393223 NBW393222:NBW393223 NLS393222:NLS393223 NVO393222:NVO393223 OFK393222:OFK393223 OPG393222:OPG393223 OZC393222:OZC393223 PIY393222:PIY393223 PSU393222:PSU393223 QCQ393222:QCQ393223 QMM393222:QMM393223 QWI393222:QWI393223 RGE393222:RGE393223 RQA393222:RQA393223 RZW393222:RZW393223 SJS393222:SJS393223 STO393222:STO393223 TDK393222:TDK393223 TNG393222:TNG393223 TXC393222:TXC393223 UGY393222:UGY393223 UQU393222:UQU393223 VAQ393222:VAQ393223 VKM393222:VKM393223 VUI393222:VUI393223 WEE393222:WEE393223 WOA393222:WOA393223 WXW393222:WXW393223 BO458758:BO458759 LK458758:LK458759 VG458758:VG458759 AFC458758:AFC458759 AOY458758:AOY458759 AYU458758:AYU458759 BIQ458758:BIQ458759 BSM458758:BSM458759 CCI458758:CCI458759 CME458758:CME458759 CWA458758:CWA458759 DFW458758:DFW458759 DPS458758:DPS458759 DZO458758:DZO458759 EJK458758:EJK458759 ETG458758:ETG458759 FDC458758:FDC458759 FMY458758:FMY458759 FWU458758:FWU458759 GGQ458758:GGQ458759 GQM458758:GQM458759 HAI458758:HAI458759 HKE458758:HKE458759 HUA458758:HUA458759 IDW458758:IDW458759 INS458758:INS458759 IXO458758:IXO458759 JHK458758:JHK458759 JRG458758:JRG458759 KBC458758:KBC458759 KKY458758:KKY458759 KUU458758:KUU458759 LEQ458758:LEQ458759 LOM458758:LOM458759 LYI458758:LYI458759 MIE458758:MIE458759 MSA458758:MSA458759 NBW458758:NBW458759 NLS458758:NLS458759 NVO458758:NVO458759 OFK458758:OFK458759 OPG458758:OPG458759 OZC458758:OZC458759 PIY458758:PIY458759 PSU458758:PSU458759 QCQ458758:QCQ458759 QMM458758:QMM458759 QWI458758:QWI458759 RGE458758:RGE458759 RQA458758:RQA458759 RZW458758:RZW458759 SJS458758:SJS458759 STO458758:STO458759 TDK458758:TDK458759 TNG458758:TNG458759 TXC458758:TXC458759 UGY458758:UGY458759 UQU458758:UQU458759 VAQ458758:VAQ458759 VKM458758:VKM458759 VUI458758:VUI458759 WEE458758:WEE458759 WOA458758:WOA458759 WXW458758:WXW458759 BO524294:BO524295 LK524294:LK524295 VG524294:VG524295 AFC524294:AFC524295 AOY524294:AOY524295 AYU524294:AYU524295 BIQ524294:BIQ524295 BSM524294:BSM524295 CCI524294:CCI524295 CME524294:CME524295 CWA524294:CWA524295 DFW524294:DFW524295 DPS524294:DPS524295 DZO524294:DZO524295 EJK524294:EJK524295 ETG524294:ETG524295 FDC524294:FDC524295 FMY524294:FMY524295 FWU524294:FWU524295 GGQ524294:GGQ524295 GQM524294:GQM524295 HAI524294:HAI524295 HKE524294:HKE524295 HUA524294:HUA524295 IDW524294:IDW524295 INS524294:INS524295 IXO524294:IXO524295 JHK524294:JHK524295 JRG524294:JRG524295 KBC524294:KBC524295 KKY524294:KKY524295 KUU524294:KUU524295 LEQ524294:LEQ524295 LOM524294:LOM524295 LYI524294:LYI524295 MIE524294:MIE524295 MSA524294:MSA524295 NBW524294:NBW524295 NLS524294:NLS524295 NVO524294:NVO524295 OFK524294:OFK524295 OPG524294:OPG524295 OZC524294:OZC524295 PIY524294:PIY524295 PSU524294:PSU524295 QCQ524294:QCQ524295 QMM524294:QMM524295 QWI524294:QWI524295 RGE524294:RGE524295 RQA524294:RQA524295 RZW524294:RZW524295 SJS524294:SJS524295 STO524294:STO524295 TDK524294:TDK524295 TNG524294:TNG524295 TXC524294:TXC524295 UGY524294:UGY524295 UQU524294:UQU524295 VAQ524294:VAQ524295 VKM524294:VKM524295 VUI524294:VUI524295 WEE524294:WEE524295 WOA524294:WOA524295 WXW524294:WXW524295 BO589830:BO589831 LK589830:LK589831 VG589830:VG589831 AFC589830:AFC589831 AOY589830:AOY589831 AYU589830:AYU589831 BIQ589830:BIQ589831 BSM589830:BSM589831 CCI589830:CCI589831 CME589830:CME589831 CWA589830:CWA589831 DFW589830:DFW589831 DPS589830:DPS589831 DZO589830:DZO589831 EJK589830:EJK589831 ETG589830:ETG589831 FDC589830:FDC589831 FMY589830:FMY589831 FWU589830:FWU589831 GGQ589830:GGQ589831 GQM589830:GQM589831 HAI589830:HAI589831 HKE589830:HKE589831 HUA589830:HUA589831 IDW589830:IDW589831 INS589830:INS589831 IXO589830:IXO589831 JHK589830:JHK589831 JRG589830:JRG589831 KBC589830:KBC589831 KKY589830:KKY589831 KUU589830:KUU589831 LEQ589830:LEQ589831 LOM589830:LOM589831 LYI589830:LYI589831 MIE589830:MIE589831 MSA589830:MSA589831 NBW589830:NBW589831 NLS589830:NLS589831 NVO589830:NVO589831 OFK589830:OFK589831 OPG589830:OPG589831 OZC589830:OZC589831 PIY589830:PIY589831 PSU589830:PSU589831 QCQ589830:QCQ589831 QMM589830:QMM589831 QWI589830:QWI589831 RGE589830:RGE589831 RQA589830:RQA589831 RZW589830:RZW589831 SJS589830:SJS589831 STO589830:STO589831 TDK589830:TDK589831 TNG589830:TNG589831 TXC589830:TXC589831 UGY589830:UGY589831 UQU589830:UQU589831 VAQ589830:VAQ589831 VKM589830:VKM589831 VUI589830:VUI589831 WEE589830:WEE589831 WOA589830:WOA589831 WXW589830:WXW589831 BO655366:BO655367 LK655366:LK655367 VG655366:VG655367 AFC655366:AFC655367 AOY655366:AOY655367 AYU655366:AYU655367 BIQ655366:BIQ655367 BSM655366:BSM655367 CCI655366:CCI655367 CME655366:CME655367 CWA655366:CWA655367 DFW655366:DFW655367 DPS655366:DPS655367 DZO655366:DZO655367 EJK655366:EJK655367 ETG655366:ETG655367 FDC655366:FDC655367 FMY655366:FMY655367 FWU655366:FWU655367 GGQ655366:GGQ655367 GQM655366:GQM655367 HAI655366:HAI655367 HKE655366:HKE655367 HUA655366:HUA655367 IDW655366:IDW655367 INS655366:INS655367 IXO655366:IXO655367 JHK655366:JHK655367 JRG655366:JRG655367 KBC655366:KBC655367 KKY655366:KKY655367 KUU655366:KUU655367 LEQ655366:LEQ655367 LOM655366:LOM655367 LYI655366:LYI655367 MIE655366:MIE655367 MSA655366:MSA655367 NBW655366:NBW655367 NLS655366:NLS655367 NVO655366:NVO655367 OFK655366:OFK655367 OPG655366:OPG655367 OZC655366:OZC655367 PIY655366:PIY655367 PSU655366:PSU655367 QCQ655366:QCQ655367 QMM655366:QMM655367 QWI655366:QWI655367 RGE655366:RGE655367 RQA655366:RQA655367 RZW655366:RZW655367 SJS655366:SJS655367 STO655366:STO655367 TDK655366:TDK655367 TNG655366:TNG655367 TXC655366:TXC655367 UGY655366:UGY655367 UQU655366:UQU655367 VAQ655366:VAQ655367 VKM655366:VKM655367 VUI655366:VUI655367 WEE655366:WEE655367 WOA655366:WOA655367 WXW655366:WXW655367 BO720902:BO720903 LK720902:LK720903 VG720902:VG720903 AFC720902:AFC720903 AOY720902:AOY720903 AYU720902:AYU720903 BIQ720902:BIQ720903 BSM720902:BSM720903 CCI720902:CCI720903 CME720902:CME720903 CWA720902:CWA720903 DFW720902:DFW720903 DPS720902:DPS720903 DZO720902:DZO720903 EJK720902:EJK720903 ETG720902:ETG720903 FDC720902:FDC720903 FMY720902:FMY720903 FWU720902:FWU720903 GGQ720902:GGQ720903 GQM720902:GQM720903 HAI720902:HAI720903 HKE720902:HKE720903 HUA720902:HUA720903 IDW720902:IDW720903 INS720902:INS720903 IXO720902:IXO720903 JHK720902:JHK720903 JRG720902:JRG720903 KBC720902:KBC720903 KKY720902:KKY720903 KUU720902:KUU720903 LEQ720902:LEQ720903 LOM720902:LOM720903 LYI720902:LYI720903 MIE720902:MIE720903 MSA720902:MSA720903 NBW720902:NBW720903 NLS720902:NLS720903 NVO720902:NVO720903 OFK720902:OFK720903 OPG720902:OPG720903 OZC720902:OZC720903 PIY720902:PIY720903 PSU720902:PSU720903 QCQ720902:QCQ720903 QMM720902:QMM720903 QWI720902:QWI720903 RGE720902:RGE720903 RQA720902:RQA720903 RZW720902:RZW720903 SJS720902:SJS720903 STO720902:STO720903 TDK720902:TDK720903 TNG720902:TNG720903 TXC720902:TXC720903 UGY720902:UGY720903 UQU720902:UQU720903 VAQ720902:VAQ720903 VKM720902:VKM720903 VUI720902:VUI720903 WEE720902:WEE720903 WOA720902:WOA720903 WXW720902:WXW720903 BO786438:BO786439 LK786438:LK786439 VG786438:VG786439 AFC786438:AFC786439 AOY786438:AOY786439 AYU786438:AYU786439 BIQ786438:BIQ786439 BSM786438:BSM786439 CCI786438:CCI786439 CME786438:CME786439 CWA786438:CWA786439 DFW786438:DFW786439 DPS786438:DPS786439 DZO786438:DZO786439 EJK786438:EJK786439 ETG786438:ETG786439 FDC786438:FDC786439 FMY786438:FMY786439 FWU786438:FWU786439 GGQ786438:GGQ786439 GQM786438:GQM786439 HAI786438:HAI786439 HKE786438:HKE786439 HUA786438:HUA786439 IDW786438:IDW786439 INS786438:INS786439 IXO786438:IXO786439 JHK786438:JHK786439 JRG786438:JRG786439 KBC786438:KBC786439 KKY786438:KKY786439 KUU786438:KUU786439 LEQ786438:LEQ786439 LOM786438:LOM786439 LYI786438:LYI786439 MIE786438:MIE786439 MSA786438:MSA786439 NBW786438:NBW786439 NLS786438:NLS786439 NVO786438:NVO786439 OFK786438:OFK786439 OPG786438:OPG786439 OZC786438:OZC786439 PIY786438:PIY786439 PSU786438:PSU786439 QCQ786438:QCQ786439 QMM786438:QMM786439 QWI786438:QWI786439 RGE786438:RGE786439 RQA786438:RQA786439 RZW786438:RZW786439 SJS786438:SJS786439 STO786438:STO786439 TDK786438:TDK786439 TNG786438:TNG786439 TXC786438:TXC786439 UGY786438:UGY786439 UQU786438:UQU786439 VAQ786438:VAQ786439 VKM786438:VKM786439 VUI786438:VUI786439 WEE786438:WEE786439 WOA786438:WOA786439 WXW786438:WXW786439 BO851974:BO851975 LK851974:LK851975 VG851974:VG851975 AFC851974:AFC851975 AOY851974:AOY851975 AYU851974:AYU851975 BIQ851974:BIQ851975 BSM851974:BSM851975 CCI851974:CCI851975 CME851974:CME851975 CWA851974:CWA851975 DFW851974:DFW851975 DPS851974:DPS851975 DZO851974:DZO851975 EJK851974:EJK851975 ETG851974:ETG851975 FDC851974:FDC851975 FMY851974:FMY851975 FWU851974:FWU851975 GGQ851974:GGQ851975 GQM851974:GQM851975 HAI851974:HAI851975 HKE851974:HKE851975 HUA851974:HUA851975 IDW851974:IDW851975 INS851974:INS851975 IXO851974:IXO851975 JHK851974:JHK851975 JRG851974:JRG851975 KBC851974:KBC851975 KKY851974:KKY851975 KUU851974:KUU851975 LEQ851974:LEQ851975 LOM851974:LOM851975 LYI851974:LYI851975 MIE851974:MIE851975 MSA851974:MSA851975 NBW851974:NBW851975 NLS851974:NLS851975 NVO851974:NVO851975 OFK851974:OFK851975 OPG851974:OPG851975 OZC851974:OZC851975 PIY851974:PIY851975 PSU851974:PSU851975 QCQ851974:QCQ851975 QMM851974:QMM851975 QWI851974:QWI851975 RGE851974:RGE851975 RQA851974:RQA851975 RZW851974:RZW851975 SJS851974:SJS851975 STO851974:STO851975 TDK851974:TDK851975 TNG851974:TNG851975 TXC851974:TXC851975 UGY851974:UGY851975 UQU851974:UQU851975 VAQ851974:VAQ851975 VKM851974:VKM851975 VUI851974:VUI851975 WEE851974:WEE851975 WOA851974:WOA851975 WXW851974:WXW851975 BO917510:BO917511 LK917510:LK917511 VG917510:VG917511 AFC917510:AFC917511 AOY917510:AOY917511 AYU917510:AYU917511 BIQ917510:BIQ917511 BSM917510:BSM917511 CCI917510:CCI917511 CME917510:CME917511 CWA917510:CWA917511 DFW917510:DFW917511 DPS917510:DPS917511 DZO917510:DZO917511 EJK917510:EJK917511 ETG917510:ETG917511 FDC917510:FDC917511 FMY917510:FMY917511 FWU917510:FWU917511 GGQ917510:GGQ917511 GQM917510:GQM917511 HAI917510:HAI917511 HKE917510:HKE917511 HUA917510:HUA917511 IDW917510:IDW917511 INS917510:INS917511 IXO917510:IXO917511 JHK917510:JHK917511 JRG917510:JRG917511 KBC917510:KBC917511 KKY917510:KKY917511 KUU917510:KUU917511 LEQ917510:LEQ917511 LOM917510:LOM917511 LYI917510:LYI917511 MIE917510:MIE917511 MSA917510:MSA917511 NBW917510:NBW917511 NLS917510:NLS917511 NVO917510:NVO917511 OFK917510:OFK917511 OPG917510:OPG917511 OZC917510:OZC917511 PIY917510:PIY917511 PSU917510:PSU917511 QCQ917510:QCQ917511 QMM917510:QMM917511 QWI917510:QWI917511 RGE917510:RGE917511 RQA917510:RQA917511 RZW917510:RZW917511 SJS917510:SJS917511 STO917510:STO917511 TDK917510:TDK917511 TNG917510:TNG917511 TXC917510:TXC917511 UGY917510:UGY917511 UQU917510:UQU917511 VAQ917510:VAQ917511 VKM917510:VKM917511 VUI917510:VUI917511 WEE917510:WEE917511 WOA917510:WOA917511 WXW917510:WXW917511 BO983046:BO983047 LK983046:LK983047 VG983046:VG983047 AFC983046:AFC983047 AOY983046:AOY983047 AYU983046:AYU983047 BIQ983046:BIQ983047 BSM983046:BSM983047 CCI983046:CCI983047 CME983046:CME983047 CWA983046:CWA983047 DFW983046:DFW983047 DPS983046:DPS983047 DZO983046:DZO983047 EJK983046:EJK983047 ETG983046:ETG983047 FDC983046:FDC983047 FMY983046:FMY983047 FWU983046:FWU983047 GGQ983046:GGQ983047 GQM983046:GQM983047 HAI983046:HAI983047 HKE983046:HKE983047 HUA983046:HUA983047 IDW983046:IDW983047 INS983046:INS983047 IXO983046:IXO983047 JHK983046:JHK983047 JRG983046:JRG983047 KBC983046:KBC983047 KKY983046:KKY983047 KUU983046:KUU983047 LEQ983046:LEQ983047 LOM983046:LOM983047 LYI983046:LYI983047 MIE983046:MIE983047 MSA983046:MSA983047 NBW983046:NBW983047 NLS983046:NLS983047 NVO983046:NVO983047 OFK983046:OFK983047 OPG983046:OPG983047 OZC983046:OZC983047 PIY983046:PIY983047 PSU983046:PSU983047 QCQ983046:QCQ983047 QMM983046:QMM983047 QWI983046:QWI983047 RGE983046:RGE983047 RQA983046:RQA983047 RZW983046:RZW983047 SJS983046:SJS983047 STO983046:STO983047 TDK983046:TDK983047 TNG983046:TNG983047 TXC983046:TXC983047 UGY983046:UGY983047 UQU983046:UQU983047 VAQ983046:VAQ983047 VKM983046:VKM983047 VUI983046:VUI983047 WEE983046:WEE983047 WOA983046:WOA983047 WXW983046:WXW983047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AQ65542:AQ65543 KM65542:KM65543 UI65542:UI65543 AEE65542:AEE65543 AOA65542:AOA65543 AXW65542:AXW65543 BHS65542:BHS65543 BRO65542:BRO65543 CBK65542:CBK65543 CLG65542:CLG65543 CVC65542:CVC65543 DEY65542:DEY65543 DOU65542:DOU65543 DYQ65542:DYQ65543 EIM65542:EIM65543 ESI65542:ESI65543 FCE65542:FCE65543 FMA65542:FMA65543 FVW65542:FVW65543 GFS65542:GFS65543 GPO65542:GPO65543 GZK65542:GZK65543 HJG65542:HJG65543 HTC65542:HTC65543 ICY65542:ICY65543 IMU65542:IMU65543 IWQ65542:IWQ65543 JGM65542:JGM65543 JQI65542:JQI65543 KAE65542:KAE65543 KKA65542:KKA65543 KTW65542:KTW65543 LDS65542:LDS65543 LNO65542:LNO65543 LXK65542:LXK65543 MHG65542:MHG65543 MRC65542:MRC65543 NAY65542:NAY65543 NKU65542:NKU65543 NUQ65542:NUQ65543 OEM65542:OEM65543 OOI65542:OOI65543 OYE65542:OYE65543 PIA65542:PIA65543 PRW65542:PRW65543 QBS65542:QBS65543 QLO65542:QLO65543 QVK65542:QVK65543 RFG65542:RFG65543 RPC65542:RPC65543 RYY65542:RYY65543 SIU65542:SIU65543 SSQ65542:SSQ65543 TCM65542:TCM65543 TMI65542:TMI65543 TWE65542:TWE65543 UGA65542:UGA65543 UPW65542:UPW65543 UZS65542:UZS65543 VJO65542:VJO65543 VTK65542:VTK65543 WDG65542:WDG65543 WNC65542:WNC65543 WWY65542:WWY65543 AQ131078:AQ131079 KM131078:KM131079 UI131078:UI131079 AEE131078:AEE131079 AOA131078:AOA131079 AXW131078:AXW131079 BHS131078:BHS131079 BRO131078:BRO131079 CBK131078:CBK131079 CLG131078:CLG131079 CVC131078:CVC131079 DEY131078:DEY131079 DOU131078:DOU131079 DYQ131078:DYQ131079 EIM131078:EIM131079 ESI131078:ESI131079 FCE131078:FCE131079 FMA131078:FMA131079 FVW131078:FVW131079 GFS131078:GFS131079 GPO131078:GPO131079 GZK131078:GZK131079 HJG131078:HJG131079 HTC131078:HTC131079 ICY131078:ICY131079 IMU131078:IMU131079 IWQ131078:IWQ131079 JGM131078:JGM131079 JQI131078:JQI131079 KAE131078:KAE131079 KKA131078:KKA131079 KTW131078:KTW131079 LDS131078:LDS131079 LNO131078:LNO131079 LXK131078:LXK131079 MHG131078:MHG131079 MRC131078:MRC131079 NAY131078:NAY131079 NKU131078:NKU131079 NUQ131078:NUQ131079 OEM131078:OEM131079 OOI131078:OOI131079 OYE131078:OYE131079 PIA131078:PIA131079 PRW131078:PRW131079 QBS131078:QBS131079 QLO131078:QLO131079 QVK131078:QVK131079 RFG131078:RFG131079 RPC131078:RPC131079 RYY131078:RYY131079 SIU131078:SIU131079 SSQ131078:SSQ131079 TCM131078:TCM131079 TMI131078:TMI131079 TWE131078:TWE131079 UGA131078:UGA131079 UPW131078:UPW131079 UZS131078:UZS131079 VJO131078:VJO131079 VTK131078:VTK131079 WDG131078:WDG131079 WNC131078:WNC131079 WWY131078:WWY131079 AQ196614:AQ196615 KM196614:KM196615 UI196614:UI196615 AEE196614:AEE196615 AOA196614:AOA196615 AXW196614:AXW196615 BHS196614:BHS196615 BRO196614:BRO196615 CBK196614:CBK196615 CLG196614:CLG196615 CVC196614:CVC196615 DEY196614:DEY196615 DOU196614:DOU196615 DYQ196614:DYQ196615 EIM196614:EIM196615 ESI196614:ESI196615 FCE196614:FCE196615 FMA196614:FMA196615 FVW196614:FVW196615 GFS196614:GFS196615 GPO196614:GPO196615 GZK196614:GZK196615 HJG196614:HJG196615 HTC196614:HTC196615 ICY196614:ICY196615 IMU196614:IMU196615 IWQ196614:IWQ196615 JGM196614:JGM196615 JQI196614:JQI196615 KAE196614:KAE196615 KKA196614:KKA196615 KTW196614:KTW196615 LDS196614:LDS196615 LNO196614:LNO196615 LXK196614:LXK196615 MHG196614:MHG196615 MRC196614:MRC196615 NAY196614:NAY196615 NKU196614:NKU196615 NUQ196614:NUQ196615 OEM196614:OEM196615 OOI196614:OOI196615 OYE196614:OYE196615 PIA196614:PIA196615 PRW196614:PRW196615 QBS196614:QBS196615 QLO196614:QLO196615 QVK196614:QVK196615 RFG196614:RFG196615 RPC196614:RPC196615 RYY196614:RYY196615 SIU196614:SIU196615 SSQ196614:SSQ196615 TCM196614:TCM196615 TMI196614:TMI196615 TWE196614:TWE196615 UGA196614:UGA196615 UPW196614:UPW196615 UZS196614:UZS196615 VJO196614:VJO196615 VTK196614:VTK196615 WDG196614:WDG196615 WNC196614:WNC196615 WWY196614:WWY196615 AQ262150:AQ262151 KM262150:KM262151 UI262150:UI262151 AEE262150:AEE262151 AOA262150:AOA262151 AXW262150:AXW262151 BHS262150:BHS262151 BRO262150:BRO262151 CBK262150:CBK262151 CLG262150:CLG262151 CVC262150:CVC262151 DEY262150:DEY262151 DOU262150:DOU262151 DYQ262150:DYQ262151 EIM262150:EIM262151 ESI262150:ESI262151 FCE262150:FCE262151 FMA262150:FMA262151 FVW262150:FVW262151 GFS262150:GFS262151 GPO262150:GPO262151 GZK262150:GZK262151 HJG262150:HJG262151 HTC262150:HTC262151 ICY262150:ICY262151 IMU262150:IMU262151 IWQ262150:IWQ262151 JGM262150:JGM262151 JQI262150:JQI262151 KAE262150:KAE262151 KKA262150:KKA262151 KTW262150:KTW262151 LDS262150:LDS262151 LNO262150:LNO262151 LXK262150:LXK262151 MHG262150:MHG262151 MRC262150:MRC262151 NAY262150:NAY262151 NKU262150:NKU262151 NUQ262150:NUQ262151 OEM262150:OEM262151 OOI262150:OOI262151 OYE262150:OYE262151 PIA262150:PIA262151 PRW262150:PRW262151 QBS262150:QBS262151 QLO262150:QLO262151 QVK262150:QVK262151 RFG262150:RFG262151 RPC262150:RPC262151 RYY262150:RYY262151 SIU262150:SIU262151 SSQ262150:SSQ262151 TCM262150:TCM262151 TMI262150:TMI262151 TWE262150:TWE262151 UGA262150:UGA262151 UPW262150:UPW262151 UZS262150:UZS262151 VJO262150:VJO262151 VTK262150:VTK262151 WDG262150:WDG262151 WNC262150:WNC262151 WWY262150:WWY262151 AQ327686:AQ327687 KM327686:KM327687 UI327686:UI327687 AEE327686:AEE327687 AOA327686:AOA327687 AXW327686:AXW327687 BHS327686:BHS327687 BRO327686:BRO327687 CBK327686:CBK327687 CLG327686:CLG327687 CVC327686:CVC327687 DEY327686:DEY327687 DOU327686:DOU327687 DYQ327686:DYQ327687 EIM327686:EIM327687 ESI327686:ESI327687 FCE327686:FCE327687 FMA327686:FMA327687 FVW327686:FVW327687 GFS327686:GFS327687 GPO327686:GPO327687 GZK327686:GZK327687 HJG327686:HJG327687 HTC327686:HTC327687 ICY327686:ICY327687 IMU327686:IMU327687 IWQ327686:IWQ327687 JGM327686:JGM327687 JQI327686:JQI327687 KAE327686:KAE327687 KKA327686:KKA327687 KTW327686:KTW327687 LDS327686:LDS327687 LNO327686:LNO327687 LXK327686:LXK327687 MHG327686:MHG327687 MRC327686:MRC327687 NAY327686:NAY327687 NKU327686:NKU327687 NUQ327686:NUQ327687 OEM327686:OEM327687 OOI327686:OOI327687 OYE327686:OYE327687 PIA327686:PIA327687 PRW327686:PRW327687 QBS327686:QBS327687 QLO327686:QLO327687 QVK327686:QVK327687 RFG327686:RFG327687 RPC327686:RPC327687 RYY327686:RYY327687 SIU327686:SIU327687 SSQ327686:SSQ327687 TCM327686:TCM327687 TMI327686:TMI327687 TWE327686:TWE327687 UGA327686:UGA327687 UPW327686:UPW327687 UZS327686:UZS327687 VJO327686:VJO327687 VTK327686:VTK327687 WDG327686:WDG327687 WNC327686:WNC327687 WWY327686:WWY327687 AQ393222:AQ393223 KM393222:KM393223 UI393222:UI393223 AEE393222:AEE393223 AOA393222:AOA393223 AXW393222:AXW393223 BHS393222:BHS393223 BRO393222:BRO393223 CBK393222:CBK393223 CLG393222:CLG393223 CVC393222:CVC393223 DEY393222:DEY393223 DOU393222:DOU393223 DYQ393222:DYQ393223 EIM393222:EIM393223 ESI393222:ESI393223 FCE393222:FCE393223 FMA393222:FMA393223 FVW393222:FVW393223 GFS393222:GFS393223 GPO393222:GPO393223 GZK393222:GZK393223 HJG393222:HJG393223 HTC393222:HTC393223 ICY393222:ICY393223 IMU393222:IMU393223 IWQ393222:IWQ393223 JGM393222:JGM393223 JQI393222:JQI393223 KAE393222:KAE393223 KKA393222:KKA393223 KTW393222:KTW393223 LDS393222:LDS393223 LNO393222:LNO393223 LXK393222:LXK393223 MHG393222:MHG393223 MRC393222:MRC393223 NAY393222:NAY393223 NKU393222:NKU393223 NUQ393222:NUQ393223 OEM393222:OEM393223 OOI393222:OOI393223 OYE393222:OYE393223 PIA393222:PIA393223 PRW393222:PRW393223 QBS393222:QBS393223 QLO393222:QLO393223 QVK393222:QVK393223 RFG393222:RFG393223 RPC393222:RPC393223 RYY393222:RYY393223 SIU393222:SIU393223 SSQ393222:SSQ393223 TCM393222:TCM393223 TMI393222:TMI393223 TWE393222:TWE393223 UGA393222:UGA393223 UPW393222:UPW393223 UZS393222:UZS393223 VJO393222:VJO393223 VTK393222:VTK393223 WDG393222:WDG393223 WNC393222:WNC393223 WWY393222:WWY393223 AQ458758:AQ458759 KM458758:KM458759 UI458758:UI458759 AEE458758:AEE458759 AOA458758:AOA458759 AXW458758:AXW458759 BHS458758:BHS458759 BRO458758:BRO458759 CBK458758:CBK458759 CLG458758:CLG458759 CVC458758:CVC458759 DEY458758:DEY458759 DOU458758:DOU458759 DYQ458758:DYQ458759 EIM458758:EIM458759 ESI458758:ESI458759 FCE458758:FCE458759 FMA458758:FMA458759 FVW458758:FVW458759 GFS458758:GFS458759 GPO458758:GPO458759 GZK458758:GZK458759 HJG458758:HJG458759 HTC458758:HTC458759 ICY458758:ICY458759 IMU458758:IMU458759 IWQ458758:IWQ458759 JGM458758:JGM458759 JQI458758:JQI458759 KAE458758:KAE458759 KKA458758:KKA458759 KTW458758:KTW458759 LDS458758:LDS458759 LNO458758:LNO458759 LXK458758:LXK458759 MHG458758:MHG458759 MRC458758:MRC458759 NAY458758:NAY458759 NKU458758:NKU458759 NUQ458758:NUQ458759 OEM458758:OEM458759 OOI458758:OOI458759 OYE458758:OYE458759 PIA458758:PIA458759 PRW458758:PRW458759 QBS458758:QBS458759 QLO458758:QLO458759 QVK458758:QVK458759 RFG458758:RFG458759 RPC458758:RPC458759 RYY458758:RYY458759 SIU458758:SIU458759 SSQ458758:SSQ458759 TCM458758:TCM458759 TMI458758:TMI458759 TWE458758:TWE458759 UGA458758:UGA458759 UPW458758:UPW458759 UZS458758:UZS458759 VJO458758:VJO458759 VTK458758:VTK458759 WDG458758:WDG458759 WNC458758:WNC458759 WWY458758:WWY458759 AQ524294:AQ524295 KM524294:KM524295 UI524294:UI524295 AEE524294:AEE524295 AOA524294:AOA524295 AXW524294:AXW524295 BHS524294:BHS524295 BRO524294:BRO524295 CBK524294:CBK524295 CLG524294:CLG524295 CVC524294:CVC524295 DEY524294:DEY524295 DOU524294:DOU524295 DYQ524294:DYQ524295 EIM524294:EIM524295 ESI524294:ESI524295 FCE524294:FCE524295 FMA524294:FMA524295 FVW524294:FVW524295 GFS524294:GFS524295 GPO524294:GPO524295 GZK524294:GZK524295 HJG524294:HJG524295 HTC524294:HTC524295 ICY524294:ICY524295 IMU524294:IMU524295 IWQ524294:IWQ524295 JGM524294:JGM524295 JQI524294:JQI524295 KAE524294:KAE524295 KKA524294:KKA524295 KTW524294:KTW524295 LDS524294:LDS524295 LNO524294:LNO524295 LXK524294:LXK524295 MHG524294:MHG524295 MRC524294:MRC524295 NAY524294:NAY524295 NKU524294:NKU524295 NUQ524294:NUQ524295 OEM524294:OEM524295 OOI524294:OOI524295 OYE524294:OYE524295 PIA524294:PIA524295 PRW524294:PRW524295 QBS524294:QBS524295 QLO524294:QLO524295 QVK524294:QVK524295 RFG524294:RFG524295 RPC524294:RPC524295 RYY524294:RYY524295 SIU524294:SIU524295 SSQ524294:SSQ524295 TCM524294:TCM524295 TMI524294:TMI524295 TWE524294:TWE524295 UGA524294:UGA524295 UPW524294:UPW524295 UZS524294:UZS524295 VJO524294:VJO524295 VTK524294:VTK524295 WDG524294:WDG524295 WNC524294:WNC524295 WWY524294:WWY524295 AQ589830:AQ589831 KM589830:KM589831 UI589830:UI589831 AEE589830:AEE589831 AOA589830:AOA589831 AXW589830:AXW589831 BHS589830:BHS589831 BRO589830:BRO589831 CBK589830:CBK589831 CLG589830:CLG589831 CVC589830:CVC589831 DEY589830:DEY589831 DOU589830:DOU589831 DYQ589830:DYQ589831 EIM589830:EIM589831 ESI589830:ESI589831 FCE589830:FCE589831 FMA589830:FMA589831 FVW589830:FVW589831 GFS589830:GFS589831 GPO589830:GPO589831 GZK589830:GZK589831 HJG589830:HJG589831 HTC589830:HTC589831 ICY589830:ICY589831 IMU589830:IMU589831 IWQ589830:IWQ589831 JGM589830:JGM589831 JQI589830:JQI589831 KAE589830:KAE589831 KKA589830:KKA589831 KTW589830:KTW589831 LDS589830:LDS589831 LNO589830:LNO589831 LXK589830:LXK589831 MHG589830:MHG589831 MRC589830:MRC589831 NAY589830:NAY589831 NKU589830:NKU589831 NUQ589830:NUQ589831 OEM589830:OEM589831 OOI589830:OOI589831 OYE589830:OYE589831 PIA589830:PIA589831 PRW589830:PRW589831 QBS589830:QBS589831 QLO589830:QLO589831 QVK589830:QVK589831 RFG589830:RFG589831 RPC589830:RPC589831 RYY589830:RYY589831 SIU589830:SIU589831 SSQ589830:SSQ589831 TCM589830:TCM589831 TMI589830:TMI589831 TWE589830:TWE589831 UGA589830:UGA589831 UPW589830:UPW589831 UZS589830:UZS589831 VJO589830:VJO589831 VTK589830:VTK589831 WDG589830:WDG589831 WNC589830:WNC589831 WWY589830:WWY589831 AQ655366:AQ655367 KM655366:KM655367 UI655366:UI655367 AEE655366:AEE655367 AOA655366:AOA655367 AXW655366:AXW655367 BHS655366:BHS655367 BRO655366:BRO655367 CBK655366:CBK655367 CLG655366:CLG655367 CVC655366:CVC655367 DEY655366:DEY655367 DOU655366:DOU655367 DYQ655366:DYQ655367 EIM655366:EIM655367 ESI655366:ESI655367 FCE655366:FCE655367 FMA655366:FMA655367 FVW655366:FVW655367 GFS655366:GFS655367 GPO655366:GPO655367 GZK655366:GZK655367 HJG655366:HJG655367 HTC655366:HTC655367 ICY655366:ICY655367 IMU655366:IMU655367 IWQ655366:IWQ655367 JGM655366:JGM655367 JQI655366:JQI655367 KAE655366:KAE655367 KKA655366:KKA655367 KTW655366:KTW655367 LDS655366:LDS655367 LNO655366:LNO655367 LXK655366:LXK655367 MHG655366:MHG655367 MRC655366:MRC655367 NAY655366:NAY655367 NKU655366:NKU655367 NUQ655366:NUQ655367 OEM655366:OEM655367 OOI655366:OOI655367 OYE655366:OYE655367 PIA655366:PIA655367 PRW655366:PRW655367 QBS655366:QBS655367 QLO655366:QLO655367 QVK655366:QVK655367 RFG655366:RFG655367 RPC655366:RPC655367 RYY655366:RYY655367 SIU655366:SIU655367 SSQ655366:SSQ655367 TCM655366:TCM655367 TMI655366:TMI655367 TWE655366:TWE655367 UGA655366:UGA655367 UPW655366:UPW655367 UZS655366:UZS655367 VJO655366:VJO655367 VTK655366:VTK655367 WDG655366:WDG655367 WNC655366:WNC655367 WWY655366:WWY655367 AQ720902:AQ720903 KM720902:KM720903 UI720902:UI720903 AEE720902:AEE720903 AOA720902:AOA720903 AXW720902:AXW720903 BHS720902:BHS720903 BRO720902:BRO720903 CBK720902:CBK720903 CLG720902:CLG720903 CVC720902:CVC720903 DEY720902:DEY720903 DOU720902:DOU720903 DYQ720902:DYQ720903 EIM720902:EIM720903 ESI720902:ESI720903 FCE720902:FCE720903 FMA720902:FMA720903 FVW720902:FVW720903 GFS720902:GFS720903 GPO720902:GPO720903 GZK720902:GZK720903 HJG720902:HJG720903 HTC720902:HTC720903 ICY720902:ICY720903 IMU720902:IMU720903 IWQ720902:IWQ720903 JGM720902:JGM720903 JQI720902:JQI720903 KAE720902:KAE720903 KKA720902:KKA720903 KTW720902:KTW720903 LDS720902:LDS720903 LNO720902:LNO720903 LXK720902:LXK720903 MHG720902:MHG720903 MRC720902:MRC720903 NAY720902:NAY720903 NKU720902:NKU720903 NUQ720902:NUQ720903 OEM720902:OEM720903 OOI720902:OOI720903 OYE720902:OYE720903 PIA720902:PIA720903 PRW720902:PRW720903 QBS720902:QBS720903 QLO720902:QLO720903 QVK720902:QVK720903 RFG720902:RFG720903 RPC720902:RPC720903 RYY720902:RYY720903 SIU720902:SIU720903 SSQ720902:SSQ720903 TCM720902:TCM720903 TMI720902:TMI720903 TWE720902:TWE720903 UGA720902:UGA720903 UPW720902:UPW720903 UZS720902:UZS720903 VJO720902:VJO720903 VTK720902:VTK720903 WDG720902:WDG720903 WNC720902:WNC720903 WWY720902:WWY720903 AQ786438:AQ786439 KM786438:KM786439 UI786438:UI786439 AEE786438:AEE786439 AOA786438:AOA786439 AXW786438:AXW786439 BHS786438:BHS786439 BRO786438:BRO786439 CBK786438:CBK786439 CLG786438:CLG786439 CVC786438:CVC786439 DEY786438:DEY786439 DOU786438:DOU786439 DYQ786438:DYQ786439 EIM786438:EIM786439 ESI786438:ESI786439 FCE786438:FCE786439 FMA786438:FMA786439 FVW786438:FVW786439 GFS786438:GFS786439 GPO786438:GPO786439 GZK786438:GZK786439 HJG786438:HJG786439 HTC786438:HTC786439 ICY786438:ICY786439 IMU786438:IMU786439 IWQ786438:IWQ786439 JGM786438:JGM786439 JQI786438:JQI786439 KAE786438:KAE786439 KKA786438:KKA786439 KTW786438:KTW786439 LDS786438:LDS786439 LNO786438:LNO786439 LXK786438:LXK786439 MHG786438:MHG786439 MRC786438:MRC786439 NAY786438:NAY786439 NKU786438:NKU786439 NUQ786438:NUQ786439 OEM786438:OEM786439 OOI786438:OOI786439 OYE786438:OYE786439 PIA786438:PIA786439 PRW786438:PRW786439 QBS786438:QBS786439 QLO786438:QLO786439 QVK786438:QVK786439 RFG786438:RFG786439 RPC786438:RPC786439 RYY786438:RYY786439 SIU786438:SIU786439 SSQ786438:SSQ786439 TCM786438:TCM786439 TMI786438:TMI786439 TWE786438:TWE786439 UGA786438:UGA786439 UPW786438:UPW786439 UZS786438:UZS786439 VJO786438:VJO786439 VTK786438:VTK786439 WDG786438:WDG786439 WNC786438:WNC786439 WWY786438:WWY786439 AQ851974:AQ851975 KM851974:KM851975 UI851974:UI851975 AEE851974:AEE851975 AOA851974:AOA851975 AXW851974:AXW851975 BHS851974:BHS851975 BRO851974:BRO851975 CBK851974:CBK851975 CLG851974:CLG851975 CVC851974:CVC851975 DEY851974:DEY851975 DOU851974:DOU851975 DYQ851974:DYQ851975 EIM851974:EIM851975 ESI851974:ESI851975 FCE851974:FCE851975 FMA851974:FMA851975 FVW851974:FVW851975 GFS851974:GFS851975 GPO851974:GPO851975 GZK851974:GZK851975 HJG851974:HJG851975 HTC851974:HTC851975 ICY851974:ICY851975 IMU851974:IMU851975 IWQ851974:IWQ851975 JGM851974:JGM851975 JQI851974:JQI851975 KAE851974:KAE851975 KKA851974:KKA851975 KTW851974:KTW851975 LDS851974:LDS851975 LNO851974:LNO851975 LXK851974:LXK851975 MHG851974:MHG851975 MRC851974:MRC851975 NAY851974:NAY851975 NKU851974:NKU851975 NUQ851974:NUQ851975 OEM851974:OEM851975 OOI851974:OOI851975 OYE851974:OYE851975 PIA851974:PIA851975 PRW851974:PRW851975 QBS851974:QBS851975 QLO851974:QLO851975 QVK851974:QVK851975 RFG851974:RFG851975 RPC851974:RPC851975 RYY851974:RYY851975 SIU851974:SIU851975 SSQ851974:SSQ851975 TCM851974:TCM851975 TMI851974:TMI851975 TWE851974:TWE851975 UGA851974:UGA851975 UPW851974:UPW851975 UZS851974:UZS851975 VJO851974:VJO851975 VTK851974:VTK851975 WDG851974:WDG851975 WNC851974:WNC851975 WWY851974:WWY851975 AQ917510:AQ917511 KM917510:KM917511 UI917510:UI917511 AEE917510:AEE917511 AOA917510:AOA917511 AXW917510:AXW917511 BHS917510:BHS917511 BRO917510:BRO917511 CBK917510:CBK917511 CLG917510:CLG917511 CVC917510:CVC917511 DEY917510:DEY917511 DOU917510:DOU917511 DYQ917510:DYQ917511 EIM917510:EIM917511 ESI917510:ESI917511 FCE917510:FCE917511 FMA917510:FMA917511 FVW917510:FVW917511 GFS917510:GFS917511 GPO917510:GPO917511 GZK917510:GZK917511 HJG917510:HJG917511 HTC917510:HTC917511 ICY917510:ICY917511 IMU917510:IMU917511 IWQ917510:IWQ917511 JGM917510:JGM917511 JQI917510:JQI917511 KAE917510:KAE917511 KKA917510:KKA917511 KTW917510:KTW917511 LDS917510:LDS917511 LNO917510:LNO917511 LXK917510:LXK917511 MHG917510:MHG917511 MRC917510:MRC917511 NAY917510:NAY917511 NKU917510:NKU917511 NUQ917510:NUQ917511 OEM917510:OEM917511 OOI917510:OOI917511 OYE917510:OYE917511 PIA917510:PIA917511 PRW917510:PRW917511 QBS917510:QBS917511 QLO917510:QLO917511 QVK917510:QVK917511 RFG917510:RFG917511 RPC917510:RPC917511 RYY917510:RYY917511 SIU917510:SIU917511 SSQ917510:SSQ917511 TCM917510:TCM917511 TMI917510:TMI917511 TWE917510:TWE917511 UGA917510:UGA917511 UPW917510:UPW917511 UZS917510:UZS917511 VJO917510:VJO917511 VTK917510:VTK917511 WDG917510:WDG917511 WNC917510:WNC917511 WWY917510:WWY917511 AQ983046:AQ983047 KM983046:KM983047 UI983046:UI983047 AEE983046:AEE983047 AOA983046:AOA983047 AXW983046:AXW983047 BHS983046:BHS983047 BRO983046:BRO983047 CBK983046:CBK983047 CLG983046:CLG983047 CVC983046:CVC983047 DEY983046:DEY983047 DOU983046:DOU983047 DYQ983046:DYQ983047 EIM983046:EIM983047 ESI983046:ESI983047 FCE983046:FCE983047 FMA983046:FMA983047 FVW983046:FVW983047 GFS983046:GFS983047 GPO983046:GPO983047 GZK983046:GZK983047 HJG983046:HJG983047 HTC983046:HTC983047 ICY983046:ICY983047 IMU983046:IMU983047 IWQ983046:IWQ983047 JGM983046:JGM983047 JQI983046:JQI983047 KAE983046:KAE983047 KKA983046:KKA983047 KTW983046:KTW983047 LDS983046:LDS983047 LNO983046:LNO983047 LXK983046:LXK983047 MHG983046:MHG983047 MRC983046:MRC983047 NAY983046:NAY983047 NKU983046:NKU983047 NUQ983046:NUQ983047 OEM983046:OEM983047 OOI983046:OOI983047 OYE983046:OYE983047 PIA983046:PIA983047 PRW983046:PRW983047 QBS983046:QBS983047 QLO983046:QLO983047 QVK983046:QVK983047 RFG983046:RFG983047 RPC983046:RPC983047 RYY983046:RYY983047 SIU983046:SIU983047 SSQ983046:SSQ983047 TCM983046:TCM983047 TMI983046:TMI983047 TWE983046:TWE983047 UGA983046:UGA983047 UPW983046:UPW983047 UZS983046:UZS983047 VJO983046:VJO983047 VTK983046:VTK983047 WDG983046:WDG983047 WNC983046:WNC983047 WWY983046:WWY983047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AE65542:AE65543 KA65542:KA65543 TW65542:TW65543 ADS65542:ADS65543 ANO65542:ANO65543 AXK65542:AXK65543 BHG65542:BHG65543 BRC65542:BRC65543 CAY65542:CAY65543 CKU65542:CKU65543 CUQ65542:CUQ65543 DEM65542:DEM65543 DOI65542:DOI65543 DYE65542:DYE65543 EIA65542:EIA65543 ERW65542:ERW65543 FBS65542:FBS65543 FLO65542:FLO65543 FVK65542:FVK65543 GFG65542:GFG65543 GPC65542:GPC65543 GYY65542:GYY65543 HIU65542:HIU65543 HSQ65542:HSQ65543 ICM65542:ICM65543 IMI65542:IMI65543 IWE65542:IWE65543 JGA65542:JGA65543 JPW65542:JPW65543 JZS65542:JZS65543 KJO65542:KJO65543 KTK65542:KTK65543 LDG65542:LDG65543 LNC65542:LNC65543 LWY65542:LWY65543 MGU65542:MGU65543 MQQ65542:MQQ65543 NAM65542:NAM65543 NKI65542:NKI65543 NUE65542:NUE65543 OEA65542:OEA65543 ONW65542:ONW65543 OXS65542:OXS65543 PHO65542:PHO65543 PRK65542:PRK65543 QBG65542:QBG65543 QLC65542:QLC65543 QUY65542:QUY65543 REU65542:REU65543 ROQ65542:ROQ65543 RYM65542:RYM65543 SII65542:SII65543 SSE65542:SSE65543 TCA65542:TCA65543 TLW65542:TLW65543 TVS65542:TVS65543 UFO65542:UFO65543 UPK65542:UPK65543 UZG65542:UZG65543 VJC65542:VJC65543 VSY65542:VSY65543 WCU65542:WCU65543 WMQ65542:WMQ65543 WWM65542:WWM65543 AE131078:AE131079 KA131078:KA131079 TW131078:TW131079 ADS131078:ADS131079 ANO131078:ANO131079 AXK131078:AXK131079 BHG131078:BHG131079 BRC131078:BRC131079 CAY131078:CAY131079 CKU131078:CKU131079 CUQ131078:CUQ131079 DEM131078:DEM131079 DOI131078:DOI131079 DYE131078:DYE131079 EIA131078:EIA131079 ERW131078:ERW131079 FBS131078:FBS131079 FLO131078:FLO131079 FVK131078:FVK131079 GFG131078:GFG131079 GPC131078:GPC131079 GYY131078:GYY131079 HIU131078:HIU131079 HSQ131078:HSQ131079 ICM131078:ICM131079 IMI131078:IMI131079 IWE131078:IWE131079 JGA131078:JGA131079 JPW131078:JPW131079 JZS131078:JZS131079 KJO131078:KJO131079 KTK131078:KTK131079 LDG131078:LDG131079 LNC131078:LNC131079 LWY131078:LWY131079 MGU131078:MGU131079 MQQ131078:MQQ131079 NAM131078:NAM131079 NKI131078:NKI131079 NUE131078:NUE131079 OEA131078:OEA131079 ONW131078:ONW131079 OXS131078:OXS131079 PHO131078:PHO131079 PRK131078:PRK131079 QBG131078:QBG131079 QLC131078:QLC131079 QUY131078:QUY131079 REU131078:REU131079 ROQ131078:ROQ131079 RYM131078:RYM131079 SII131078:SII131079 SSE131078:SSE131079 TCA131078:TCA131079 TLW131078:TLW131079 TVS131078:TVS131079 UFO131078:UFO131079 UPK131078:UPK131079 UZG131078:UZG131079 VJC131078:VJC131079 VSY131078:VSY131079 WCU131078:WCU131079 WMQ131078:WMQ131079 WWM131078:WWM131079 AE196614:AE196615 KA196614:KA196615 TW196614:TW196615 ADS196614:ADS196615 ANO196614:ANO196615 AXK196614:AXK196615 BHG196614:BHG196615 BRC196614:BRC196615 CAY196614:CAY196615 CKU196614:CKU196615 CUQ196614:CUQ196615 DEM196614:DEM196615 DOI196614:DOI196615 DYE196614:DYE196615 EIA196614:EIA196615 ERW196614:ERW196615 FBS196614:FBS196615 FLO196614:FLO196615 FVK196614:FVK196615 GFG196614:GFG196615 GPC196614:GPC196615 GYY196614:GYY196615 HIU196614:HIU196615 HSQ196614:HSQ196615 ICM196614:ICM196615 IMI196614:IMI196615 IWE196614:IWE196615 JGA196614:JGA196615 JPW196614:JPW196615 JZS196614:JZS196615 KJO196614:KJO196615 KTK196614:KTK196615 LDG196614:LDG196615 LNC196614:LNC196615 LWY196614:LWY196615 MGU196614:MGU196615 MQQ196614:MQQ196615 NAM196614:NAM196615 NKI196614:NKI196615 NUE196614:NUE196615 OEA196614:OEA196615 ONW196614:ONW196615 OXS196614:OXS196615 PHO196614:PHO196615 PRK196614:PRK196615 QBG196614:QBG196615 QLC196614:QLC196615 QUY196614:QUY196615 REU196614:REU196615 ROQ196614:ROQ196615 RYM196614:RYM196615 SII196614:SII196615 SSE196614:SSE196615 TCA196614:TCA196615 TLW196614:TLW196615 TVS196614:TVS196615 UFO196614:UFO196615 UPK196614:UPK196615 UZG196614:UZG196615 VJC196614:VJC196615 VSY196614:VSY196615 WCU196614:WCU196615 WMQ196614:WMQ196615 WWM196614:WWM196615 AE262150:AE262151 KA262150:KA262151 TW262150:TW262151 ADS262150:ADS262151 ANO262150:ANO262151 AXK262150:AXK262151 BHG262150:BHG262151 BRC262150:BRC262151 CAY262150:CAY262151 CKU262150:CKU262151 CUQ262150:CUQ262151 DEM262150:DEM262151 DOI262150:DOI262151 DYE262150:DYE262151 EIA262150:EIA262151 ERW262150:ERW262151 FBS262150:FBS262151 FLO262150:FLO262151 FVK262150:FVK262151 GFG262150:GFG262151 GPC262150:GPC262151 GYY262150:GYY262151 HIU262150:HIU262151 HSQ262150:HSQ262151 ICM262150:ICM262151 IMI262150:IMI262151 IWE262150:IWE262151 JGA262150:JGA262151 JPW262150:JPW262151 JZS262150:JZS262151 KJO262150:KJO262151 KTK262150:KTK262151 LDG262150:LDG262151 LNC262150:LNC262151 LWY262150:LWY262151 MGU262150:MGU262151 MQQ262150:MQQ262151 NAM262150:NAM262151 NKI262150:NKI262151 NUE262150:NUE262151 OEA262150:OEA262151 ONW262150:ONW262151 OXS262150:OXS262151 PHO262150:PHO262151 PRK262150:PRK262151 QBG262150:QBG262151 QLC262150:QLC262151 QUY262150:QUY262151 REU262150:REU262151 ROQ262150:ROQ262151 RYM262150:RYM262151 SII262150:SII262151 SSE262150:SSE262151 TCA262150:TCA262151 TLW262150:TLW262151 TVS262150:TVS262151 UFO262150:UFO262151 UPK262150:UPK262151 UZG262150:UZG262151 VJC262150:VJC262151 VSY262150:VSY262151 WCU262150:WCU262151 WMQ262150:WMQ262151 WWM262150:WWM262151 AE327686:AE327687 KA327686:KA327687 TW327686:TW327687 ADS327686:ADS327687 ANO327686:ANO327687 AXK327686:AXK327687 BHG327686:BHG327687 BRC327686:BRC327687 CAY327686:CAY327687 CKU327686:CKU327687 CUQ327686:CUQ327687 DEM327686:DEM327687 DOI327686:DOI327687 DYE327686:DYE327687 EIA327686:EIA327687 ERW327686:ERW327687 FBS327686:FBS327687 FLO327686:FLO327687 FVK327686:FVK327687 GFG327686:GFG327687 GPC327686:GPC327687 GYY327686:GYY327687 HIU327686:HIU327687 HSQ327686:HSQ327687 ICM327686:ICM327687 IMI327686:IMI327687 IWE327686:IWE327687 JGA327686:JGA327687 JPW327686:JPW327687 JZS327686:JZS327687 KJO327686:KJO327687 KTK327686:KTK327687 LDG327686:LDG327687 LNC327686:LNC327687 LWY327686:LWY327687 MGU327686:MGU327687 MQQ327686:MQQ327687 NAM327686:NAM327687 NKI327686:NKI327687 NUE327686:NUE327687 OEA327686:OEA327687 ONW327686:ONW327687 OXS327686:OXS327687 PHO327686:PHO327687 PRK327686:PRK327687 QBG327686:QBG327687 QLC327686:QLC327687 QUY327686:QUY327687 REU327686:REU327687 ROQ327686:ROQ327687 RYM327686:RYM327687 SII327686:SII327687 SSE327686:SSE327687 TCA327686:TCA327687 TLW327686:TLW327687 TVS327686:TVS327687 UFO327686:UFO327687 UPK327686:UPK327687 UZG327686:UZG327687 VJC327686:VJC327687 VSY327686:VSY327687 WCU327686:WCU327687 WMQ327686:WMQ327687 WWM327686:WWM327687 AE393222:AE393223 KA393222:KA393223 TW393222:TW393223 ADS393222:ADS393223 ANO393222:ANO393223 AXK393222:AXK393223 BHG393222:BHG393223 BRC393222:BRC393223 CAY393222:CAY393223 CKU393222:CKU393223 CUQ393222:CUQ393223 DEM393222:DEM393223 DOI393222:DOI393223 DYE393222:DYE393223 EIA393222:EIA393223 ERW393222:ERW393223 FBS393222:FBS393223 FLO393222:FLO393223 FVK393222:FVK393223 GFG393222:GFG393223 GPC393222:GPC393223 GYY393222:GYY393223 HIU393222:HIU393223 HSQ393222:HSQ393223 ICM393222:ICM393223 IMI393222:IMI393223 IWE393222:IWE393223 JGA393222:JGA393223 JPW393222:JPW393223 JZS393222:JZS393223 KJO393222:KJO393223 KTK393222:KTK393223 LDG393222:LDG393223 LNC393222:LNC393223 LWY393222:LWY393223 MGU393222:MGU393223 MQQ393222:MQQ393223 NAM393222:NAM393223 NKI393222:NKI393223 NUE393222:NUE393223 OEA393222:OEA393223 ONW393222:ONW393223 OXS393222:OXS393223 PHO393222:PHO393223 PRK393222:PRK393223 QBG393222:QBG393223 QLC393222:QLC393223 QUY393222:QUY393223 REU393222:REU393223 ROQ393222:ROQ393223 RYM393222:RYM393223 SII393222:SII393223 SSE393222:SSE393223 TCA393222:TCA393223 TLW393222:TLW393223 TVS393222:TVS393223 UFO393222:UFO393223 UPK393222:UPK393223 UZG393222:UZG393223 VJC393222:VJC393223 VSY393222:VSY393223 WCU393222:WCU393223 WMQ393222:WMQ393223 WWM393222:WWM393223 AE458758:AE458759 KA458758:KA458759 TW458758:TW458759 ADS458758:ADS458759 ANO458758:ANO458759 AXK458758:AXK458759 BHG458758:BHG458759 BRC458758:BRC458759 CAY458758:CAY458759 CKU458758:CKU458759 CUQ458758:CUQ458759 DEM458758:DEM458759 DOI458758:DOI458759 DYE458758:DYE458759 EIA458758:EIA458759 ERW458758:ERW458759 FBS458758:FBS458759 FLO458758:FLO458759 FVK458758:FVK458759 GFG458758:GFG458759 GPC458758:GPC458759 GYY458758:GYY458759 HIU458758:HIU458759 HSQ458758:HSQ458759 ICM458758:ICM458759 IMI458758:IMI458759 IWE458758:IWE458759 JGA458758:JGA458759 JPW458758:JPW458759 JZS458758:JZS458759 KJO458758:KJO458759 KTK458758:KTK458759 LDG458758:LDG458759 LNC458758:LNC458759 LWY458758:LWY458759 MGU458758:MGU458759 MQQ458758:MQQ458759 NAM458758:NAM458759 NKI458758:NKI458759 NUE458758:NUE458759 OEA458758:OEA458759 ONW458758:ONW458759 OXS458758:OXS458759 PHO458758:PHO458759 PRK458758:PRK458759 QBG458758:QBG458759 QLC458758:QLC458759 QUY458758:QUY458759 REU458758:REU458759 ROQ458758:ROQ458759 RYM458758:RYM458759 SII458758:SII458759 SSE458758:SSE458759 TCA458758:TCA458759 TLW458758:TLW458759 TVS458758:TVS458759 UFO458758:UFO458759 UPK458758:UPK458759 UZG458758:UZG458759 VJC458758:VJC458759 VSY458758:VSY458759 WCU458758:WCU458759 WMQ458758:WMQ458759 WWM458758:WWM458759 AE524294:AE524295 KA524294:KA524295 TW524294:TW524295 ADS524294:ADS524295 ANO524294:ANO524295 AXK524294:AXK524295 BHG524294:BHG524295 BRC524294:BRC524295 CAY524294:CAY524295 CKU524294:CKU524295 CUQ524294:CUQ524295 DEM524294:DEM524295 DOI524294:DOI524295 DYE524294:DYE524295 EIA524294:EIA524295 ERW524294:ERW524295 FBS524294:FBS524295 FLO524294:FLO524295 FVK524294:FVK524295 GFG524294:GFG524295 GPC524294:GPC524295 GYY524294:GYY524295 HIU524294:HIU524295 HSQ524294:HSQ524295 ICM524294:ICM524295 IMI524294:IMI524295 IWE524294:IWE524295 JGA524294:JGA524295 JPW524294:JPW524295 JZS524294:JZS524295 KJO524294:KJO524295 KTK524294:KTK524295 LDG524294:LDG524295 LNC524294:LNC524295 LWY524294:LWY524295 MGU524294:MGU524295 MQQ524294:MQQ524295 NAM524294:NAM524295 NKI524294:NKI524295 NUE524294:NUE524295 OEA524294:OEA524295 ONW524294:ONW524295 OXS524294:OXS524295 PHO524294:PHO524295 PRK524294:PRK524295 QBG524294:QBG524295 QLC524294:QLC524295 QUY524294:QUY524295 REU524294:REU524295 ROQ524294:ROQ524295 RYM524294:RYM524295 SII524294:SII524295 SSE524294:SSE524295 TCA524294:TCA524295 TLW524294:TLW524295 TVS524294:TVS524295 UFO524294:UFO524295 UPK524294:UPK524295 UZG524294:UZG524295 VJC524294:VJC524295 VSY524294:VSY524295 WCU524294:WCU524295 WMQ524294:WMQ524295 WWM524294:WWM524295 AE589830:AE589831 KA589830:KA589831 TW589830:TW589831 ADS589830:ADS589831 ANO589830:ANO589831 AXK589830:AXK589831 BHG589830:BHG589831 BRC589830:BRC589831 CAY589830:CAY589831 CKU589830:CKU589831 CUQ589830:CUQ589831 DEM589830:DEM589831 DOI589830:DOI589831 DYE589830:DYE589831 EIA589830:EIA589831 ERW589830:ERW589831 FBS589830:FBS589831 FLO589830:FLO589831 FVK589830:FVK589831 GFG589830:GFG589831 GPC589830:GPC589831 GYY589830:GYY589831 HIU589830:HIU589831 HSQ589830:HSQ589831 ICM589830:ICM589831 IMI589830:IMI589831 IWE589830:IWE589831 JGA589830:JGA589831 JPW589830:JPW589831 JZS589830:JZS589831 KJO589830:KJO589831 KTK589830:KTK589831 LDG589830:LDG589831 LNC589830:LNC589831 LWY589830:LWY589831 MGU589830:MGU589831 MQQ589830:MQQ589831 NAM589830:NAM589831 NKI589830:NKI589831 NUE589830:NUE589831 OEA589830:OEA589831 ONW589830:ONW589831 OXS589830:OXS589831 PHO589830:PHO589831 PRK589830:PRK589831 QBG589830:QBG589831 QLC589830:QLC589831 QUY589830:QUY589831 REU589830:REU589831 ROQ589830:ROQ589831 RYM589830:RYM589831 SII589830:SII589831 SSE589830:SSE589831 TCA589830:TCA589831 TLW589830:TLW589831 TVS589830:TVS589831 UFO589830:UFO589831 UPK589830:UPK589831 UZG589830:UZG589831 VJC589830:VJC589831 VSY589830:VSY589831 WCU589830:WCU589831 WMQ589830:WMQ589831 WWM589830:WWM589831 AE655366:AE655367 KA655366:KA655367 TW655366:TW655367 ADS655366:ADS655367 ANO655366:ANO655367 AXK655366:AXK655367 BHG655366:BHG655367 BRC655366:BRC655367 CAY655366:CAY655367 CKU655366:CKU655367 CUQ655366:CUQ655367 DEM655366:DEM655367 DOI655366:DOI655367 DYE655366:DYE655367 EIA655366:EIA655367 ERW655366:ERW655367 FBS655366:FBS655367 FLO655366:FLO655367 FVK655366:FVK655367 GFG655366:GFG655367 GPC655366:GPC655367 GYY655366:GYY655367 HIU655366:HIU655367 HSQ655366:HSQ655367 ICM655366:ICM655367 IMI655366:IMI655367 IWE655366:IWE655367 JGA655366:JGA655367 JPW655366:JPW655367 JZS655366:JZS655367 KJO655366:KJO655367 KTK655366:KTK655367 LDG655366:LDG655367 LNC655366:LNC655367 LWY655366:LWY655367 MGU655366:MGU655367 MQQ655366:MQQ655367 NAM655366:NAM655367 NKI655366:NKI655367 NUE655366:NUE655367 OEA655366:OEA655367 ONW655366:ONW655367 OXS655366:OXS655367 PHO655366:PHO655367 PRK655366:PRK655367 QBG655366:QBG655367 QLC655366:QLC655367 QUY655366:QUY655367 REU655366:REU655367 ROQ655366:ROQ655367 RYM655366:RYM655367 SII655366:SII655367 SSE655366:SSE655367 TCA655366:TCA655367 TLW655366:TLW655367 TVS655366:TVS655367 UFO655366:UFO655367 UPK655366:UPK655367 UZG655366:UZG655367 VJC655366:VJC655367 VSY655366:VSY655367 WCU655366:WCU655367 WMQ655366:WMQ655367 WWM655366:WWM655367 AE720902:AE720903 KA720902:KA720903 TW720902:TW720903 ADS720902:ADS720903 ANO720902:ANO720903 AXK720902:AXK720903 BHG720902:BHG720903 BRC720902:BRC720903 CAY720902:CAY720903 CKU720902:CKU720903 CUQ720902:CUQ720903 DEM720902:DEM720903 DOI720902:DOI720903 DYE720902:DYE720903 EIA720902:EIA720903 ERW720902:ERW720903 FBS720902:FBS720903 FLO720902:FLO720903 FVK720902:FVK720903 GFG720902:GFG720903 GPC720902:GPC720903 GYY720902:GYY720903 HIU720902:HIU720903 HSQ720902:HSQ720903 ICM720902:ICM720903 IMI720902:IMI720903 IWE720902:IWE720903 JGA720902:JGA720903 JPW720902:JPW720903 JZS720902:JZS720903 KJO720902:KJO720903 KTK720902:KTK720903 LDG720902:LDG720903 LNC720902:LNC720903 LWY720902:LWY720903 MGU720902:MGU720903 MQQ720902:MQQ720903 NAM720902:NAM720903 NKI720902:NKI720903 NUE720902:NUE720903 OEA720902:OEA720903 ONW720902:ONW720903 OXS720902:OXS720903 PHO720902:PHO720903 PRK720902:PRK720903 QBG720902:QBG720903 QLC720902:QLC720903 QUY720902:QUY720903 REU720902:REU720903 ROQ720902:ROQ720903 RYM720902:RYM720903 SII720902:SII720903 SSE720902:SSE720903 TCA720902:TCA720903 TLW720902:TLW720903 TVS720902:TVS720903 UFO720902:UFO720903 UPK720902:UPK720903 UZG720902:UZG720903 VJC720902:VJC720903 VSY720902:VSY720903 WCU720902:WCU720903 WMQ720902:WMQ720903 WWM720902:WWM720903 AE786438:AE786439 KA786438:KA786439 TW786438:TW786439 ADS786438:ADS786439 ANO786438:ANO786439 AXK786438:AXK786439 BHG786438:BHG786439 BRC786438:BRC786439 CAY786438:CAY786439 CKU786438:CKU786439 CUQ786438:CUQ786439 DEM786438:DEM786439 DOI786438:DOI786439 DYE786438:DYE786439 EIA786438:EIA786439 ERW786438:ERW786439 FBS786438:FBS786439 FLO786438:FLO786439 FVK786438:FVK786439 GFG786438:GFG786439 GPC786438:GPC786439 GYY786438:GYY786439 HIU786438:HIU786439 HSQ786438:HSQ786439 ICM786438:ICM786439 IMI786438:IMI786439 IWE786438:IWE786439 JGA786438:JGA786439 JPW786438:JPW786439 JZS786438:JZS786439 KJO786438:KJO786439 KTK786438:KTK786439 LDG786438:LDG786439 LNC786438:LNC786439 LWY786438:LWY786439 MGU786438:MGU786439 MQQ786438:MQQ786439 NAM786438:NAM786439 NKI786438:NKI786439 NUE786438:NUE786439 OEA786438:OEA786439 ONW786438:ONW786439 OXS786438:OXS786439 PHO786438:PHO786439 PRK786438:PRK786439 QBG786438:QBG786439 QLC786438:QLC786439 QUY786438:QUY786439 REU786438:REU786439 ROQ786438:ROQ786439 RYM786438:RYM786439 SII786438:SII786439 SSE786438:SSE786439 TCA786438:TCA786439 TLW786438:TLW786439 TVS786438:TVS786439 UFO786438:UFO786439 UPK786438:UPK786439 UZG786438:UZG786439 VJC786438:VJC786439 VSY786438:VSY786439 WCU786438:WCU786439 WMQ786438:WMQ786439 WWM786438:WWM786439 AE851974:AE851975 KA851974:KA851975 TW851974:TW851975 ADS851974:ADS851975 ANO851974:ANO851975 AXK851974:AXK851975 BHG851974:BHG851975 BRC851974:BRC851975 CAY851974:CAY851975 CKU851974:CKU851975 CUQ851974:CUQ851975 DEM851974:DEM851975 DOI851974:DOI851975 DYE851974:DYE851975 EIA851974:EIA851975 ERW851974:ERW851975 FBS851974:FBS851975 FLO851974:FLO851975 FVK851974:FVK851975 GFG851974:GFG851975 GPC851974:GPC851975 GYY851974:GYY851975 HIU851974:HIU851975 HSQ851974:HSQ851975 ICM851974:ICM851975 IMI851974:IMI851975 IWE851974:IWE851975 JGA851974:JGA851975 JPW851974:JPW851975 JZS851974:JZS851975 KJO851974:KJO851975 KTK851974:KTK851975 LDG851974:LDG851975 LNC851974:LNC851975 LWY851974:LWY851975 MGU851974:MGU851975 MQQ851974:MQQ851975 NAM851974:NAM851975 NKI851974:NKI851975 NUE851974:NUE851975 OEA851974:OEA851975 ONW851974:ONW851975 OXS851974:OXS851975 PHO851974:PHO851975 PRK851974:PRK851975 QBG851974:QBG851975 QLC851974:QLC851975 QUY851974:QUY851975 REU851974:REU851975 ROQ851974:ROQ851975 RYM851974:RYM851975 SII851974:SII851975 SSE851974:SSE851975 TCA851974:TCA851975 TLW851974:TLW851975 TVS851974:TVS851975 UFO851974:UFO851975 UPK851974:UPK851975 UZG851974:UZG851975 VJC851974:VJC851975 VSY851974:VSY851975 WCU851974:WCU851975 WMQ851974:WMQ851975 WWM851974:WWM851975 AE917510:AE917511 KA917510:KA917511 TW917510:TW917511 ADS917510:ADS917511 ANO917510:ANO917511 AXK917510:AXK917511 BHG917510:BHG917511 BRC917510:BRC917511 CAY917510:CAY917511 CKU917510:CKU917511 CUQ917510:CUQ917511 DEM917510:DEM917511 DOI917510:DOI917511 DYE917510:DYE917511 EIA917510:EIA917511 ERW917510:ERW917511 FBS917510:FBS917511 FLO917510:FLO917511 FVK917510:FVK917511 GFG917510:GFG917511 GPC917510:GPC917511 GYY917510:GYY917511 HIU917510:HIU917511 HSQ917510:HSQ917511 ICM917510:ICM917511 IMI917510:IMI917511 IWE917510:IWE917511 JGA917510:JGA917511 JPW917510:JPW917511 JZS917510:JZS917511 KJO917510:KJO917511 KTK917510:KTK917511 LDG917510:LDG917511 LNC917510:LNC917511 LWY917510:LWY917511 MGU917510:MGU917511 MQQ917510:MQQ917511 NAM917510:NAM917511 NKI917510:NKI917511 NUE917510:NUE917511 OEA917510:OEA917511 ONW917510:ONW917511 OXS917510:OXS917511 PHO917510:PHO917511 PRK917510:PRK917511 QBG917510:QBG917511 QLC917510:QLC917511 QUY917510:QUY917511 REU917510:REU917511 ROQ917510:ROQ917511 RYM917510:RYM917511 SII917510:SII917511 SSE917510:SSE917511 TCA917510:TCA917511 TLW917510:TLW917511 TVS917510:TVS917511 UFO917510:UFO917511 UPK917510:UPK917511 UZG917510:UZG917511 VJC917510:VJC917511 VSY917510:VSY917511 WCU917510:WCU917511 WMQ917510:WMQ917511 WWM917510:WWM917511 AE983046:AE983047 KA983046:KA983047 TW983046:TW983047 ADS983046:ADS983047 ANO983046:ANO983047 AXK983046:AXK983047 BHG983046:BHG983047 BRC983046:BRC983047 CAY983046:CAY983047 CKU983046:CKU983047 CUQ983046:CUQ983047 DEM983046:DEM983047 DOI983046:DOI983047 DYE983046:DYE983047 EIA983046:EIA983047 ERW983046:ERW983047 FBS983046:FBS983047 FLO983046:FLO983047 FVK983046:FVK983047 GFG983046:GFG983047 GPC983046:GPC983047 GYY983046:GYY983047 HIU983046:HIU983047 HSQ983046:HSQ983047 ICM983046:ICM983047 IMI983046:IMI983047 IWE983046:IWE983047 JGA983046:JGA983047 JPW983046:JPW983047 JZS983046:JZS983047 KJO983046:KJO983047 KTK983046:KTK983047 LDG983046:LDG983047 LNC983046:LNC983047 LWY983046:LWY983047 MGU983046:MGU983047 MQQ983046:MQQ983047 NAM983046:NAM983047 NKI983046:NKI983047 NUE983046:NUE983047 OEA983046:OEA983047 ONW983046:ONW983047 OXS983046:OXS983047 PHO983046:PHO983047 PRK983046:PRK983047 QBG983046:QBG983047 QLC983046:QLC983047 QUY983046:QUY983047 REU983046:REU983047 ROQ983046:ROQ983047 RYM983046:RYM983047 SII983046:SII983047 SSE983046:SSE983047 TCA983046:TCA983047 TLW983046:TLW983047 TVS983046:TVS983047 UFO983046:UFO983047 UPK983046:UPK983047 UZG983046:UZG983047 VJC983046:VJC983047 VSY983046:VSY983047 WCU983046:WCU983047 WMQ983046:WMQ983047 WWM983046:WWM983047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AG65542:AG65543 KC65542:KC65543 TY65542:TY65543 ADU65542:ADU65543 ANQ65542:ANQ65543 AXM65542:AXM65543 BHI65542:BHI65543 BRE65542:BRE65543 CBA65542:CBA65543 CKW65542:CKW65543 CUS65542:CUS65543 DEO65542:DEO65543 DOK65542:DOK65543 DYG65542:DYG65543 EIC65542:EIC65543 ERY65542:ERY65543 FBU65542:FBU65543 FLQ65542:FLQ65543 FVM65542:FVM65543 GFI65542:GFI65543 GPE65542:GPE65543 GZA65542:GZA65543 HIW65542:HIW65543 HSS65542:HSS65543 ICO65542:ICO65543 IMK65542:IMK65543 IWG65542:IWG65543 JGC65542:JGC65543 JPY65542:JPY65543 JZU65542:JZU65543 KJQ65542:KJQ65543 KTM65542:KTM65543 LDI65542:LDI65543 LNE65542:LNE65543 LXA65542:LXA65543 MGW65542:MGW65543 MQS65542:MQS65543 NAO65542:NAO65543 NKK65542:NKK65543 NUG65542:NUG65543 OEC65542:OEC65543 ONY65542:ONY65543 OXU65542:OXU65543 PHQ65542:PHQ65543 PRM65542:PRM65543 QBI65542:QBI65543 QLE65542:QLE65543 QVA65542:QVA65543 REW65542:REW65543 ROS65542:ROS65543 RYO65542:RYO65543 SIK65542:SIK65543 SSG65542:SSG65543 TCC65542:TCC65543 TLY65542:TLY65543 TVU65542:TVU65543 UFQ65542:UFQ65543 UPM65542:UPM65543 UZI65542:UZI65543 VJE65542:VJE65543 VTA65542:VTA65543 WCW65542:WCW65543 WMS65542:WMS65543 WWO65542:WWO65543 AG131078:AG131079 KC131078:KC131079 TY131078:TY131079 ADU131078:ADU131079 ANQ131078:ANQ131079 AXM131078:AXM131079 BHI131078:BHI131079 BRE131078:BRE131079 CBA131078:CBA131079 CKW131078:CKW131079 CUS131078:CUS131079 DEO131078:DEO131079 DOK131078:DOK131079 DYG131078:DYG131079 EIC131078:EIC131079 ERY131078:ERY131079 FBU131078:FBU131079 FLQ131078:FLQ131079 FVM131078:FVM131079 GFI131078:GFI131079 GPE131078:GPE131079 GZA131078:GZA131079 HIW131078:HIW131079 HSS131078:HSS131079 ICO131078:ICO131079 IMK131078:IMK131079 IWG131078:IWG131079 JGC131078:JGC131079 JPY131078:JPY131079 JZU131078:JZU131079 KJQ131078:KJQ131079 KTM131078:KTM131079 LDI131078:LDI131079 LNE131078:LNE131079 LXA131078:LXA131079 MGW131078:MGW131079 MQS131078:MQS131079 NAO131078:NAO131079 NKK131078:NKK131079 NUG131078:NUG131079 OEC131078:OEC131079 ONY131078:ONY131079 OXU131078:OXU131079 PHQ131078:PHQ131079 PRM131078:PRM131079 QBI131078:QBI131079 QLE131078:QLE131079 QVA131078:QVA131079 REW131078:REW131079 ROS131078:ROS131079 RYO131078:RYO131079 SIK131078:SIK131079 SSG131078:SSG131079 TCC131078:TCC131079 TLY131078:TLY131079 TVU131078:TVU131079 UFQ131078:UFQ131079 UPM131078:UPM131079 UZI131078:UZI131079 VJE131078:VJE131079 VTA131078:VTA131079 WCW131078:WCW131079 WMS131078:WMS131079 WWO131078:WWO131079 AG196614:AG196615 KC196614:KC196615 TY196614:TY196615 ADU196614:ADU196615 ANQ196614:ANQ196615 AXM196614:AXM196615 BHI196614:BHI196615 BRE196614:BRE196615 CBA196614:CBA196615 CKW196614:CKW196615 CUS196614:CUS196615 DEO196614:DEO196615 DOK196614:DOK196615 DYG196614:DYG196615 EIC196614:EIC196615 ERY196614:ERY196615 FBU196614:FBU196615 FLQ196614:FLQ196615 FVM196614:FVM196615 GFI196614:GFI196615 GPE196614:GPE196615 GZA196614:GZA196615 HIW196614:HIW196615 HSS196614:HSS196615 ICO196614:ICO196615 IMK196614:IMK196615 IWG196614:IWG196615 JGC196614:JGC196615 JPY196614:JPY196615 JZU196614:JZU196615 KJQ196614:KJQ196615 KTM196614:KTM196615 LDI196614:LDI196615 LNE196614:LNE196615 LXA196614:LXA196615 MGW196614:MGW196615 MQS196614:MQS196615 NAO196614:NAO196615 NKK196614:NKK196615 NUG196614:NUG196615 OEC196614:OEC196615 ONY196614:ONY196615 OXU196614:OXU196615 PHQ196614:PHQ196615 PRM196614:PRM196615 QBI196614:QBI196615 QLE196614:QLE196615 QVA196614:QVA196615 REW196614:REW196615 ROS196614:ROS196615 RYO196614:RYO196615 SIK196614:SIK196615 SSG196614:SSG196615 TCC196614:TCC196615 TLY196614:TLY196615 TVU196614:TVU196615 UFQ196614:UFQ196615 UPM196614:UPM196615 UZI196614:UZI196615 VJE196614:VJE196615 VTA196614:VTA196615 WCW196614:WCW196615 WMS196614:WMS196615 WWO196614:WWO196615 AG262150:AG262151 KC262150:KC262151 TY262150:TY262151 ADU262150:ADU262151 ANQ262150:ANQ262151 AXM262150:AXM262151 BHI262150:BHI262151 BRE262150:BRE262151 CBA262150:CBA262151 CKW262150:CKW262151 CUS262150:CUS262151 DEO262150:DEO262151 DOK262150:DOK262151 DYG262150:DYG262151 EIC262150:EIC262151 ERY262150:ERY262151 FBU262150:FBU262151 FLQ262150:FLQ262151 FVM262150:FVM262151 GFI262150:GFI262151 GPE262150:GPE262151 GZA262150:GZA262151 HIW262150:HIW262151 HSS262150:HSS262151 ICO262150:ICO262151 IMK262150:IMK262151 IWG262150:IWG262151 JGC262150:JGC262151 JPY262150:JPY262151 JZU262150:JZU262151 KJQ262150:KJQ262151 KTM262150:KTM262151 LDI262150:LDI262151 LNE262150:LNE262151 LXA262150:LXA262151 MGW262150:MGW262151 MQS262150:MQS262151 NAO262150:NAO262151 NKK262150:NKK262151 NUG262150:NUG262151 OEC262150:OEC262151 ONY262150:ONY262151 OXU262150:OXU262151 PHQ262150:PHQ262151 PRM262150:PRM262151 QBI262150:QBI262151 QLE262150:QLE262151 QVA262150:QVA262151 REW262150:REW262151 ROS262150:ROS262151 RYO262150:RYO262151 SIK262150:SIK262151 SSG262150:SSG262151 TCC262150:TCC262151 TLY262150:TLY262151 TVU262150:TVU262151 UFQ262150:UFQ262151 UPM262150:UPM262151 UZI262150:UZI262151 VJE262150:VJE262151 VTA262150:VTA262151 WCW262150:WCW262151 WMS262150:WMS262151 WWO262150:WWO262151 AG327686:AG327687 KC327686:KC327687 TY327686:TY327687 ADU327686:ADU327687 ANQ327686:ANQ327687 AXM327686:AXM327687 BHI327686:BHI327687 BRE327686:BRE327687 CBA327686:CBA327687 CKW327686:CKW327687 CUS327686:CUS327687 DEO327686:DEO327687 DOK327686:DOK327687 DYG327686:DYG327687 EIC327686:EIC327687 ERY327686:ERY327687 FBU327686:FBU327687 FLQ327686:FLQ327687 FVM327686:FVM327687 GFI327686:GFI327687 GPE327686:GPE327687 GZA327686:GZA327687 HIW327686:HIW327687 HSS327686:HSS327687 ICO327686:ICO327687 IMK327686:IMK327687 IWG327686:IWG327687 JGC327686:JGC327687 JPY327686:JPY327687 JZU327686:JZU327687 KJQ327686:KJQ327687 KTM327686:KTM327687 LDI327686:LDI327687 LNE327686:LNE327687 LXA327686:LXA327687 MGW327686:MGW327687 MQS327686:MQS327687 NAO327686:NAO327687 NKK327686:NKK327687 NUG327686:NUG327687 OEC327686:OEC327687 ONY327686:ONY327687 OXU327686:OXU327687 PHQ327686:PHQ327687 PRM327686:PRM327687 QBI327686:QBI327687 QLE327686:QLE327687 QVA327686:QVA327687 REW327686:REW327687 ROS327686:ROS327687 RYO327686:RYO327687 SIK327686:SIK327687 SSG327686:SSG327687 TCC327686:TCC327687 TLY327686:TLY327687 TVU327686:TVU327687 UFQ327686:UFQ327687 UPM327686:UPM327687 UZI327686:UZI327687 VJE327686:VJE327687 VTA327686:VTA327687 WCW327686:WCW327687 WMS327686:WMS327687 WWO327686:WWO327687 AG393222:AG393223 KC393222:KC393223 TY393222:TY393223 ADU393222:ADU393223 ANQ393222:ANQ393223 AXM393222:AXM393223 BHI393222:BHI393223 BRE393222:BRE393223 CBA393222:CBA393223 CKW393222:CKW393223 CUS393222:CUS393223 DEO393222:DEO393223 DOK393222:DOK393223 DYG393222:DYG393223 EIC393222:EIC393223 ERY393222:ERY393223 FBU393222:FBU393223 FLQ393222:FLQ393223 FVM393222:FVM393223 GFI393222:GFI393223 GPE393222:GPE393223 GZA393222:GZA393223 HIW393222:HIW393223 HSS393222:HSS393223 ICO393222:ICO393223 IMK393222:IMK393223 IWG393222:IWG393223 JGC393222:JGC393223 JPY393222:JPY393223 JZU393222:JZU393223 KJQ393222:KJQ393223 KTM393222:KTM393223 LDI393222:LDI393223 LNE393222:LNE393223 LXA393222:LXA393223 MGW393222:MGW393223 MQS393222:MQS393223 NAO393222:NAO393223 NKK393222:NKK393223 NUG393222:NUG393223 OEC393222:OEC393223 ONY393222:ONY393223 OXU393222:OXU393223 PHQ393222:PHQ393223 PRM393222:PRM393223 QBI393222:QBI393223 QLE393222:QLE393223 QVA393222:QVA393223 REW393222:REW393223 ROS393222:ROS393223 RYO393222:RYO393223 SIK393222:SIK393223 SSG393222:SSG393223 TCC393222:TCC393223 TLY393222:TLY393223 TVU393222:TVU393223 UFQ393222:UFQ393223 UPM393222:UPM393223 UZI393222:UZI393223 VJE393222:VJE393223 VTA393222:VTA393223 WCW393222:WCW393223 WMS393222:WMS393223 WWO393222:WWO393223 AG458758:AG458759 KC458758:KC458759 TY458758:TY458759 ADU458758:ADU458759 ANQ458758:ANQ458759 AXM458758:AXM458759 BHI458758:BHI458759 BRE458758:BRE458759 CBA458758:CBA458759 CKW458758:CKW458759 CUS458758:CUS458759 DEO458758:DEO458759 DOK458758:DOK458759 DYG458758:DYG458759 EIC458758:EIC458759 ERY458758:ERY458759 FBU458758:FBU458759 FLQ458758:FLQ458759 FVM458758:FVM458759 GFI458758:GFI458759 GPE458758:GPE458759 GZA458758:GZA458759 HIW458758:HIW458759 HSS458758:HSS458759 ICO458758:ICO458759 IMK458758:IMK458759 IWG458758:IWG458759 JGC458758:JGC458759 JPY458758:JPY458759 JZU458758:JZU458759 KJQ458758:KJQ458759 KTM458758:KTM458759 LDI458758:LDI458759 LNE458758:LNE458759 LXA458758:LXA458759 MGW458758:MGW458759 MQS458758:MQS458759 NAO458758:NAO458759 NKK458758:NKK458759 NUG458758:NUG458759 OEC458758:OEC458759 ONY458758:ONY458759 OXU458758:OXU458759 PHQ458758:PHQ458759 PRM458758:PRM458759 QBI458758:QBI458759 QLE458758:QLE458759 QVA458758:QVA458759 REW458758:REW458759 ROS458758:ROS458759 RYO458758:RYO458759 SIK458758:SIK458759 SSG458758:SSG458759 TCC458758:TCC458759 TLY458758:TLY458759 TVU458758:TVU458759 UFQ458758:UFQ458759 UPM458758:UPM458759 UZI458758:UZI458759 VJE458758:VJE458759 VTA458758:VTA458759 WCW458758:WCW458759 WMS458758:WMS458759 WWO458758:WWO458759 AG524294:AG524295 KC524294:KC524295 TY524294:TY524295 ADU524294:ADU524295 ANQ524294:ANQ524295 AXM524294:AXM524295 BHI524294:BHI524295 BRE524294:BRE524295 CBA524294:CBA524295 CKW524294:CKW524295 CUS524294:CUS524295 DEO524294:DEO524295 DOK524294:DOK524295 DYG524294:DYG524295 EIC524294:EIC524295 ERY524294:ERY524295 FBU524294:FBU524295 FLQ524294:FLQ524295 FVM524294:FVM524295 GFI524294:GFI524295 GPE524294:GPE524295 GZA524294:GZA524295 HIW524294:HIW524295 HSS524294:HSS524295 ICO524294:ICO524295 IMK524294:IMK524295 IWG524294:IWG524295 JGC524294:JGC524295 JPY524294:JPY524295 JZU524294:JZU524295 KJQ524294:KJQ524295 KTM524294:KTM524295 LDI524294:LDI524295 LNE524294:LNE524295 LXA524294:LXA524295 MGW524294:MGW524295 MQS524294:MQS524295 NAO524294:NAO524295 NKK524294:NKK524295 NUG524294:NUG524295 OEC524294:OEC524295 ONY524294:ONY524295 OXU524294:OXU524295 PHQ524294:PHQ524295 PRM524294:PRM524295 QBI524294:QBI524295 QLE524294:QLE524295 QVA524294:QVA524295 REW524294:REW524295 ROS524294:ROS524295 RYO524294:RYO524295 SIK524294:SIK524295 SSG524294:SSG524295 TCC524294:TCC524295 TLY524294:TLY524295 TVU524294:TVU524295 UFQ524294:UFQ524295 UPM524294:UPM524295 UZI524294:UZI524295 VJE524294:VJE524295 VTA524294:VTA524295 WCW524294:WCW524295 WMS524294:WMS524295 WWO524294:WWO524295 AG589830:AG589831 KC589830:KC589831 TY589830:TY589831 ADU589830:ADU589831 ANQ589830:ANQ589831 AXM589830:AXM589831 BHI589830:BHI589831 BRE589830:BRE589831 CBA589830:CBA589831 CKW589830:CKW589831 CUS589830:CUS589831 DEO589830:DEO589831 DOK589830:DOK589831 DYG589830:DYG589831 EIC589830:EIC589831 ERY589830:ERY589831 FBU589830:FBU589831 FLQ589830:FLQ589831 FVM589830:FVM589831 GFI589830:GFI589831 GPE589830:GPE589831 GZA589830:GZA589831 HIW589830:HIW589831 HSS589830:HSS589831 ICO589830:ICO589831 IMK589830:IMK589831 IWG589830:IWG589831 JGC589830:JGC589831 JPY589830:JPY589831 JZU589830:JZU589831 KJQ589830:KJQ589831 KTM589830:KTM589831 LDI589830:LDI589831 LNE589830:LNE589831 LXA589830:LXA589831 MGW589830:MGW589831 MQS589830:MQS589831 NAO589830:NAO589831 NKK589830:NKK589831 NUG589830:NUG589831 OEC589830:OEC589831 ONY589830:ONY589831 OXU589830:OXU589831 PHQ589830:PHQ589831 PRM589830:PRM589831 QBI589830:QBI589831 QLE589830:QLE589831 QVA589830:QVA589831 REW589830:REW589831 ROS589830:ROS589831 RYO589830:RYO589831 SIK589830:SIK589831 SSG589830:SSG589831 TCC589830:TCC589831 TLY589830:TLY589831 TVU589830:TVU589831 UFQ589830:UFQ589831 UPM589830:UPM589831 UZI589830:UZI589831 VJE589830:VJE589831 VTA589830:VTA589831 WCW589830:WCW589831 WMS589830:WMS589831 WWO589830:WWO589831 AG655366:AG655367 KC655366:KC655367 TY655366:TY655367 ADU655366:ADU655367 ANQ655366:ANQ655367 AXM655366:AXM655367 BHI655366:BHI655367 BRE655366:BRE655367 CBA655366:CBA655367 CKW655366:CKW655367 CUS655366:CUS655367 DEO655366:DEO655367 DOK655366:DOK655367 DYG655366:DYG655367 EIC655366:EIC655367 ERY655366:ERY655367 FBU655366:FBU655367 FLQ655366:FLQ655367 FVM655366:FVM655367 GFI655366:GFI655367 GPE655366:GPE655367 GZA655366:GZA655367 HIW655366:HIW655367 HSS655366:HSS655367 ICO655366:ICO655367 IMK655366:IMK655367 IWG655366:IWG655367 JGC655366:JGC655367 JPY655366:JPY655367 JZU655366:JZU655367 KJQ655366:KJQ655367 KTM655366:KTM655367 LDI655366:LDI655367 LNE655366:LNE655367 LXA655366:LXA655367 MGW655366:MGW655367 MQS655366:MQS655367 NAO655366:NAO655367 NKK655366:NKK655367 NUG655366:NUG655367 OEC655366:OEC655367 ONY655366:ONY655367 OXU655366:OXU655367 PHQ655366:PHQ655367 PRM655366:PRM655367 QBI655366:QBI655367 QLE655366:QLE655367 QVA655366:QVA655367 REW655366:REW655367 ROS655366:ROS655367 RYO655366:RYO655367 SIK655366:SIK655367 SSG655366:SSG655367 TCC655366:TCC655367 TLY655366:TLY655367 TVU655366:TVU655367 UFQ655366:UFQ655367 UPM655366:UPM655367 UZI655366:UZI655367 VJE655366:VJE655367 VTA655366:VTA655367 WCW655366:WCW655367 WMS655366:WMS655367 WWO655366:WWO655367 AG720902:AG720903 KC720902:KC720903 TY720902:TY720903 ADU720902:ADU720903 ANQ720902:ANQ720903 AXM720902:AXM720903 BHI720902:BHI720903 BRE720902:BRE720903 CBA720902:CBA720903 CKW720902:CKW720903 CUS720902:CUS720903 DEO720902:DEO720903 DOK720902:DOK720903 DYG720902:DYG720903 EIC720902:EIC720903 ERY720902:ERY720903 FBU720902:FBU720903 FLQ720902:FLQ720903 FVM720902:FVM720903 GFI720902:GFI720903 GPE720902:GPE720903 GZA720902:GZA720903 HIW720902:HIW720903 HSS720902:HSS720903 ICO720902:ICO720903 IMK720902:IMK720903 IWG720902:IWG720903 JGC720902:JGC720903 JPY720902:JPY720903 JZU720902:JZU720903 KJQ720902:KJQ720903 KTM720902:KTM720903 LDI720902:LDI720903 LNE720902:LNE720903 LXA720902:LXA720903 MGW720902:MGW720903 MQS720902:MQS720903 NAO720902:NAO720903 NKK720902:NKK720903 NUG720902:NUG720903 OEC720902:OEC720903 ONY720902:ONY720903 OXU720902:OXU720903 PHQ720902:PHQ720903 PRM720902:PRM720903 QBI720902:QBI720903 QLE720902:QLE720903 QVA720902:QVA720903 REW720902:REW720903 ROS720902:ROS720903 RYO720902:RYO720903 SIK720902:SIK720903 SSG720902:SSG720903 TCC720902:TCC720903 TLY720902:TLY720903 TVU720902:TVU720903 UFQ720902:UFQ720903 UPM720902:UPM720903 UZI720902:UZI720903 VJE720902:VJE720903 VTA720902:VTA720903 WCW720902:WCW720903 WMS720902:WMS720903 WWO720902:WWO720903 AG786438:AG786439 KC786438:KC786439 TY786438:TY786439 ADU786438:ADU786439 ANQ786438:ANQ786439 AXM786438:AXM786439 BHI786438:BHI786439 BRE786438:BRE786439 CBA786438:CBA786439 CKW786438:CKW786439 CUS786438:CUS786439 DEO786438:DEO786439 DOK786438:DOK786439 DYG786438:DYG786439 EIC786438:EIC786439 ERY786438:ERY786439 FBU786438:FBU786439 FLQ786438:FLQ786439 FVM786438:FVM786439 GFI786438:GFI786439 GPE786438:GPE786439 GZA786438:GZA786439 HIW786438:HIW786439 HSS786438:HSS786439 ICO786438:ICO786439 IMK786438:IMK786439 IWG786438:IWG786439 JGC786438:JGC786439 JPY786438:JPY786439 JZU786438:JZU786439 KJQ786438:KJQ786439 KTM786438:KTM786439 LDI786438:LDI786439 LNE786438:LNE786439 LXA786438:LXA786439 MGW786438:MGW786439 MQS786438:MQS786439 NAO786438:NAO786439 NKK786438:NKK786439 NUG786438:NUG786439 OEC786438:OEC786439 ONY786438:ONY786439 OXU786438:OXU786439 PHQ786438:PHQ786439 PRM786438:PRM786439 QBI786438:QBI786439 QLE786438:QLE786439 QVA786438:QVA786439 REW786438:REW786439 ROS786438:ROS786439 RYO786438:RYO786439 SIK786438:SIK786439 SSG786438:SSG786439 TCC786438:TCC786439 TLY786438:TLY786439 TVU786438:TVU786439 UFQ786438:UFQ786439 UPM786438:UPM786439 UZI786438:UZI786439 VJE786438:VJE786439 VTA786438:VTA786439 WCW786438:WCW786439 WMS786438:WMS786439 WWO786438:WWO786439 AG851974:AG851975 KC851974:KC851975 TY851974:TY851975 ADU851974:ADU851975 ANQ851974:ANQ851975 AXM851974:AXM851975 BHI851974:BHI851975 BRE851974:BRE851975 CBA851974:CBA851975 CKW851974:CKW851975 CUS851974:CUS851975 DEO851974:DEO851975 DOK851974:DOK851975 DYG851974:DYG851975 EIC851974:EIC851975 ERY851974:ERY851975 FBU851974:FBU851975 FLQ851974:FLQ851975 FVM851974:FVM851975 GFI851974:GFI851975 GPE851974:GPE851975 GZA851974:GZA851975 HIW851974:HIW851975 HSS851974:HSS851975 ICO851974:ICO851975 IMK851974:IMK851975 IWG851974:IWG851975 JGC851974:JGC851975 JPY851974:JPY851975 JZU851974:JZU851975 KJQ851974:KJQ851975 KTM851974:KTM851975 LDI851974:LDI851975 LNE851974:LNE851975 LXA851974:LXA851975 MGW851974:MGW851975 MQS851974:MQS851975 NAO851974:NAO851975 NKK851974:NKK851975 NUG851974:NUG851975 OEC851974:OEC851975 ONY851974:ONY851975 OXU851974:OXU851975 PHQ851974:PHQ851975 PRM851974:PRM851975 QBI851974:QBI851975 QLE851974:QLE851975 QVA851974:QVA851975 REW851974:REW851975 ROS851974:ROS851975 RYO851974:RYO851975 SIK851974:SIK851975 SSG851974:SSG851975 TCC851974:TCC851975 TLY851974:TLY851975 TVU851974:TVU851975 UFQ851974:UFQ851975 UPM851974:UPM851975 UZI851974:UZI851975 VJE851974:VJE851975 VTA851974:VTA851975 WCW851974:WCW851975 WMS851974:WMS851975 WWO851974:WWO851975 AG917510:AG917511 KC917510:KC917511 TY917510:TY917511 ADU917510:ADU917511 ANQ917510:ANQ917511 AXM917510:AXM917511 BHI917510:BHI917511 BRE917510:BRE917511 CBA917510:CBA917511 CKW917510:CKW917511 CUS917510:CUS917511 DEO917510:DEO917511 DOK917510:DOK917511 DYG917510:DYG917511 EIC917510:EIC917511 ERY917510:ERY917511 FBU917510:FBU917511 FLQ917510:FLQ917511 FVM917510:FVM917511 GFI917510:GFI917511 GPE917510:GPE917511 GZA917510:GZA917511 HIW917510:HIW917511 HSS917510:HSS917511 ICO917510:ICO917511 IMK917510:IMK917511 IWG917510:IWG917511 JGC917510:JGC917511 JPY917510:JPY917511 JZU917510:JZU917511 KJQ917510:KJQ917511 KTM917510:KTM917511 LDI917510:LDI917511 LNE917510:LNE917511 LXA917510:LXA917511 MGW917510:MGW917511 MQS917510:MQS917511 NAO917510:NAO917511 NKK917510:NKK917511 NUG917510:NUG917511 OEC917510:OEC917511 ONY917510:ONY917511 OXU917510:OXU917511 PHQ917510:PHQ917511 PRM917510:PRM917511 QBI917510:QBI917511 QLE917510:QLE917511 QVA917510:QVA917511 REW917510:REW917511 ROS917510:ROS917511 RYO917510:RYO917511 SIK917510:SIK917511 SSG917510:SSG917511 TCC917510:TCC917511 TLY917510:TLY917511 TVU917510:TVU917511 UFQ917510:UFQ917511 UPM917510:UPM917511 UZI917510:UZI917511 VJE917510:VJE917511 VTA917510:VTA917511 WCW917510:WCW917511 WMS917510:WMS917511 WWO917510:WWO917511 AG983046:AG983047 KC983046:KC983047 TY983046:TY983047 ADU983046:ADU983047 ANQ983046:ANQ983047 AXM983046:AXM983047 BHI983046:BHI983047 BRE983046:BRE983047 CBA983046:CBA983047 CKW983046:CKW983047 CUS983046:CUS983047 DEO983046:DEO983047 DOK983046:DOK983047 DYG983046:DYG983047 EIC983046:EIC983047 ERY983046:ERY983047 FBU983046:FBU983047 FLQ983046:FLQ983047 FVM983046:FVM983047 GFI983046:GFI983047 GPE983046:GPE983047 GZA983046:GZA983047 HIW983046:HIW983047 HSS983046:HSS983047 ICO983046:ICO983047 IMK983046:IMK983047 IWG983046:IWG983047 JGC983046:JGC983047 JPY983046:JPY983047 JZU983046:JZU983047 KJQ983046:KJQ983047 KTM983046:KTM983047 LDI983046:LDI983047 LNE983046:LNE983047 LXA983046:LXA983047 MGW983046:MGW983047 MQS983046:MQS983047 NAO983046:NAO983047 NKK983046:NKK983047 NUG983046:NUG983047 OEC983046:OEC983047 ONY983046:ONY983047 OXU983046:OXU983047 PHQ983046:PHQ983047 PRM983046:PRM983047 QBI983046:QBI983047 QLE983046:QLE983047 QVA983046:QVA983047 REW983046:REW983047 ROS983046:ROS983047 RYO983046:RYO983047 SIK983046:SIK983047 SSG983046:SSG983047 TCC983046:TCC983047 TLY983046:TLY983047 TVU983046:TVU983047 UFQ983046:UFQ983047 UPM983046:UPM983047 UZI983046:UZI983047 VJE983046:VJE983047 VTA983046:VTA983047 WCW983046:WCW983047 WMS983046:WMS983047 WWO983046:WWO983047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AI65542:AI65543 KE65542:KE65543 UA65542:UA65543 ADW65542:ADW65543 ANS65542:ANS65543 AXO65542:AXO65543 BHK65542:BHK65543 BRG65542:BRG65543 CBC65542:CBC65543 CKY65542:CKY65543 CUU65542:CUU65543 DEQ65542:DEQ65543 DOM65542:DOM65543 DYI65542:DYI65543 EIE65542:EIE65543 ESA65542:ESA65543 FBW65542:FBW65543 FLS65542:FLS65543 FVO65542:FVO65543 GFK65542:GFK65543 GPG65542:GPG65543 GZC65542:GZC65543 HIY65542:HIY65543 HSU65542:HSU65543 ICQ65542:ICQ65543 IMM65542:IMM65543 IWI65542:IWI65543 JGE65542:JGE65543 JQA65542:JQA65543 JZW65542:JZW65543 KJS65542:KJS65543 KTO65542:KTO65543 LDK65542:LDK65543 LNG65542:LNG65543 LXC65542:LXC65543 MGY65542:MGY65543 MQU65542:MQU65543 NAQ65542:NAQ65543 NKM65542:NKM65543 NUI65542:NUI65543 OEE65542:OEE65543 OOA65542:OOA65543 OXW65542:OXW65543 PHS65542:PHS65543 PRO65542:PRO65543 QBK65542:QBK65543 QLG65542:QLG65543 QVC65542:QVC65543 REY65542:REY65543 ROU65542:ROU65543 RYQ65542:RYQ65543 SIM65542:SIM65543 SSI65542:SSI65543 TCE65542:TCE65543 TMA65542:TMA65543 TVW65542:TVW65543 UFS65542:UFS65543 UPO65542:UPO65543 UZK65542:UZK65543 VJG65542:VJG65543 VTC65542:VTC65543 WCY65542:WCY65543 WMU65542:WMU65543 WWQ65542:WWQ65543 AI131078:AI131079 KE131078:KE131079 UA131078:UA131079 ADW131078:ADW131079 ANS131078:ANS131079 AXO131078:AXO131079 BHK131078:BHK131079 BRG131078:BRG131079 CBC131078:CBC131079 CKY131078:CKY131079 CUU131078:CUU131079 DEQ131078:DEQ131079 DOM131078:DOM131079 DYI131078:DYI131079 EIE131078:EIE131079 ESA131078:ESA131079 FBW131078:FBW131079 FLS131078:FLS131079 FVO131078:FVO131079 GFK131078:GFK131079 GPG131078:GPG131079 GZC131078:GZC131079 HIY131078:HIY131079 HSU131078:HSU131079 ICQ131078:ICQ131079 IMM131078:IMM131079 IWI131078:IWI131079 JGE131078:JGE131079 JQA131078:JQA131079 JZW131078:JZW131079 KJS131078:KJS131079 KTO131078:KTO131079 LDK131078:LDK131079 LNG131078:LNG131079 LXC131078:LXC131079 MGY131078:MGY131079 MQU131078:MQU131079 NAQ131078:NAQ131079 NKM131078:NKM131079 NUI131078:NUI131079 OEE131078:OEE131079 OOA131078:OOA131079 OXW131078:OXW131079 PHS131078:PHS131079 PRO131078:PRO131079 QBK131078:QBK131079 QLG131078:QLG131079 QVC131078:QVC131079 REY131078:REY131079 ROU131078:ROU131079 RYQ131078:RYQ131079 SIM131078:SIM131079 SSI131078:SSI131079 TCE131078:TCE131079 TMA131078:TMA131079 TVW131078:TVW131079 UFS131078:UFS131079 UPO131078:UPO131079 UZK131078:UZK131079 VJG131078:VJG131079 VTC131078:VTC131079 WCY131078:WCY131079 WMU131078:WMU131079 WWQ131078:WWQ131079 AI196614:AI196615 KE196614:KE196615 UA196614:UA196615 ADW196614:ADW196615 ANS196614:ANS196615 AXO196614:AXO196615 BHK196614:BHK196615 BRG196614:BRG196615 CBC196614:CBC196615 CKY196614:CKY196615 CUU196614:CUU196615 DEQ196614:DEQ196615 DOM196614:DOM196615 DYI196614:DYI196615 EIE196614:EIE196615 ESA196614:ESA196615 FBW196614:FBW196615 FLS196614:FLS196615 FVO196614:FVO196615 GFK196614:GFK196615 GPG196614:GPG196615 GZC196614:GZC196615 HIY196614:HIY196615 HSU196614:HSU196615 ICQ196614:ICQ196615 IMM196614:IMM196615 IWI196614:IWI196615 JGE196614:JGE196615 JQA196614:JQA196615 JZW196614:JZW196615 KJS196614:KJS196615 KTO196614:KTO196615 LDK196614:LDK196615 LNG196614:LNG196615 LXC196614:LXC196615 MGY196614:MGY196615 MQU196614:MQU196615 NAQ196614:NAQ196615 NKM196614:NKM196615 NUI196614:NUI196615 OEE196614:OEE196615 OOA196614:OOA196615 OXW196614:OXW196615 PHS196614:PHS196615 PRO196614:PRO196615 QBK196614:QBK196615 QLG196614:QLG196615 QVC196614:QVC196615 REY196614:REY196615 ROU196614:ROU196615 RYQ196614:RYQ196615 SIM196614:SIM196615 SSI196614:SSI196615 TCE196614:TCE196615 TMA196614:TMA196615 TVW196614:TVW196615 UFS196614:UFS196615 UPO196614:UPO196615 UZK196614:UZK196615 VJG196614:VJG196615 VTC196614:VTC196615 WCY196614:WCY196615 WMU196614:WMU196615 WWQ196614:WWQ196615 AI262150:AI262151 KE262150:KE262151 UA262150:UA262151 ADW262150:ADW262151 ANS262150:ANS262151 AXO262150:AXO262151 BHK262150:BHK262151 BRG262150:BRG262151 CBC262150:CBC262151 CKY262150:CKY262151 CUU262150:CUU262151 DEQ262150:DEQ262151 DOM262150:DOM262151 DYI262150:DYI262151 EIE262150:EIE262151 ESA262150:ESA262151 FBW262150:FBW262151 FLS262150:FLS262151 FVO262150:FVO262151 GFK262150:GFK262151 GPG262150:GPG262151 GZC262150:GZC262151 HIY262150:HIY262151 HSU262150:HSU262151 ICQ262150:ICQ262151 IMM262150:IMM262151 IWI262150:IWI262151 JGE262150:JGE262151 JQA262150:JQA262151 JZW262150:JZW262151 KJS262150:KJS262151 KTO262150:KTO262151 LDK262150:LDK262151 LNG262150:LNG262151 LXC262150:LXC262151 MGY262150:MGY262151 MQU262150:MQU262151 NAQ262150:NAQ262151 NKM262150:NKM262151 NUI262150:NUI262151 OEE262150:OEE262151 OOA262150:OOA262151 OXW262150:OXW262151 PHS262150:PHS262151 PRO262150:PRO262151 QBK262150:QBK262151 QLG262150:QLG262151 QVC262150:QVC262151 REY262150:REY262151 ROU262150:ROU262151 RYQ262150:RYQ262151 SIM262150:SIM262151 SSI262150:SSI262151 TCE262150:TCE262151 TMA262150:TMA262151 TVW262150:TVW262151 UFS262150:UFS262151 UPO262150:UPO262151 UZK262150:UZK262151 VJG262150:VJG262151 VTC262150:VTC262151 WCY262150:WCY262151 WMU262150:WMU262151 WWQ262150:WWQ262151 AI327686:AI327687 KE327686:KE327687 UA327686:UA327687 ADW327686:ADW327687 ANS327686:ANS327687 AXO327686:AXO327687 BHK327686:BHK327687 BRG327686:BRG327687 CBC327686:CBC327687 CKY327686:CKY327687 CUU327686:CUU327687 DEQ327686:DEQ327687 DOM327686:DOM327687 DYI327686:DYI327687 EIE327686:EIE327687 ESA327686:ESA327687 FBW327686:FBW327687 FLS327686:FLS327687 FVO327686:FVO327687 GFK327686:GFK327687 GPG327686:GPG327687 GZC327686:GZC327687 HIY327686:HIY327687 HSU327686:HSU327687 ICQ327686:ICQ327687 IMM327686:IMM327687 IWI327686:IWI327687 JGE327686:JGE327687 JQA327686:JQA327687 JZW327686:JZW327687 KJS327686:KJS327687 KTO327686:KTO327687 LDK327686:LDK327687 LNG327686:LNG327687 LXC327686:LXC327687 MGY327686:MGY327687 MQU327686:MQU327687 NAQ327686:NAQ327687 NKM327686:NKM327687 NUI327686:NUI327687 OEE327686:OEE327687 OOA327686:OOA327687 OXW327686:OXW327687 PHS327686:PHS327687 PRO327686:PRO327687 QBK327686:QBK327687 QLG327686:QLG327687 QVC327686:QVC327687 REY327686:REY327687 ROU327686:ROU327687 RYQ327686:RYQ327687 SIM327686:SIM327687 SSI327686:SSI327687 TCE327686:TCE327687 TMA327686:TMA327687 TVW327686:TVW327687 UFS327686:UFS327687 UPO327686:UPO327687 UZK327686:UZK327687 VJG327686:VJG327687 VTC327686:VTC327687 WCY327686:WCY327687 WMU327686:WMU327687 WWQ327686:WWQ327687 AI393222:AI393223 KE393222:KE393223 UA393222:UA393223 ADW393222:ADW393223 ANS393222:ANS393223 AXO393222:AXO393223 BHK393222:BHK393223 BRG393222:BRG393223 CBC393222:CBC393223 CKY393222:CKY393223 CUU393222:CUU393223 DEQ393222:DEQ393223 DOM393222:DOM393223 DYI393222:DYI393223 EIE393222:EIE393223 ESA393222:ESA393223 FBW393222:FBW393223 FLS393222:FLS393223 FVO393222:FVO393223 GFK393222:GFK393223 GPG393222:GPG393223 GZC393222:GZC393223 HIY393222:HIY393223 HSU393222:HSU393223 ICQ393222:ICQ393223 IMM393222:IMM393223 IWI393222:IWI393223 JGE393222:JGE393223 JQA393222:JQA393223 JZW393222:JZW393223 KJS393222:KJS393223 KTO393222:KTO393223 LDK393222:LDK393223 LNG393222:LNG393223 LXC393222:LXC393223 MGY393222:MGY393223 MQU393222:MQU393223 NAQ393222:NAQ393223 NKM393222:NKM393223 NUI393222:NUI393223 OEE393222:OEE393223 OOA393222:OOA393223 OXW393222:OXW393223 PHS393222:PHS393223 PRO393222:PRO393223 QBK393222:QBK393223 QLG393222:QLG393223 QVC393222:QVC393223 REY393222:REY393223 ROU393222:ROU393223 RYQ393222:RYQ393223 SIM393222:SIM393223 SSI393222:SSI393223 TCE393222:TCE393223 TMA393222:TMA393223 TVW393222:TVW393223 UFS393222:UFS393223 UPO393222:UPO393223 UZK393222:UZK393223 VJG393222:VJG393223 VTC393222:VTC393223 WCY393222:WCY393223 WMU393222:WMU393223 WWQ393222:WWQ393223 AI458758:AI458759 KE458758:KE458759 UA458758:UA458759 ADW458758:ADW458759 ANS458758:ANS458759 AXO458758:AXO458759 BHK458758:BHK458759 BRG458758:BRG458759 CBC458758:CBC458759 CKY458758:CKY458759 CUU458758:CUU458759 DEQ458758:DEQ458759 DOM458758:DOM458759 DYI458758:DYI458759 EIE458758:EIE458759 ESA458758:ESA458759 FBW458758:FBW458759 FLS458758:FLS458759 FVO458758:FVO458759 GFK458758:GFK458759 GPG458758:GPG458759 GZC458758:GZC458759 HIY458758:HIY458759 HSU458758:HSU458759 ICQ458758:ICQ458759 IMM458758:IMM458759 IWI458758:IWI458759 JGE458758:JGE458759 JQA458758:JQA458759 JZW458758:JZW458759 KJS458758:KJS458759 KTO458758:KTO458759 LDK458758:LDK458759 LNG458758:LNG458759 LXC458758:LXC458759 MGY458758:MGY458759 MQU458758:MQU458759 NAQ458758:NAQ458759 NKM458758:NKM458759 NUI458758:NUI458759 OEE458758:OEE458759 OOA458758:OOA458759 OXW458758:OXW458759 PHS458758:PHS458759 PRO458758:PRO458759 QBK458758:QBK458759 QLG458758:QLG458759 QVC458758:QVC458759 REY458758:REY458759 ROU458758:ROU458759 RYQ458758:RYQ458759 SIM458758:SIM458759 SSI458758:SSI458759 TCE458758:TCE458759 TMA458758:TMA458759 TVW458758:TVW458759 UFS458758:UFS458759 UPO458758:UPO458759 UZK458758:UZK458759 VJG458758:VJG458759 VTC458758:VTC458759 WCY458758:WCY458759 WMU458758:WMU458759 WWQ458758:WWQ458759 AI524294:AI524295 KE524294:KE524295 UA524294:UA524295 ADW524294:ADW524295 ANS524294:ANS524295 AXO524294:AXO524295 BHK524294:BHK524295 BRG524294:BRG524295 CBC524294:CBC524295 CKY524294:CKY524295 CUU524294:CUU524295 DEQ524294:DEQ524295 DOM524294:DOM524295 DYI524294:DYI524295 EIE524294:EIE524295 ESA524294:ESA524295 FBW524294:FBW524295 FLS524294:FLS524295 FVO524294:FVO524295 GFK524294:GFK524295 GPG524294:GPG524295 GZC524294:GZC524295 HIY524294:HIY524295 HSU524294:HSU524295 ICQ524294:ICQ524295 IMM524294:IMM524295 IWI524294:IWI524295 JGE524294:JGE524295 JQA524294:JQA524295 JZW524294:JZW524295 KJS524294:KJS524295 KTO524294:KTO524295 LDK524294:LDK524295 LNG524294:LNG524295 LXC524294:LXC524295 MGY524294:MGY524295 MQU524294:MQU524295 NAQ524294:NAQ524295 NKM524294:NKM524295 NUI524294:NUI524295 OEE524294:OEE524295 OOA524294:OOA524295 OXW524294:OXW524295 PHS524294:PHS524295 PRO524294:PRO524295 QBK524294:QBK524295 QLG524294:QLG524295 QVC524294:QVC524295 REY524294:REY524295 ROU524294:ROU524295 RYQ524294:RYQ524295 SIM524294:SIM524295 SSI524294:SSI524295 TCE524294:TCE524295 TMA524294:TMA524295 TVW524294:TVW524295 UFS524294:UFS524295 UPO524294:UPO524295 UZK524294:UZK524295 VJG524294:VJG524295 VTC524294:VTC524295 WCY524294:WCY524295 WMU524294:WMU524295 WWQ524294:WWQ524295 AI589830:AI589831 KE589830:KE589831 UA589830:UA589831 ADW589830:ADW589831 ANS589830:ANS589831 AXO589830:AXO589831 BHK589830:BHK589831 BRG589830:BRG589831 CBC589830:CBC589831 CKY589830:CKY589831 CUU589830:CUU589831 DEQ589830:DEQ589831 DOM589830:DOM589831 DYI589830:DYI589831 EIE589830:EIE589831 ESA589830:ESA589831 FBW589830:FBW589831 FLS589830:FLS589831 FVO589830:FVO589831 GFK589830:GFK589831 GPG589830:GPG589831 GZC589830:GZC589831 HIY589830:HIY589831 HSU589830:HSU589831 ICQ589830:ICQ589831 IMM589830:IMM589831 IWI589830:IWI589831 JGE589830:JGE589831 JQA589830:JQA589831 JZW589830:JZW589831 KJS589830:KJS589831 KTO589830:KTO589831 LDK589830:LDK589831 LNG589830:LNG589831 LXC589830:LXC589831 MGY589830:MGY589831 MQU589830:MQU589831 NAQ589830:NAQ589831 NKM589830:NKM589831 NUI589830:NUI589831 OEE589830:OEE589831 OOA589830:OOA589831 OXW589830:OXW589831 PHS589830:PHS589831 PRO589830:PRO589831 QBK589830:QBK589831 QLG589830:QLG589831 QVC589830:QVC589831 REY589830:REY589831 ROU589830:ROU589831 RYQ589830:RYQ589831 SIM589830:SIM589831 SSI589830:SSI589831 TCE589830:TCE589831 TMA589830:TMA589831 TVW589830:TVW589831 UFS589830:UFS589831 UPO589830:UPO589831 UZK589830:UZK589831 VJG589830:VJG589831 VTC589830:VTC589831 WCY589830:WCY589831 WMU589830:WMU589831 WWQ589830:WWQ589831 AI655366:AI655367 KE655366:KE655367 UA655366:UA655367 ADW655366:ADW655367 ANS655366:ANS655367 AXO655366:AXO655367 BHK655366:BHK655367 BRG655366:BRG655367 CBC655366:CBC655367 CKY655366:CKY655367 CUU655366:CUU655367 DEQ655366:DEQ655367 DOM655366:DOM655367 DYI655366:DYI655367 EIE655366:EIE655367 ESA655366:ESA655367 FBW655366:FBW655367 FLS655366:FLS655367 FVO655366:FVO655367 GFK655366:GFK655367 GPG655366:GPG655367 GZC655366:GZC655367 HIY655366:HIY655367 HSU655366:HSU655367 ICQ655366:ICQ655367 IMM655366:IMM655367 IWI655366:IWI655367 JGE655366:JGE655367 JQA655366:JQA655367 JZW655366:JZW655367 KJS655366:KJS655367 KTO655366:KTO655367 LDK655366:LDK655367 LNG655366:LNG655367 LXC655366:LXC655367 MGY655366:MGY655367 MQU655366:MQU655367 NAQ655366:NAQ655367 NKM655366:NKM655367 NUI655366:NUI655367 OEE655366:OEE655367 OOA655366:OOA655367 OXW655366:OXW655367 PHS655366:PHS655367 PRO655366:PRO655367 QBK655366:QBK655367 QLG655366:QLG655367 QVC655366:QVC655367 REY655366:REY655367 ROU655366:ROU655367 RYQ655366:RYQ655367 SIM655366:SIM655367 SSI655366:SSI655367 TCE655366:TCE655367 TMA655366:TMA655367 TVW655366:TVW655367 UFS655366:UFS655367 UPO655366:UPO655367 UZK655366:UZK655367 VJG655366:VJG655367 VTC655366:VTC655367 WCY655366:WCY655367 WMU655366:WMU655367 WWQ655366:WWQ655367 AI720902:AI720903 KE720902:KE720903 UA720902:UA720903 ADW720902:ADW720903 ANS720902:ANS720903 AXO720902:AXO720903 BHK720902:BHK720903 BRG720902:BRG720903 CBC720902:CBC720903 CKY720902:CKY720903 CUU720902:CUU720903 DEQ720902:DEQ720903 DOM720902:DOM720903 DYI720902:DYI720903 EIE720902:EIE720903 ESA720902:ESA720903 FBW720902:FBW720903 FLS720902:FLS720903 FVO720902:FVO720903 GFK720902:GFK720903 GPG720902:GPG720903 GZC720902:GZC720903 HIY720902:HIY720903 HSU720902:HSU720903 ICQ720902:ICQ720903 IMM720902:IMM720903 IWI720902:IWI720903 JGE720902:JGE720903 JQA720902:JQA720903 JZW720902:JZW720903 KJS720902:KJS720903 KTO720902:KTO720903 LDK720902:LDK720903 LNG720902:LNG720903 LXC720902:LXC720903 MGY720902:MGY720903 MQU720902:MQU720903 NAQ720902:NAQ720903 NKM720902:NKM720903 NUI720902:NUI720903 OEE720902:OEE720903 OOA720902:OOA720903 OXW720902:OXW720903 PHS720902:PHS720903 PRO720902:PRO720903 QBK720902:QBK720903 QLG720902:QLG720903 QVC720902:QVC720903 REY720902:REY720903 ROU720902:ROU720903 RYQ720902:RYQ720903 SIM720902:SIM720903 SSI720902:SSI720903 TCE720902:TCE720903 TMA720902:TMA720903 TVW720902:TVW720903 UFS720902:UFS720903 UPO720902:UPO720903 UZK720902:UZK720903 VJG720902:VJG720903 VTC720902:VTC720903 WCY720902:WCY720903 WMU720902:WMU720903 WWQ720902:WWQ720903 AI786438:AI786439 KE786438:KE786439 UA786438:UA786439 ADW786438:ADW786439 ANS786438:ANS786439 AXO786438:AXO786439 BHK786438:BHK786439 BRG786438:BRG786439 CBC786438:CBC786439 CKY786438:CKY786439 CUU786438:CUU786439 DEQ786438:DEQ786439 DOM786438:DOM786439 DYI786438:DYI786439 EIE786438:EIE786439 ESA786438:ESA786439 FBW786438:FBW786439 FLS786438:FLS786439 FVO786438:FVO786439 GFK786438:GFK786439 GPG786438:GPG786439 GZC786438:GZC786439 HIY786438:HIY786439 HSU786438:HSU786439 ICQ786438:ICQ786439 IMM786438:IMM786439 IWI786438:IWI786439 JGE786438:JGE786439 JQA786438:JQA786439 JZW786438:JZW786439 KJS786438:KJS786439 KTO786438:KTO786439 LDK786438:LDK786439 LNG786438:LNG786439 LXC786438:LXC786439 MGY786438:MGY786439 MQU786438:MQU786439 NAQ786438:NAQ786439 NKM786438:NKM786439 NUI786438:NUI786439 OEE786438:OEE786439 OOA786438:OOA786439 OXW786438:OXW786439 PHS786438:PHS786439 PRO786438:PRO786439 QBK786438:QBK786439 QLG786438:QLG786439 QVC786438:QVC786439 REY786438:REY786439 ROU786438:ROU786439 RYQ786438:RYQ786439 SIM786438:SIM786439 SSI786438:SSI786439 TCE786438:TCE786439 TMA786438:TMA786439 TVW786438:TVW786439 UFS786438:UFS786439 UPO786438:UPO786439 UZK786438:UZK786439 VJG786438:VJG786439 VTC786438:VTC786439 WCY786438:WCY786439 WMU786438:WMU786439 WWQ786438:WWQ786439 AI851974:AI851975 KE851974:KE851975 UA851974:UA851975 ADW851974:ADW851975 ANS851974:ANS851975 AXO851974:AXO851975 BHK851974:BHK851975 BRG851974:BRG851975 CBC851974:CBC851975 CKY851974:CKY851975 CUU851974:CUU851975 DEQ851974:DEQ851975 DOM851974:DOM851975 DYI851974:DYI851975 EIE851974:EIE851975 ESA851974:ESA851975 FBW851974:FBW851975 FLS851974:FLS851975 FVO851974:FVO851975 GFK851974:GFK851975 GPG851974:GPG851975 GZC851974:GZC851975 HIY851974:HIY851975 HSU851974:HSU851975 ICQ851974:ICQ851975 IMM851974:IMM851975 IWI851974:IWI851975 JGE851974:JGE851975 JQA851974:JQA851975 JZW851974:JZW851975 KJS851974:KJS851975 KTO851974:KTO851975 LDK851974:LDK851975 LNG851974:LNG851975 LXC851974:LXC851975 MGY851974:MGY851975 MQU851974:MQU851975 NAQ851974:NAQ851975 NKM851974:NKM851975 NUI851974:NUI851975 OEE851974:OEE851975 OOA851974:OOA851975 OXW851974:OXW851975 PHS851974:PHS851975 PRO851974:PRO851975 QBK851974:QBK851975 QLG851974:QLG851975 QVC851974:QVC851975 REY851974:REY851975 ROU851974:ROU851975 RYQ851974:RYQ851975 SIM851974:SIM851975 SSI851974:SSI851975 TCE851974:TCE851975 TMA851974:TMA851975 TVW851974:TVW851975 UFS851974:UFS851975 UPO851974:UPO851975 UZK851974:UZK851975 VJG851974:VJG851975 VTC851974:VTC851975 WCY851974:WCY851975 WMU851974:WMU851975 WWQ851974:WWQ851975 AI917510:AI917511 KE917510:KE917511 UA917510:UA917511 ADW917510:ADW917511 ANS917510:ANS917511 AXO917510:AXO917511 BHK917510:BHK917511 BRG917510:BRG917511 CBC917510:CBC917511 CKY917510:CKY917511 CUU917510:CUU917511 DEQ917510:DEQ917511 DOM917510:DOM917511 DYI917510:DYI917511 EIE917510:EIE917511 ESA917510:ESA917511 FBW917510:FBW917511 FLS917510:FLS917511 FVO917510:FVO917511 GFK917510:GFK917511 GPG917510:GPG917511 GZC917510:GZC917511 HIY917510:HIY917511 HSU917510:HSU917511 ICQ917510:ICQ917511 IMM917510:IMM917511 IWI917510:IWI917511 JGE917510:JGE917511 JQA917510:JQA917511 JZW917510:JZW917511 KJS917510:KJS917511 KTO917510:KTO917511 LDK917510:LDK917511 LNG917510:LNG917511 LXC917510:LXC917511 MGY917510:MGY917511 MQU917510:MQU917511 NAQ917510:NAQ917511 NKM917510:NKM917511 NUI917510:NUI917511 OEE917510:OEE917511 OOA917510:OOA917511 OXW917510:OXW917511 PHS917510:PHS917511 PRO917510:PRO917511 QBK917510:QBK917511 QLG917510:QLG917511 QVC917510:QVC917511 REY917510:REY917511 ROU917510:ROU917511 RYQ917510:RYQ917511 SIM917510:SIM917511 SSI917510:SSI917511 TCE917510:TCE917511 TMA917510:TMA917511 TVW917510:TVW917511 UFS917510:UFS917511 UPO917510:UPO917511 UZK917510:UZK917511 VJG917510:VJG917511 VTC917510:VTC917511 WCY917510:WCY917511 WMU917510:WMU917511 WWQ917510:WWQ917511 AI983046:AI983047 KE983046:KE983047 UA983046:UA983047 ADW983046:ADW983047 ANS983046:ANS983047 AXO983046:AXO983047 BHK983046:BHK983047 BRG983046:BRG983047 CBC983046:CBC983047 CKY983046:CKY983047 CUU983046:CUU983047 DEQ983046:DEQ983047 DOM983046:DOM983047 DYI983046:DYI983047 EIE983046:EIE983047 ESA983046:ESA983047 FBW983046:FBW983047 FLS983046:FLS983047 FVO983046:FVO983047 GFK983046:GFK983047 GPG983046:GPG983047 GZC983046:GZC983047 HIY983046:HIY983047 HSU983046:HSU983047 ICQ983046:ICQ983047 IMM983046:IMM983047 IWI983046:IWI983047 JGE983046:JGE983047 JQA983046:JQA983047 JZW983046:JZW983047 KJS983046:KJS983047 KTO983046:KTO983047 LDK983046:LDK983047 LNG983046:LNG983047 LXC983046:LXC983047 MGY983046:MGY983047 MQU983046:MQU983047 NAQ983046:NAQ983047 NKM983046:NKM983047 NUI983046:NUI983047 OEE983046:OEE983047 OOA983046:OOA983047 OXW983046:OXW983047 PHS983046:PHS983047 PRO983046:PRO983047 QBK983046:QBK983047 QLG983046:QLG983047 QVC983046:QVC983047 REY983046:REY983047 ROU983046:ROU983047 RYQ983046:RYQ983047 SIM983046:SIM983047 SSI983046:SSI983047 TCE983046:TCE983047 TMA983046:TMA983047 TVW983046:TVW983047 UFS983046:UFS983047 UPO983046:UPO983047 UZK983046:UZK983047 VJG983046:VJG983047 VTC983046:VTC983047 WCY983046:WCY983047 WMU983046:WMU983047 WWQ983046:WWQ983047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AK65542:AK65543 KG65542:KG65543 UC65542:UC65543 ADY65542:ADY65543 ANU65542:ANU65543 AXQ65542:AXQ65543 BHM65542:BHM65543 BRI65542:BRI65543 CBE65542:CBE65543 CLA65542:CLA65543 CUW65542:CUW65543 DES65542:DES65543 DOO65542:DOO65543 DYK65542:DYK65543 EIG65542:EIG65543 ESC65542:ESC65543 FBY65542:FBY65543 FLU65542:FLU65543 FVQ65542:FVQ65543 GFM65542:GFM65543 GPI65542:GPI65543 GZE65542:GZE65543 HJA65542:HJA65543 HSW65542:HSW65543 ICS65542:ICS65543 IMO65542:IMO65543 IWK65542:IWK65543 JGG65542:JGG65543 JQC65542:JQC65543 JZY65542:JZY65543 KJU65542:KJU65543 KTQ65542:KTQ65543 LDM65542:LDM65543 LNI65542:LNI65543 LXE65542:LXE65543 MHA65542:MHA65543 MQW65542:MQW65543 NAS65542:NAS65543 NKO65542:NKO65543 NUK65542:NUK65543 OEG65542:OEG65543 OOC65542:OOC65543 OXY65542:OXY65543 PHU65542:PHU65543 PRQ65542:PRQ65543 QBM65542:QBM65543 QLI65542:QLI65543 QVE65542:QVE65543 RFA65542:RFA65543 ROW65542:ROW65543 RYS65542:RYS65543 SIO65542:SIO65543 SSK65542:SSK65543 TCG65542:TCG65543 TMC65542:TMC65543 TVY65542:TVY65543 UFU65542:UFU65543 UPQ65542:UPQ65543 UZM65542:UZM65543 VJI65542:VJI65543 VTE65542:VTE65543 WDA65542:WDA65543 WMW65542:WMW65543 WWS65542:WWS65543 AK131078:AK131079 KG131078:KG131079 UC131078:UC131079 ADY131078:ADY131079 ANU131078:ANU131079 AXQ131078:AXQ131079 BHM131078:BHM131079 BRI131078:BRI131079 CBE131078:CBE131079 CLA131078:CLA131079 CUW131078:CUW131079 DES131078:DES131079 DOO131078:DOO131079 DYK131078:DYK131079 EIG131078:EIG131079 ESC131078:ESC131079 FBY131078:FBY131079 FLU131078:FLU131079 FVQ131078:FVQ131079 GFM131078:GFM131079 GPI131078:GPI131079 GZE131078:GZE131079 HJA131078:HJA131079 HSW131078:HSW131079 ICS131078:ICS131079 IMO131078:IMO131079 IWK131078:IWK131079 JGG131078:JGG131079 JQC131078:JQC131079 JZY131078:JZY131079 KJU131078:KJU131079 KTQ131078:KTQ131079 LDM131078:LDM131079 LNI131078:LNI131079 LXE131078:LXE131079 MHA131078:MHA131079 MQW131078:MQW131079 NAS131078:NAS131079 NKO131078:NKO131079 NUK131078:NUK131079 OEG131078:OEG131079 OOC131078:OOC131079 OXY131078:OXY131079 PHU131078:PHU131079 PRQ131078:PRQ131079 QBM131078:QBM131079 QLI131078:QLI131079 QVE131078:QVE131079 RFA131078:RFA131079 ROW131078:ROW131079 RYS131078:RYS131079 SIO131078:SIO131079 SSK131078:SSK131079 TCG131078:TCG131079 TMC131078:TMC131079 TVY131078:TVY131079 UFU131078:UFU131079 UPQ131078:UPQ131079 UZM131078:UZM131079 VJI131078:VJI131079 VTE131078:VTE131079 WDA131078:WDA131079 WMW131078:WMW131079 WWS131078:WWS131079 AK196614:AK196615 KG196614:KG196615 UC196614:UC196615 ADY196614:ADY196615 ANU196614:ANU196615 AXQ196614:AXQ196615 BHM196614:BHM196615 BRI196614:BRI196615 CBE196614:CBE196615 CLA196614:CLA196615 CUW196614:CUW196615 DES196614:DES196615 DOO196614:DOO196615 DYK196614:DYK196615 EIG196614:EIG196615 ESC196614:ESC196615 FBY196614:FBY196615 FLU196614:FLU196615 FVQ196614:FVQ196615 GFM196614:GFM196615 GPI196614:GPI196615 GZE196614:GZE196615 HJA196614:HJA196615 HSW196614:HSW196615 ICS196614:ICS196615 IMO196614:IMO196615 IWK196614:IWK196615 JGG196614:JGG196615 JQC196614:JQC196615 JZY196614:JZY196615 KJU196614:KJU196615 KTQ196614:KTQ196615 LDM196614:LDM196615 LNI196614:LNI196615 LXE196614:LXE196615 MHA196614:MHA196615 MQW196614:MQW196615 NAS196614:NAS196615 NKO196614:NKO196615 NUK196614:NUK196615 OEG196614:OEG196615 OOC196614:OOC196615 OXY196614:OXY196615 PHU196614:PHU196615 PRQ196614:PRQ196615 QBM196614:QBM196615 QLI196614:QLI196615 QVE196614:QVE196615 RFA196614:RFA196615 ROW196614:ROW196615 RYS196614:RYS196615 SIO196614:SIO196615 SSK196614:SSK196615 TCG196614:TCG196615 TMC196614:TMC196615 TVY196614:TVY196615 UFU196614:UFU196615 UPQ196614:UPQ196615 UZM196614:UZM196615 VJI196614:VJI196615 VTE196614:VTE196615 WDA196614:WDA196615 WMW196614:WMW196615 WWS196614:WWS196615 AK262150:AK262151 KG262150:KG262151 UC262150:UC262151 ADY262150:ADY262151 ANU262150:ANU262151 AXQ262150:AXQ262151 BHM262150:BHM262151 BRI262150:BRI262151 CBE262150:CBE262151 CLA262150:CLA262151 CUW262150:CUW262151 DES262150:DES262151 DOO262150:DOO262151 DYK262150:DYK262151 EIG262150:EIG262151 ESC262150:ESC262151 FBY262150:FBY262151 FLU262150:FLU262151 FVQ262150:FVQ262151 GFM262150:GFM262151 GPI262150:GPI262151 GZE262150:GZE262151 HJA262150:HJA262151 HSW262150:HSW262151 ICS262150:ICS262151 IMO262150:IMO262151 IWK262150:IWK262151 JGG262150:JGG262151 JQC262150:JQC262151 JZY262150:JZY262151 KJU262150:KJU262151 KTQ262150:KTQ262151 LDM262150:LDM262151 LNI262150:LNI262151 LXE262150:LXE262151 MHA262150:MHA262151 MQW262150:MQW262151 NAS262150:NAS262151 NKO262150:NKO262151 NUK262150:NUK262151 OEG262150:OEG262151 OOC262150:OOC262151 OXY262150:OXY262151 PHU262150:PHU262151 PRQ262150:PRQ262151 QBM262150:QBM262151 QLI262150:QLI262151 QVE262150:QVE262151 RFA262150:RFA262151 ROW262150:ROW262151 RYS262150:RYS262151 SIO262150:SIO262151 SSK262150:SSK262151 TCG262150:TCG262151 TMC262150:TMC262151 TVY262150:TVY262151 UFU262150:UFU262151 UPQ262150:UPQ262151 UZM262150:UZM262151 VJI262150:VJI262151 VTE262150:VTE262151 WDA262150:WDA262151 WMW262150:WMW262151 WWS262150:WWS262151 AK327686:AK327687 KG327686:KG327687 UC327686:UC327687 ADY327686:ADY327687 ANU327686:ANU327687 AXQ327686:AXQ327687 BHM327686:BHM327687 BRI327686:BRI327687 CBE327686:CBE327687 CLA327686:CLA327687 CUW327686:CUW327687 DES327686:DES327687 DOO327686:DOO327687 DYK327686:DYK327687 EIG327686:EIG327687 ESC327686:ESC327687 FBY327686:FBY327687 FLU327686:FLU327687 FVQ327686:FVQ327687 GFM327686:GFM327687 GPI327686:GPI327687 GZE327686:GZE327687 HJA327686:HJA327687 HSW327686:HSW327687 ICS327686:ICS327687 IMO327686:IMO327687 IWK327686:IWK327687 JGG327686:JGG327687 JQC327686:JQC327687 JZY327686:JZY327687 KJU327686:KJU327687 KTQ327686:KTQ327687 LDM327686:LDM327687 LNI327686:LNI327687 LXE327686:LXE327687 MHA327686:MHA327687 MQW327686:MQW327687 NAS327686:NAS327687 NKO327686:NKO327687 NUK327686:NUK327687 OEG327686:OEG327687 OOC327686:OOC327687 OXY327686:OXY327687 PHU327686:PHU327687 PRQ327686:PRQ327687 QBM327686:QBM327687 QLI327686:QLI327687 QVE327686:QVE327687 RFA327686:RFA327687 ROW327686:ROW327687 RYS327686:RYS327687 SIO327686:SIO327687 SSK327686:SSK327687 TCG327686:TCG327687 TMC327686:TMC327687 TVY327686:TVY327687 UFU327686:UFU327687 UPQ327686:UPQ327687 UZM327686:UZM327687 VJI327686:VJI327687 VTE327686:VTE327687 WDA327686:WDA327687 WMW327686:WMW327687 WWS327686:WWS327687 AK393222:AK393223 KG393222:KG393223 UC393222:UC393223 ADY393222:ADY393223 ANU393222:ANU393223 AXQ393222:AXQ393223 BHM393222:BHM393223 BRI393222:BRI393223 CBE393222:CBE393223 CLA393222:CLA393223 CUW393222:CUW393223 DES393222:DES393223 DOO393222:DOO393223 DYK393222:DYK393223 EIG393222:EIG393223 ESC393222:ESC393223 FBY393222:FBY393223 FLU393222:FLU393223 FVQ393222:FVQ393223 GFM393222:GFM393223 GPI393222:GPI393223 GZE393222:GZE393223 HJA393222:HJA393223 HSW393222:HSW393223 ICS393222:ICS393223 IMO393222:IMO393223 IWK393222:IWK393223 JGG393222:JGG393223 JQC393222:JQC393223 JZY393222:JZY393223 KJU393222:KJU393223 KTQ393222:KTQ393223 LDM393222:LDM393223 LNI393222:LNI393223 LXE393222:LXE393223 MHA393222:MHA393223 MQW393222:MQW393223 NAS393222:NAS393223 NKO393222:NKO393223 NUK393222:NUK393223 OEG393222:OEG393223 OOC393222:OOC393223 OXY393222:OXY393223 PHU393222:PHU393223 PRQ393222:PRQ393223 QBM393222:QBM393223 QLI393222:QLI393223 QVE393222:QVE393223 RFA393222:RFA393223 ROW393222:ROW393223 RYS393222:RYS393223 SIO393222:SIO393223 SSK393222:SSK393223 TCG393222:TCG393223 TMC393222:TMC393223 TVY393222:TVY393223 UFU393222:UFU393223 UPQ393222:UPQ393223 UZM393222:UZM393223 VJI393222:VJI393223 VTE393222:VTE393223 WDA393222:WDA393223 WMW393222:WMW393223 WWS393222:WWS393223 AK458758:AK458759 KG458758:KG458759 UC458758:UC458759 ADY458758:ADY458759 ANU458758:ANU458759 AXQ458758:AXQ458759 BHM458758:BHM458759 BRI458758:BRI458759 CBE458758:CBE458759 CLA458758:CLA458759 CUW458758:CUW458759 DES458758:DES458759 DOO458758:DOO458759 DYK458758:DYK458759 EIG458758:EIG458759 ESC458758:ESC458759 FBY458758:FBY458759 FLU458758:FLU458759 FVQ458758:FVQ458759 GFM458758:GFM458759 GPI458758:GPI458759 GZE458758:GZE458759 HJA458758:HJA458759 HSW458758:HSW458759 ICS458758:ICS458759 IMO458758:IMO458759 IWK458758:IWK458759 JGG458758:JGG458759 JQC458758:JQC458759 JZY458758:JZY458759 KJU458758:KJU458759 KTQ458758:KTQ458759 LDM458758:LDM458759 LNI458758:LNI458759 LXE458758:LXE458759 MHA458758:MHA458759 MQW458758:MQW458759 NAS458758:NAS458759 NKO458758:NKO458759 NUK458758:NUK458759 OEG458758:OEG458759 OOC458758:OOC458759 OXY458758:OXY458759 PHU458758:PHU458759 PRQ458758:PRQ458759 QBM458758:QBM458759 QLI458758:QLI458759 QVE458758:QVE458759 RFA458758:RFA458759 ROW458758:ROW458759 RYS458758:RYS458759 SIO458758:SIO458759 SSK458758:SSK458759 TCG458758:TCG458759 TMC458758:TMC458759 TVY458758:TVY458759 UFU458758:UFU458759 UPQ458758:UPQ458759 UZM458758:UZM458759 VJI458758:VJI458759 VTE458758:VTE458759 WDA458758:WDA458759 WMW458758:WMW458759 WWS458758:WWS458759 AK524294:AK524295 KG524294:KG524295 UC524294:UC524295 ADY524294:ADY524295 ANU524294:ANU524295 AXQ524294:AXQ524295 BHM524294:BHM524295 BRI524294:BRI524295 CBE524294:CBE524295 CLA524294:CLA524295 CUW524294:CUW524295 DES524294:DES524295 DOO524294:DOO524295 DYK524294:DYK524295 EIG524294:EIG524295 ESC524294:ESC524295 FBY524294:FBY524295 FLU524294:FLU524295 FVQ524294:FVQ524295 GFM524294:GFM524295 GPI524294:GPI524295 GZE524294:GZE524295 HJA524294:HJA524295 HSW524294:HSW524295 ICS524294:ICS524295 IMO524294:IMO524295 IWK524294:IWK524295 JGG524294:JGG524295 JQC524294:JQC524295 JZY524294:JZY524295 KJU524294:KJU524295 KTQ524294:KTQ524295 LDM524294:LDM524295 LNI524294:LNI524295 LXE524294:LXE524295 MHA524294:MHA524295 MQW524294:MQW524295 NAS524294:NAS524295 NKO524294:NKO524295 NUK524294:NUK524295 OEG524294:OEG524295 OOC524294:OOC524295 OXY524294:OXY524295 PHU524294:PHU524295 PRQ524294:PRQ524295 QBM524294:QBM524295 QLI524294:QLI524295 QVE524294:QVE524295 RFA524294:RFA524295 ROW524294:ROW524295 RYS524294:RYS524295 SIO524294:SIO524295 SSK524294:SSK524295 TCG524294:TCG524295 TMC524294:TMC524295 TVY524294:TVY524295 UFU524294:UFU524295 UPQ524294:UPQ524295 UZM524294:UZM524295 VJI524294:VJI524295 VTE524294:VTE524295 WDA524294:WDA524295 WMW524294:WMW524295 WWS524294:WWS524295 AK589830:AK589831 KG589830:KG589831 UC589830:UC589831 ADY589830:ADY589831 ANU589830:ANU589831 AXQ589830:AXQ589831 BHM589830:BHM589831 BRI589830:BRI589831 CBE589830:CBE589831 CLA589830:CLA589831 CUW589830:CUW589831 DES589830:DES589831 DOO589830:DOO589831 DYK589830:DYK589831 EIG589830:EIG589831 ESC589830:ESC589831 FBY589830:FBY589831 FLU589830:FLU589831 FVQ589830:FVQ589831 GFM589830:GFM589831 GPI589830:GPI589831 GZE589830:GZE589831 HJA589830:HJA589831 HSW589830:HSW589831 ICS589830:ICS589831 IMO589830:IMO589831 IWK589830:IWK589831 JGG589830:JGG589831 JQC589830:JQC589831 JZY589830:JZY589831 KJU589830:KJU589831 KTQ589830:KTQ589831 LDM589830:LDM589831 LNI589830:LNI589831 LXE589830:LXE589831 MHA589830:MHA589831 MQW589830:MQW589831 NAS589830:NAS589831 NKO589830:NKO589831 NUK589830:NUK589831 OEG589830:OEG589831 OOC589830:OOC589831 OXY589830:OXY589831 PHU589830:PHU589831 PRQ589830:PRQ589831 QBM589830:QBM589831 QLI589830:QLI589831 QVE589830:QVE589831 RFA589830:RFA589831 ROW589830:ROW589831 RYS589830:RYS589831 SIO589830:SIO589831 SSK589830:SSK589831 TCG589830:TCG589831 TMC589830:TMC589831 TVY589830:TVY589831 UFU589830:UFU589831 UPQ589830:UPQ589831 UZM589830:UZM589831 VJI589830:VJI589831 VTE589830:VTE589831 WDA589830:WDA589831 WMW589830:WMW589831 WWS589830:WWS589831 AK655366:AK655367 KG655366:KG655367 UC655366:UC655367 ADY655366:ADY655367 ANU655366:ANU655367 AXQ655366:AXQ655367 BHM655366:BHM655367 BRI655366:BRI655367 CBE655366:CBE655367 CLA655366:CLA655367 CUW655366:CUW655367 DES655366:DES655367 DOO655366:DOO655367 DYK655366:DYK655367 EIG655366:EIG655367 ESC655366:ESC655367 FBY655366:FBY655367 FLU655366:FLU655367 FVQ655366:FVQ655367 GFM655366:GFM655367 GPI655366:GPI655367 GZE655366:GZE655367 HJA655366:HJA655367 HSW655366:HSW655367 ICS655366:ICS655367 IMO655366:IMO655367 IWK655366:IWK655367 JGG655366:JGG655367 JQC655366:JQC655367 JZY655366:JZY655367 KJU655366:KJU655367 KTQ655366:KTQ655367 LDM655366:LDM655367 LNI655366:LNI655367 LXE655366:LXE655367 MHA655366:MHA655367 MQW655366:MQW655367 NAS655366:NAS655367 NKO655366:NKO655367 NUK655366:NUK655367 OEG655366:OEG655367 OOC655366:OOC655367 OXY655366:OXY655367 PHU655366:PHU655367 PRQ655366:PRQ655367 QBM655366:QBM655367 QLI655366:QLI655367 QVE655366:QVE655367 RFA655366:RFA655367 ROW655366:ROW655367 RYS655366:RYS655367 SIO655366:SIO655367 SSK655366:SSK655367 TCG655366:TCG655367 TMC655366:TMC655367 TVY655366:TVY655367 UFU655366:UFU655367 UPQ655366:UPQ655367 UZM655366:UZM655367 VJI655366:VJI655367 VTE655366:VTE655367 WDA655366:WDA655367 WMW655366:WMW655367 WWS655366:WWS655367 AK720902:AK720903 KG720902:KG720903 UC720902:UC720903 ADY720902:ADY720903 ANU720902:ANU720903 AXQ720902:AXQ720903 BHM720902:BHM720903 BRI720902:BRI720903 CBE720902:CBE720903 CLA720902:CLA720903 CUW720902:CUW720903 DES720902:DES720903 DOO720902:DOO720903 DYK720902:DYK720903 EIG720902:EIG720903 ESC720902:ESC720903 FBY720902:FBY720903 FLU720902:FLU720903 FVQ720902:FVQ720903 GFM720902:GFM720903 GPI720902:GPI720903 GZE720902:GZE720903 HJA720902:HJA720903 HSW720902:HSW720903 ICS720902:ICS720903 IMO720902:IMO720903 IWK720902:IWK720903 JGG720902:JGG720903 JQC720902:JQC720903 JZY720902:JZY720903 KJU720902:KJU720903 KTQ720902:KTQ720903 LDM720902:LDM720903 LNI720902:LNI720903 LXE720902:LXE720903 MHA720902:MHA720903 MQW720902:MQW720903 NAS720902:NAS720903 NKO720902:NKO720903 NUK720902:NUK720903 OEG720902:OEG720903 OOC720902:OOC720903 OXY720902:OXY720903 PHU720902:PHU720903 PRQ720902:PRQ720903 QBM720902:QBM720903 QLI720902:QLI720903 QVE720902:QVE720903 RFA720902:RFA720903 ROW720902:ROW720903 RYS720902:RYS720903 SIO720902:SIO720903 SSK720902:SSK720903 TCG720902:TCG720903 TMC720902:TMC720903 TVY720902:TVY720903 UFU720902:UFU720903 UPQ720902:UPQ720903 UZM720902:UZM720903 VJI720902:VJI720903 VTE720902:VTE720903 WDA720902:WDA720903 WMW720902:WMW720903 WWS720902:WWS720903 AK786438:AK786439 KG786438:KG786439 UC786438:UC786439 ADY786438:ADY786439 ANU786438:ANU786439 AXQ786438:AXQ786439 BHM786438:BHM786439 BRI786438:BRI786439 CBE786438:CBE786439 CLA786438:CLA786439 CUW786438:CUW786439 DES786438:DES786439 DOO786438:DOO786439 DYK786438:DYK786439 EIG786438:EIG786439 ESC786438:ESC786439 FBY786438:FBY786439 FLU786438:FLU786439 FVQ786438:FVQ786439 GFM786438:GFM786439 GPI786438:GPI786439 GZE786438:GZE786439 HJA786438:HJA786439 HSW786438:HSW786439 ICS786438:ICS786439 IMO786438:IMO786439 IWK786438:IWK786439 JGG786438:JGG786439 JQC786438:JQC786439 JZY786438:JZY786439 KJU786438:KJU786439 KTQ786438:KTQ786439 LDM786438:LDM786439 LNI786438:LNI786439 LXE786438:LXE786439 MHA786438:MHA786439 MQW786438:MQW786439 NAS786438:NAS786439 NKO786438:NKO786439 NUK786438:NUK786439 OEG786438:OEG786439 OOC786438:OOC786439 OXY786438:OXY786439 PHU786438:PHU786439 PRQ786438:PRQ786439 QBM786438:QBM786439 QLI786438:QLI786439 QVE786438:QVE786439 RFA786438:RFA786439 ROW786438:ROW786439 RYS786438:RYS786439 SIO786438:SIO786439 SSK786438:SSK786439 TCG786438:TCG786439 TMC786438:TMC786439 TVY786438:TVY786439 UFU786438:UFU786439 UPQ786438:UPQ786439 UZM786438:UZM786439 VJI786438:VJI786439 VTE786438:VTE786439 WDA786438:WDA786439 WMW786438:WMW786439 WWS786438:WWS786439 AK851974:AK851975 KG851974:KG851975 UC851974:UC851975 ADY851974:ADY851975 ANU851974:ANU851975 AXQ851974:AXQ851975 BHM851974:BHM851975 BRI851974:BRI851975 CBE851974:CBE851975 CLA851974:CLA851975 CUW851974:CUW851975 DES851974:DES851975 DOO851974:DOO851975 DYK851974:DYK851975 EIG851974:EIG851975 ESC851974:ESC851975 FBY851974:FBY851975 FLU851974:FLU851975 FVQ851974:FVQ851975 GFM851974:GFM851975 GPI851974:GPI851975 GZE851974:GZE851975 HJA851974:HJA851975 HSW851974:HSW851975 ICS851974:ICS851975 IMO851974:IMO851975 IWK851974:IWK851975 JGG851974:JGG851975 JQC851974:JQC851975 JZY851974:JZY851975 KJU851974:KJU851975 KTQ851974:KTQ851975 LDM851974:LDM851975 LNI851974:LNI851975 LXE851974:LXE851975 MHA851974:MHA851975 MQW851974:MQW851975 NAS851974:NAS851975 NKO851974:NKO851975 NUK851974:NUK851975 OEG851974:OEG851975 OOC851974:OOC851975 OXY851974:OXY851975 PHU851974:PHU851975 PRQ851974:PRQ851975 QBM851974:QBM851975 QLI851974:QLI851975 QVE851974:QVE851975 RFA851974:RFA851975 ROW851974:ROW851975 RYS851974:RYS851975 SIO851974:SIO851975 SSK851974:SSK851975 TCG851974:TCG851975 TMC851974:TMC851975 TVY851974:TVY851975 UFU851974:UFU851975 UPQ851974:UPQ851975 UZM851974:UZM851975 VJI851974:VJI851975 VTE851974:VTE851975 WDA851974:WDA851975 WMW851974:WMW851975 WWS851974:WWS851975 AK917510:AK917511 KG917510:KG917511 UC917510:UC917511 ADY917510:ADY917511 ANU917510:ANU917511 AXQ917510:AXQ917511 BHM917510:BHM917511 BRI917510:BRI917511 CBE917510:CBE917511 CLA917510:CLA917511 CUW917510:CUW917511 DES917510:DES917511 DOO917510:DOO917511 DYK917510:DYK917511 EIG917510:EIG917511 ESC917510:ESC917511 FBY917510:FBY917511 FLU917510:FLU917511 FVQ917510:FVQ917511 GFM917510:GFM917511 GPI917510:GPI917511 GZE917510:GZE917511 HJA917510:HJA917511 HSW917510:HSW917511 ICS917510:ICS917511 IMO917510:IMO917511 IWK917510:IWK917511 JGG917510:JGG917511 JQC917510:JQC917511 JZY917510:JZY917511 KJU917510:KJU917511 KTQ917510:KTQ917511 LDM917510:LDM917511 LNI917510:LNI917511 LXE917510:LXE917511 MHA917510:MHA917511 MQW917510:MQW917511 NAS917510:NAS917511 NKO917510:NKO917511 NUK917510:NUK917511 OEG917510:OEG917511 OOC917510:OOC917511 OXY917510:OXY917511 PHU917510:PHU917511 PRQ917510:PRQ917511 QBM917510:QBM917511 QLI917510:QLI917511 QVE917510:QVE917511 RFA917510:RFA917511 ROW917510:ROW917511 RYS917510:RYS917511 SIO917510:SIO917511 SSK917510:SSK917511 TCG917510:TCG917511 TMC917510:TMC917511 TVY917510:TVY917511 UFU917510:UFU917511 UPQ917510:UPQ917511 UZM917510:UZM917511 VJI917510:VJI917511 VTE917510:VTE917511 WDA917510:WDA917511 WMW917510:WMW917511 WWS917510:WWS917511 AK983046:AK983047 KG983046:KG983047 UC983046:UC983047 ADY983046:ADY983047 ANU983046:ANU983047 AXQ983046:AXQ983047 BHM983046:BHM983047 BRI983046:BRI983047 CBE983046:CBE983047 CLA983046:CLA983047 CUW983046:CUW983047 DES983046:DES983047 DOO983046:DOO983047 DYK983046:DYK983047 EIG983046:EIG983047 ESC983046:ESC983047 FBY983046:FBY983047 FLU983046:FLU983047 FVQ983046:FVQ983047 GFM983046:GFM983047 GPI983046:GPI983047 GZE983046:GZE983047 HJA983046:HJA983047 HSW983046:HSW983047 ICS983046:ICS983047 IMO983046:IMO983047 IWK983046:IWK983047 JGG983046:JGG983047 JQC983046:JQC983047 JZY983046:JZY983047 KJU983046:KJU983047 KTQ983046:KTQ983047 LDM983046:LDM983047 LNI983046:LNI983047 LXE983046:LXE983047 MHA983046:MHA983047 MQW983046:MQW983047 NAS983046:NAS983047 NKO983046:NKO983047 NUK983046:NUK983047 OEG983046:OEG983047 OOC983046:OOC983047 OXY983046:OXY983047 PHU983046:PHU983047 PRQ983046:PRQ983047 QBM983046:QBM983047 QLI983046:QLI983047 QVE983046:QVE983047 RFA983046:RFA983047 ROW983046:ROW983047 RYS983046:RYS983047 SIO983046:SIO983047 SSK983046:SSK983047 TCG983046:TCG983047 TMC983046:TMC983047 TVY983046:TVY983047 UFU983046:UFU983047 UPQ983046:UPQ983047 UZM983046:UZM983047 VJI983046:VJI983047 VTE983046:VTE983047 WDA983046:WDA983047 WMW983046:WMW983047 WWS983046:WWS983047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AM65542:AM65543 KI65542:KI65543 UE65542:UE65543 AEA65542:AEA65543 ANW65542:ANW65543 AXS65542:AXS65543 BHO65542:BHO65543 BRK65542:BRK65543 CBG65542:CBG65543 CLC65542:CLC65543 CUY65542:CUY65543 DEU65542:DEU65543 DOQ65542:DOQ65543 DYM65542:DYM65543 EII65542:EII65543 ESE65542:ESE65543 FCA65542:FCA65543 FLW65542:FLW65543 FVS65542:FVS65543 GFO65542:GFO65543 GPK65542:GPK65543 GZG65542:GZG65543 HJC65542:HJC65543 HSY65542:HSY65543 ICU65542:ICU65543 IMQ65542:IMQ65543 IWM65542:IWM65543 JGI65542:JGI65543 JQE65542:JQE65543 KAA65542:KAA65543 KJW65542:KJW65543 KTS65542:KTS65543 LDO65542:LDO65543 LNK65542:LNK65543 LXG65542:LXG65543 MHC65542:MHC65543 MQY65542:MQY65543 NAU65542:NAU65543 NKQ65542:NKQ65543 NUM65542:NUM65543 OEI65542:OEI65543 OOE65542:OOE65543 OYA65542:OYA65543 PHW65542:PHW65543 PRS65542:PRS65543 QBO65542:QBO65543 QLK65542:QLK65543 QVG65542:QVG65543 RFC65542:RFC65543 ROY65542:ROY65543 RYU65542:RYU65543 SIQ65542:SIQ65543 SSM65542:SSM65543 TCI65542:TCI65543 TME65542:TME65543 TWA65542:TWA65543 UFW65542:UFW65543 UPS65542:UPS65543 UZO65542:UZO65543 VJK65542:VJK65543 VTG65542:VTG65543 WDC65542:WDC65543 WMY65542:WMY65543 WWU65542:WWU65543 AM131078:AM131079 KI131078:KI131079 UE131078:UE131079 AEA131078:AEA131079 ANW131078:ANW131079 AXS131078:AXS131079 BHO131078:BHO131079 BRK131078:BRK131079 CBG131078:CBG131079 CLC131078:CLC131079 CUY131078:CUY131079 DEU131078:DEU131079 DOQ131078:DOQ131079 DYM131078:DYM131079 EII131078:EII131079 ESE131078:ESE131079 FCA131078:FCA131079 FLW131078:FLW131079 FVS131078:FVS131079 GFO131078:GFO131079 GPK131078:GPK131079 GZG131078:GZG131079 HJC131078:HJC131079 HSY131078:HSY131079 ICU131078:ICU131079 IMQ131078:IMQ131079 IWM131078:IWM131079 JGI131078:JGI131079 JQE131078:JQE131079 KAA131078:KAA131079 KJW131078:KJW131079 KTS131078:KTS131079 LDO131078:LDO131079 LNK131078:LNK131079 LXG131078:LXG131079 MHC131078:MHC131079 MQY131078:MQY131079 NAU131078:NAU131079 NKQ131078:NKQ131079 NUM131078:NUM131079 OEI131078:OEI131079 OOE131078:OOE131079 OYA131078:OYA131079 PHW131078:PHW131079 PRS131078:PRS131079 QBO131078:QBO131079 QLK131078:QLK131079 QVG131078:QVG131079 RFC131078:RFC131079 ROY131078:ROY131079 RYU131078:RYU131079 SIQ131078:SIQ131079 SSM131078:SSM131079 TCI131078:TCI131079 TME131078:TME131079 TWA131078:TWA131079 UFW131078:UFW131079 UPS131078:UPS131079 UZO131078:UZO131079 VJK131078:VJK131079 VTG131078:VTG131079 WDC131078:WDC131079 WMY131078:WMY131079 WWU131078:WWU131079 AM196614:AM196615 KI196614:KI196615 UE196614:UE196615 AEA196614:AEA196615 ANW196614:ANW196615 AXS196614:AXS196615 BHO196614:BHO196615 BRK196614:BRK196615 CBG196614:CBG196615 CLC196614:CLC196615 CUY196614:CUY196615 DEU196614:DEU196615 DOQ196614:DOQ196615 DYM196614:DYM196615 EII196614:EII196615 ESE196614:ESE196615 FCA196614:FCA196615 FLW196614:FLW196615 FVS196614:FVS196615 GFO196614:GFO196615 GPK196614:GPK196615 GZG196614:GZG196615 HJC196614:HJC196615 HSY196614:HSY196615 ICU196614:ICU196615 IMQ196614:IMQ196615 IWM196614:IWM196615 JGI196614:JGI196615 JQE196614:JQE196615 KAA196614:KAA196615 KJW196614:KJW196615 KTS196614:KTS196615 LDO196614:LDO196615 LNK196614:LNK196615 LXG196614:LXG196615 MHC196614:MHC196615 MQY196614:MQY196615 NAU196614:NAU196615 NKQ196614:NKQ196615 NUM196614:NUM196615 OEI196614:OEI196615 OOE196614:OOE196615 OYA196614:OYA196615 PHW196614:PHW196615 PRS196614:PRS196615 QBO196614:QBO196615 QLK196614:QLK196615 QVG196614:QVG196615 RFC196614:RFC196615 ROY196614:ROY196615 RYU196614:RYU196615 SIQ196614:SIQ196615 SSM196614:SSM196615 TCI196614:TCI196615 TME196614:TME196615 TWA196614:TWA196615 UFW196614:UFW196615 UPS196614:UPS196615 UZO196614:UZO196615 VJK196614:VJK196615 VTG196614:VTG196615 WDC196614:WDC196615 WMY196614:WMY196615 WWU196614:WWU196615 AM262150:AM262151 KI262150:KI262151 UE262150:UE262151 AEA262150:AEA262151 ANW262150:ANW262151 AXS262150:AXS262151 BHO262150:BHO262151 BRK262150:BRK262151 CBG262150:CBG262151 CLC262150:CLC262151 CUY262150:CUY262151 DEU262150:DEU262151 DOQ262150:DOQ262151 DYM262150:DYM262151 EII262150:EII262151 ESE262150:ESE262151 FCA262150:FCA262151 FLW262150:FLW262151 FVS262150:FVS262151 GFO262150:GFO262151 GPK262150:GPK262151 GZG262150:GZG262151 HJC262150:HJC262151 HSY262150:HSY262151 ICU262150:ICU262151 IMQ262150:IMQ262151 IWM262150:IWM262151 JGI262150:JGI262151 JQE262150:JQE262151 KAA262150:KAA262151 KJW262150:KJW262151 KTS262150:KTS262151 LDO262150:LDO262151 LNK262150:LNK262151 LXG262150:LXG262151 MHC262150:MHC262151 MQY262150:MQY262151 NAU262150:NAU262151 NKQ262150:NKQ262151 NUM262150:NUM262151 OEI262150:OEI262151 OOE262150:OOE262151 OYA262150:OYA262151 PHW262150:PHW262151 PRS262150:PRS262151 QBO262150:QBO262151 QLK262150:QLK262151 QVG262150:QVG262151 RFC262150:RFC262151 ROY262150:ROY262151 RYU262150:RYU262151 SIQ262150:SIQ262151 SSM262150:SSM262151 TCI262150:TCI262151 TME262150:TME262151 TWA262150:TWA262151 UFW262150:UFW262151 UPS262150:UPS262151 UZO262150:UZO262151 VJK262150:VJK262151 VTG262150:VTG262151 WDC262150:WDC262151 WMY262150:WMY262151 WWU262150:WWU262151 AM327686:AM327687 KI327686:KI327687 UE327686:UE327687 AEA327686:AEA327687 ANW327686:ANW327687 AXS327686:AXS327687 BHO327686:BHO327687 BRK327686:BRK327687 CBG327686:CBG327687 CLC327686:CLC327687 CUY327686:CUY327687 DEU327686:DEU327687 DOQ327686:DOQ327687 DYM327686:DYM327687 EII327686:EII327687 ESE327686:ESE327687 FCA327686:FCA327687 FLW327686:FLW327687 FVS327686:FVS327687 GFO327686:GFO327687 GPK327686:GPK327687 GZG327686:GZG327687 HJC327686:HJC327687 HSY327686:HSY327687 ICU327686:ICU327687 IMQ327686:IMQ327687 IWM327686:IWM327687 JGI327686:JGI327687 JQE327686:JQE327687 KAA327686:KAA327687 KJW327686:KJW327687 KTS327686:KTS327687 LDO327686:LDO327687 LNK327686:LNK327687 LXG327686:LXG327687 MHC327686:MHC327687 MQY327686:MQY327687 NAU327686:NAU327687 NKQ327686:NKQ327687 NUM327686:NUM327687 OEI327686:OEI327687 OOE327686:OOE327687 OYA327686:OYA327687 PHW327686:PHW327687 PRS327686:PRS327687 QBO327686:QBO327687 QLK327686:QLK327687 QVG327686:QVG327687 RFC327686:RFC327687 ROY327686:ROY327687 RYU327686:RYU327687 SIQ327686:SIQ327687 SSM327686:SSM327687 TCI327686:TCI327687 TME327686:TME327687 TWA327686:TWA327687 UFW327686:UFW327687 UPS327686:UPS327687 UZO327686:UZO327687 VJK327686:VJK327687 VTG327686:VTG327687 WDC327686:WDC327687 WMY327686:WMY327687 WWU327686:WWU327687 AM393222:AM393223 KI393222:KI393223 UE393222:UE393223 AEA393222:AEA393223 ANW393222:ANW393223 AXS393222:AXS393223 BHO393222:BHO393223 BRK393222:BRK393223 CBG393222:CBG393223 CLC393222:CLC393223 CUY393222:CUY393223 DEU393222:DEU393223 DOQ393222:DOQ393223 DYM393222:DYM393223 EII393222:EII393223 ESE393222:ESE393223 FCA393222:FCA393223 FLW393222:FLW393223 FVS393222:FVS393223 GFO393222:GFO393223 GPK393222:GPK393223 GZG393222:GZG393223 HJC393222:HJC393223 HSY393222:HSY393223 ICU393222:ICU393223 IMQ393222:IMQ393223 IWM393222:IWM393223 JGI393222:JGI393223 JQE393222:JQE393223 KAA393222:KAA393223 KJW393222:KJW393223 KTS393222:KTS393223 LDO393222:LDO393223 LNK393222:LNK393223 LXG393222:LXG393223 MHC393222:MHC393223 MQY393222:MQY393223 NAU393222:NAU393223 NKQ393222:NKQ393223 NUM393222:NUM393223 OEI393222:OEI393223 OOE393222:OOE393223 OYA393222:OYA393223 PHW393222:PHW393223 PRS393222:PRS393223 QBO393222:QBO393223 QLK393222:QLK393223 QVG393222:QVG393223 RFC393222:RFC393223 ROY393222:ROY393223 RYU393222:RYU393223 SIQ393222:SIQ393223 SSM393222:SSM393223 TCI393222:TCI393223 TME393222:TME393223 TWA393222:TWA393223 UFW393222:UFW393223 UPS393222:UPS393223 UZO393222:UZO393223 VJK393222:VJK393223 VTG393222:VTG393223 WDC393222:WDC393223 WMY393222:WMY393223 WWU393222:WWU393223 AM458758:AM458759 KI458758:KI458759 UE458758:UE458759 AEA458758:AEA458759 ANW458758:ANW458759 AXS458758:AXS458759 BHO458758:BHO458759 BRK458758:BRK458759 CBG458758:CBG458759 CLC458758:CLC458759 CUY458758:CUY458759 DEU458758:DEU458759 DOQ458758:DOQ458759 DYM458758:DYM458759 EII458758:EII458759 ESE458758:ESE458759 FCA458758:FCA458759 FLW458758:FLW458759 FVS458758:FVS458759 GFO458758:GFO458759 GPK458758:GPK458759 GZG458758:GZG458759 HJC458758:HJC458759 HSY458758:HSY458759 ICU458758:ICU458759 IMQ458758:IMQ458759 IWM458758:IWM458759 JGI458758:JGI458759 JQE458758:JQE458759 KAA458758:KAA458759 KJW458758:KJW458759 KTS458758:KTS458759 LDO458758:LDO458759 LNK458758:LNK458759 LXG458758:LXG458759 MHC458758:MHC458759 MQY458758:MQY458759 NAU458758:NAU458759 NKQ458758:NKQ458759 NUM458758:NUM458759 OEI458758:OEI458759 OOE458758:OOE458759 OYA458758:OYA458759 PHW458758:PHW458759 PRS458758:PRS458759 QBO458758:QBO458759 QLK458758:QLK458759 QVG458758:QVG458759 RFC458758:RFC458759 ROY458758:ROY458759 RYU458758:RYU458759 SIQ458758:SIQ458759 SSM458758:SSM458759 TCI458758:TCI458759 TME458758:TME458759 TWA458758:TWA458759 UFW458758:UFW458759 UPS458758:UPS458759 UZO458758:UZO458759 VJK458758:VJK458759 VTG458758:VTG458759 WDC458758:WDC458759 WMY458758:WMY458759 WWU458758:WWU458759 AM524294:AM524295 KI524294:KI524295 UE524294:UE524295 AEA524294:AEA524295 ANW524294:ANW524295 AXS524294:AXS524295 BHO524294:BHO524295 BRK524294:BRK524295 CBG524294:CBG524295 CLC524294:CLC524295 CUY524294:CUY524295 DEU524294:DEU524295 DOQ524294:DOQ524295 DYM524294:DYM524295 EII524294:EII524295 ESE524294:ESE524295 FCA524294:FCA524295 FLW524294:FLW524295 FVS524294:FVS524295 GFO524294:GFO524295 GPK524294:GPK524295 GZG524294:GZG524295 HJC524294:HJC524295 HSY524294:HSY524295 ICU524294:ICU524295 IMQ524294:IMQ524295 IWM524294:IWM524295 JGI524294:JGI524295 JQE524294:JQE524295 KAA524294:KAA524295 KJW524294:KJW524295 KTS524294:KTS524295 LDO524294:LDO524295 LNK524294:LNK524295 LXG524294:LXG524295 MHC524294:MHC524295 MQY524294:MQY524295 NAU524294:NAU524295 NKQ524294:NKQ524295 NUM524294:NUM524295 OEI524294:OEI524295 OOE524294:OOE524295 OYA524294:OYA524295 PHW524294:PHW524295 PRS524294:PRS524295 QBO524294:QBO524295 QLK524294:QLK524295 QVG524294:QVG524295 RFC524294:RFC524295 ROY524294:ROY524295 RYU524294:RYU524295 SIQ524294:SIQ524295 SSM524294:SSM524295 TCI524294:TCI524295 TME524294:TME524295 TWA524294:TWA524295 UFW524294:UFW524295 UPS524294:UPS524295 UZO524294:UZO524295 VJK524294:VJK524295 VTG524294:VTG524295 WDC524294:WDC524295 WMY524294:WMY524295 WWU524294:WWU524295 AM589830:AM589831 KI589830:KI589831 UE589830:UE589831 AEA589830:AEA589831 ANW589830:ANW589831 AXS589830:AXS589831 BHO589830:BHO589831 BRK589830:BRK589831 CBG589830:CBG589831 CLC589830:CLC589831 CUY589830:CUY589831 DEU589830:DEU589831 DOQ589830:DOQ589831 DYM589830:DYM589831 EII589830:EII589831 ESE589830:ESE589831 FCA589830:FCA589831 FLW589830:FLW589831 FVS589830:FVS589831 GFO589830:GFO589831 GPK589830:GPK589831 GZG589830:GZG589831 HJC589830:HJC589831 HSY589830:HSY589831 ICU589830:ICU589831 IMQ589830:IMQ589831 IWM589830:IWM589831 JGI589830:JGI589831 JQE589830:JQE589831 KAA589830:KAA589831 KJW589830:KJW589831 KTS589830:KTS589831 LDO589830:LDO589831 LNK589830:LNK589831 LXG589830:LXG589831 MHC589830:MHC589831 MQY589830:MQY589831 NAU589830:NAU589831 NKQ589830:NKQ589831 NUM589830:NUM589831 OEI589830:OEI589831 OOE589830:OOE589831 OYA589830:OYA589831 PHW589830:PHW589831 PRS589830:PRS589831 QBO589830:QBO589831 QLK589830:QLK589831 QVG589830:QVG589831 RFC589830:RFC589831 ROY589830:ROY589831 RYU589830:RYU589831 SIQ589830:SIQ589831 SSM589830:SSM589831 TCI589830:TCI589831 TME589830:TME589831 TWA589830:TWA589831 UFW589830:UFW589831 UPS589830:UPS589831 UZO589830:UZO589831 VJK589830:VJK589831 VTG589830:VTG589831 WDC589830:WDC589831 WMY589830:WMY589831 WWU589830:WWU589831 AM655366:AM655367 KI655366:KI655367 UE655366:UE655367 AEA655366:AEA655367 ANW655366:ANW655367 AXS655366:AXS655367 BHO655366:BHO655367 BRK655366:BRK655367 CBG655366:CBG655367 CLC655366:CLC655367 CUY655366:CUY655367 DEU655366:DEU655367 DOQ655366:DOQ655367 DYM655366:DYM655367 EII655366:EII655367 ESE655366:ESE655367 FCA655366:FCA655367 FLW655366:FLW655367 FVS655366:FVS655367 GFO655366:GFO655367 GPK655366:GPK655367 GZG655366:GZG655367 HJC655366:HJC655367 HSY655366:HSY655367 ICU655366:ICU655367 IMQ655366:IMQ655367 IWM655366:IWM655367 JGI655366:JGI655367 JQE655366:JQE655367 KAA655366:KAA655367 KJW655366:KJW655367 KTS655366:KTS655367 LDO655366:LDO655367 LNK655366:LNK655367 LXG655366:LXG655367 MHC655366:MHC655367 MQY655366:MQY655367 NAU655366:NAU655367 NKQ655366:NKQ655367 NUM655366:NUM655367 OEI655366:OEI655367 OOE655366:OOE655367 OYA655366:OYA655367 PHW655366:PHW655367 PRS655366:PRS655367 QBO655366:QBO655367 QLK655366:QLK655367 QVG655366:QVG655367 RFC655366:RFC655367 ROY655366:ROY655367 RYU655366:RYU655367 SIQ655366:SIQ655367 SSM655366:SSM655367 TCI655366:TCI655367 TME655366:TME655367 TWA655366:TWA655367 UFW655366:UFW655367 UPS655366:UPS655367 UZO655366:UZO655367 VJK655366:VJK655367 VTG655366:VTG655367 WDC655366:WDC655367 WMY655366:WMY655367 WWU655366:WWU655367 AM720902:AM720903 KI720902:KI720903 UE720902:UE720903 AEA720902:AEA720903 ANW720902:ANW720903 AXS720902:AXS720903 BHO720902:BHO720903 BRK720902:BRK720903 CBG720902:CBG720903 CLC720902:CLC720903 CUY720902:CUY720903 DEU720902:DEU720903 DOQ720902:DOQ720903 DYM720902:DYM720903 EII720902:EII720903 ESE720902:ESE720903 FCA720902:FCA720903 FLW720902:FLW720903 FVS720902:FVS720903 GFO720902:GFO720903 GPK720902:GPK720903 GZG720902:GZG720903 HJC720902:HJC720903 HSY720902:HSY720903 ICU720902:ICU720903 IMQ720902:IMQ720903 IWM720902:IWM720903 JGI720902:JGI720903 JQE720902:JQE720903 KAA720902:KAA720903 KJW720902:KJW720903 KTS720902:KTS720903 LDO720902:LDO720903 LNK720902:LNK720903 LXG720902:LXG720903 MHC720902:MHC720903 MQY720902:MQY720903 NAU720902:NAU720903 NKQ720902:NKQ720903 NUM720902:NUM720903 OEI720902:OEI720903 OOE720902:OOE720903 OYA720902:OYA720903 PHW720902:PHW720903 PRS720902:PRS720903 QBO720902:QBO720903 QLK720902:QLK720903 QVG720902:QVG720903 RFC720902:RFC720903 ROY720902:ROY720903 RYU720902:RYU720903 SIQ720902:SIQ720903 SSM720902:SSM720903 TCI720902:TCI720903 TME720902:TME720903 TWA720902:TWA720903 UFW720902:UFW720903 UPS720902:UPS720903 UZO720902:UZO720903 VJK720902:VJK720903 VTG720902:VTG720903 WDC720902:WDC720903 WMY720902:WMY720903 WWU720902:WWU720903 AM786438:AM786439 KI786438:KI786439 UE786438:UE786439 AEA786438:AEA786439 ANW786438:ANW786439 AXS786438:AXS786439 BHO786438:BHO786439 BRK786438:BRK786439 CBG786438:CBG786439 CLC786438:CLC786439 CUY786438:CUY786439 DEU786438:DEU786439 DOQ786438:DOQ786439 DYM786438:DYM786439 EII786438:EII786439 ESE786438:ESE786439 FCA786438:FCA786439 FLW786438:FLW786439 FVS786438:FVS786439 GFO786438:GFO786439 GPK786438:GPK786439 GZG786438:GZG786439 HJC786438:HJC786439 HSY786438:HSY786439 ICU786438:ICU786439 IMQ786438:IMQ786439 IWM786438:IWM786439 JGI786438:JGI786439 JQE786438:JQE786439 KAA786438:KAA786439 KJW786438:KJW786439 KTS786438:KTS786439 LDO786438:LDO786439 LNK786438:LNK786439 LXG786438:LXG786439 MHC786438:MHC786439 MQY786438:MQY786439 NAU786438:NAU786439 NKQ786438:NKQ786439 NUM786438:NUM786439 OEI786438:OEI786439 OOE786438:OOE786439 OYA786438:OYA786439 PHW786438:PHW786439 PRS786438:PRS786439 QBO786438:QBO786439 QLK786438:QLK786439 QVG786438:QVG786439 RFC786438:RFC786439 ROY786438:ROY786439 RYU786438:RYU786439 SIQ786438:SIQ786439 SSM786438:SSM786439 TCI786438:TCI786439 TME786438:TME786439 TWA786438:TWA786439 UFW786438:UFW786439 UPS786438:UPS786439 UZO786438:UZO786439 VJK786438:VJK786439 VTG786438:VTG786439 WDC786438:WDC786439 WMY786438:WMY786439 WWU786438:WWU786439 AM851974:AM851975 KI851974:KI851975 UE851974:UE851975 AEA851974:AEA851975 ANW851974:ANW851975 AXS851974:AXS851975 BHO851974:BHO851975 BRK851974:BRK851975 CBG851974:CBG851975 CLC851974:CLC851975 CUY851974:CUY851975 DEU851974:DEU851975 DOQ851974:DOQ851975 DYM851974:DYM851975 EII851974:EII851975 ESE851974:ESE851975 FCA851974:FCA851975 FLW851974:FLW851975 FVS851974:FVS851975 GFO851974:GFO851975 GPK851974:GPK851975 GZG851974:GZG851975 HJC851974:HJC851975 HSY851974:HSY851975 ICU851974:ICU851975 IMQ851974:IMQ851975 IWM851974:IWM851975 JGI851974:JGI851975 JQE851974:JQE851975 KAA851974:KAA851975 KJW851974:KJW851975 KTS851974:KTS851975 LDO851974:LDO851975 LNK851974:LNK851975 LXG851974:LXG851975 MHC851974:MHC851975 MQY851974:MQY851975 NAU851974:NAU851975 NKQ851974:NKQ851975 NUM851974:NUM851975 OEI851974:OEI851975 OOE851974:OOE851975 OYA851974:OYA851975 PHW851974:PHW851975 PRS851974:PRS851975 QBO851974:QBO851975 QLK851974:QLK851975 QVG851974:QVG851975 RFC851974:RFC851975 ROY851974:ROY851975 RYU851974:RYU851975 SIQ851974:SIQ851975 SSM851974:SSM851975 TCI851974:TCI851975 TME851974:TME851975 TWA851974:TWA851975 UFW851974:UFW851975 UPS851974:UPS851975 UZO851974:UZO851975 VJK851974:VJK851975 VTG851974:VTG851975 WDC851974:WDC851975 WMY851974:WMY851975 WWU851974:WWU851975 AM917510:AM917511 KI917510:KI917511 UE917510:UE917511 AEA917510:AEA917511 ANW917510:ANW917511 AXS917510:AXS917511 BHO917510:BHO917511 BRK917510:BRK917511 CBG917510:CBG917511 CLC917510:CLC917511 CUY917510:CUY917511 DEU917510:DEU917511 DOQ917510:DOQ917511 DYM917510:DYM917511 EII917510:EII917511 ESE917510:ESE917511 FCA917510:FCA917511 FLW917510:FLW917511 FVS917510:FVS917511 GFO917510:GFO917511 GPK917510:GPK917511 GZG917510:GZG917511 HJC917510:HJC917511 HSY917510:HSY917511 ICU917510:ICU917511 IMQ917510:IMQ917511 IWM917510:IWM917511 JGI917510:JGI917511 JQE917510:JQE917511 KAA917510:KAA917511 KJW917510:KJW917511 KTS917510:KTS917511 LDO917510:LDO917511 LNK917510:LNK917511 LXG917510:LXG917511 MHC917510:MHC917511 MQY917510:MQY917511 NAU917510:NAU917511 NKQ917510:NKQ917511 NUM917510:NUM917511 OEI917510:OEI917511 OOE917510:OOE917511 OYA917510:OYA917511 PHW917510:PHW917511 PRS917510:PRS917511 QBO917510:QBO917511 QLK917510:QLK917511 QVG917510:QVG917511 RFC917510:RFC917511 ROY917510:ROY917511 RYU917510:RYU917511 SIQ917510:SIQ917511 SSM917510:SSM917511 TCI917510:TCI917511 TME917510:TME917511 TWA917510:TWA917511 UFW917510:UFW917511 UPS917510:UPS917511 UZO917510:UZO917511 VJK917510:VJK917511 VTG917510:VTG917511 WDC917510:WDC917511 WMY917510:WMY917511 WWU917510:WWU917511 AM983046:AM983047 KI983046:KI983047 UE983046:UE983047 AEA983046:AEA983047 ANW983046:ANW983047 AXS983046:AXS983047 BHO983046:BHO983047 BRK983046:BRK983047 CBG983046:CBG983047 CLC983046:CLC983047 CUY983046:CUY983047 DEU983046:DEU983047 DOQ983046:DOQ983047 DYM983046:DYM983047 EII983046:EII983047 ESE983046:ESE983047 FCA983046:FCA983047 FLW983046:FLW983047 FVS983046:FVS983047 GFO983046:GFO983047 GPK983046:GPK983047 GZG983046:GZG983047 HJC983046:HJC983047 HSY983046:HSY983047 ICU983046:ICU983047 IMQ983046:IMQ983047 IWM983046:IWM983047 JGI983046:JGI983047 JQE983046:JQE983047 KAA983046:KAA983047 KJW983046:KJW983047 KTS983046:KTS983047 LDO983046:LDO983047 LNK983046:LNK983047 LXG983046:LXG983047 MHC983046:MHC983047 MQY983046:MQY983047 NAU983046:NAU983047 NKQ983046:NKQ983047 NUM983046:NUM983047 OEI983046:OEI983047 OOE983046:OOE983047 OYA983046:OYA983047 PHW983046:PHW983047 PRS983046:PRS983047 QBO983046:QBO983047 QLK983046:QLK983047 QVG983046:QVG983047 RFC983046:RFC983047 ROY983046:ROY983047 RYU983046:RYU983047 SIQ983046:SIQ983047 SSM983046:SSM983047 TCI983046:TCI983047 TME983046:TME983047 TWA983046:TWA983047 UFW983046:UFW983047 UPS983046:UPS983047 UZO983046:UZO983047 VJK983046:VJK983047 VTG983046:VTG983047 WDC983046:WDC983047 WMY983046:WMY983047 WWU983046:WWU983047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AO65542:AO65543 KK65542:KK65543 UG65542:UG65543 AEC65542:AEC65543 ANY65542:ANY65543 AXU65542:AXU65543 BHQ65542:BHQ65543 BRM65542:BRM65543 CBI65542:CBI65543 CLE65542:CLE65543 CVA65542:CVA65543 DEW65542:DEW65543 DOS65542:DOS65543 DYO65542:DYO65543 EIK65542:EIK65543 ESG65542:ESG65543 FCC65542:FCC65543 FLY65542:FLY65543 FVU65542:FVU65543 GFQ65542:GFQ65543 GPM65542:GPM65543 GZI65542:GZI65543 HJE65542:HJE65543 HTA65542:HTA65543 ICW65542:ICW65543 IMS65542:IMS65543 IWO65542:IWO65543 JGK65542:JGK65543 JQG65542:JQG65543 KAC65542:KAC65543 KJY65542:KJY65543 KTU65542:KTU65543 LDQ65542:LDQ65543 LNM65542:LNM65543 LXI65542:LXI65543 MHE65542:MHE65543 MRA65542:MRA65543 NAW65542:NAW65543 NKS65542:NKS65543 NUO65542:NUO65543 OEK65542:OEK65543 OOG65542:OOG65543 OYC65542:OYC65543 PHY65542:PHY65543 PRU65542:PRU65543 QBQ65542:QBQ65543 QLM65542:QLM65543 QVI65542:QVI65543 RFE65542:RFE65543 RPA65542:RPA65543 RYW65542:RYW65543 SIS65542:SIS65543 SSO65542:SSO65543 TCK65542:TCK65543 TMG65542:TMG65543 TWC65542:TWC65543 UFY65542:UFY65543 UPU65542:UPU65543 UZQ65542:UZQ65543 VJM65542:VJM65543 VTI65542:VTI65543 WDE65542:WDE65543 WNA65542:WNA65543 WWW65542:WWW65543 AO131078:AO131079 KK131078:KK131079 UG131078:UG131079 AEC131078:AEC131079 ANY131078:ANY131079 AXU131078:AXU131079 BHQ131078:BHQ131079 BRM131078:BRM131079 CBI131078:CBI131079 CLE131078:CLE131079 CVA131078:CVA131079 DEW131078:DEW131079 DOS131078:DOS131079 DYO131078:DYO131079 EIK131078:EIK131079 ESG131078:ESG131079 FCC131078:FCC131079 FLY131078:FLY131079 FVU131078:FVU131079 GFQ131078:GFQ131079 GPM131078:GPM131079 GZI131078:GZI131079 HJE131078:HJE131079 HTA131078:HTA131079 ICW131078:ICW131079 IMS131078:IMS131079 IWO131078:IWO131079 JGK131078:JGK131079 JQG131078:JQG131079 KAC131078:KAC131079 KJY131078:KJY131079 KTU131078:KTU131079 LDQ131078:LDQ131079 LNM131078:LNM131079 LXI131078:LXI131079 MHE131078:MHE131079 MRA131078:MRA131079 NAW131078:NAW131079 NKS131078:NKS131079 NUO131078:NUO131079 OEK131078:OEK131079 OOG131078:OOG131079 OYC131078:OYC131079 PHY131078:PHY131079 PRU131078:PRU131079 QBQ131078:QBQ131079 QLM131078:QLM131079 QVI131078:QVI131079 RFE131078:RFE131079 RPA131078:RPA131079 RYW131078:RYW131079 SIS131078:SIS131079 SSO131078:SSO131079 TCK131078:TCK131079 TMG131078:TMG131079 TWC131078:TWC131079 UFY131078:UFY131079 UPU131078:UPU131079 UZQ131078:UZQ131079 VJM131078:VJM131079 VTI131078:VTI131079 WDE131078:WDE131079 WNA131078:WNA131079 WWW131078:WWW131079 AO196614:AO196615 KK196614:KK196615 UG196614:UG196615 AEC196614:AEC196615 ANY196614:ANY196615 AXU196614:AXU196615 BHQ196614:BHQ196615 BRM196614:BRM196615 CBI196614:CBI196615 CLE196614:CLE196615 CVA196614:CVA196615 DEW196614:DEW196615 DOS196614:DOS196615 DYO196614:DYO196615 EIK196614:EIK196615 ESG196614:ESG196615 FCC196614:FCC196615 FLY196614:FLY196615 FVU196614:FVU196615 GFQ196614:GFQ196615 GPM196614:GPM196615 GZI196614:GZI196615 HJE196614:HJE196615 HTA196614:HTA196615 ICW196614:ICW196615 IMS196614:IMS196615 IWO196614:IWO196615 JGK196614:JGK196615 JQG196614:JQG196615 KAC196614:KAC196615 KJY196614:KJY196615 KTU196614:KTU196615 LDQ196614:LDQ196615 LNM196614:LNM196615 LXI196614:LXI196615 MHE196614:MHE196615 MRA196614:MRA196615 NAW196614:NAW196615 NKS196614:NKS196615 NUO196614:NUO196615 OEK196614:OEK196615 OOG196614:OOG196615 OYC196614:OYC196615 PHY196614:PHY196615 PRU196614:PRU196615 QBQ196614:QBQ196615 QLM196614:QLM196615 QVI196614:QVI196615 RFE196614:RFE196615 RPA196614:RPA196615 RYW196614:RYW196615 SIS196614:SIS196615 SSO196614:SSO196615 TCK196614:TCK196615 TMG196614:TMG196615 TWC196614:TWC196615 UFY196614:UFY196615 UPU196614:UPU196615 UZQ196614:UZQ196615 VJM196614:VJM196615 VTI196614:VTI196615 WDE196614:WDE196615 WNA196614:WNA196615 WWW196614:WWW196615 AO262150:AO262151 KK262150:KK262151 UG262150:UG262151 AEC262150:AEC262151 ANY262150:ANY262151 AXU262150:AXU262151 BHQ262150:BHQ262151 BRM262150:BRM262151 CBI262150:CBI262151 CLE262150:CLE262151 CVA262150:CVA262151 DEW262150:DEW262151 DOS262150:DOS262151 DYO262150:DYO262151 EIK262150:EIK262151 ESG262150:ESG262151 FCC262150:FCC262151 FLY262150:FLY262151 FVU262150:FVU262151 GFQ262150:GFQ262151 GPM262150:GPM262151 GZI262150:GZI262151 HJE262150:HJE262151 HTA262150:HTA262151 ICW262150:ICW262151 IMS262150:IMS262151 IWO262150:IWO262151 JGK262150:JGK262151 JQG262150:JQG262151 KAC262150:KAC262151 KJY262150:KJY262151 KTU262150:KTU262151 LDQ262150:LDQ262151 LNM262150:LNM262151 LXI262150:LXI262151 MHE262150:MHE262151 MRA262150:MRA262151 NAW262150:NAW262151 NKS262150:NKS262151 NUO262150:NUO262151 OEK262150:OEK262151 OOG262150:OOG262151 OYC262150:OYC262151 PHY262150:PHY262151 PRU262150:PRU262151 QBQ262150:QBQ262151 QLM262150:QLM262151 QVI262150:QVI262151 RFE262150:RFE262151 RPA262150:RPA262151 RYW262150:RYW262151 SIS262150:SIS262151 SSO262150:SSO262151 TCK262150:TCK262151 TMG262150:TMG262151 TWC262150:TWC262151 UFY262150:UFY262151 UPU262150:UPU262151 UZQ262150:UZQ262151 VJM262150:VJM262151 VTI262150:VTI262151 WDE262150:WDE262151 WNA262150:WNA262151 WWW262150:WWW262151 AO327686:AO327687 KK327686:KK327687 UG327686:UG327687 AEC327686:AEC327687 ANY327686:ANY327687 AXU327686:AXU327687 BHQ327686:BHQ327687 BRM327686:BRM327687 CBI327686:CBI327687 CLE327686:CLE327687 CVA327686:CVA327687 DEW327686:DEW327687 DOS327686:DOS327687 DYO327686:DYO327687 EIK327686:EIK327687 ESG327686:ESG327687 FCC327686:FCC327687 FLY327686:FLY327687 FVU327686:FVU327687 GFQ327686:GFQ327687 GPM327686:GPM327687 GZI327686:GZI327687 HJE327686:HJE327687 HTA327686:HTA327687 ICW327686:ICW327687 IMS327686:IMS327687 IWO327686:IWO327687 JGK327686:JGK327687 JQG327686:JQG327687 KAC327686:KAC327687 KJY327686:KJY327687 KTU327686:KTU327687 LDQ327686:LDQ327687 LNM327686:LNM327687 LXI327686:LXI327687 MHE327686:MHE327687 MRA327686:MRA327687 NAW327686:NAW327687 NKS327686:NKS327687 NUO327686:NUO327687 OEK327686:OEK327687 OOG327686:OOG327687 OYC327686:OYC327687 PHY327686:PHY327687 PRU327686:PRU327687 QBQ327686:QBQ327687 QLM327686:QLM327687 QVI327686:QVI327687 RFE327686:RFE327687 RPA327686:RPA327687 RYW327686:RYW327687 SIS327686:SIS327687 SSO327686:SSO327687 TCK327686:TCK327687 TMG327686:TMG327687 TWC327686:TWC327687 UFY327686:UFY327687 UPU327686:UPU327687 UZQ327686:UZQ327687 VJM327686:VJM327687 VTI327686:VTI327687 WDE327686:WDE327687 WNA327686:WNA327687 WWW327686:WWW327687 AO393222:AO393223 KK393222:KK393223 UG393222:UG393223 AEC393222:AEC393223 ANY393222:ANY393223 AXU393222:AXU393223 BHQ393222:BHQ393223 BRM393222:BRM393223 CBI393222:CBI393223 CLE393222:CLE393223 CVA393222:CVA393223 DEW393222:DEW393223 DOS393222:DOS393223 DYO393222:DYO393223 EIK393222:EIK393223 ESG393222:ESG393223 FCC393222:FCC393223 FLY393222:FLY393223 FVU393222:FVU393223 GFQ393222:GFQ393223 GPM393222:GPM393223 GZI393222:GZI393223 HJE393222:HJE393223 HTA393222:HTA393223 ICW393222:ICW393223 IMS393222:IMS393223 IWO393222:IWO393223 JGK393222:JGK393223 JQG393222:JQG393223 KAC393222:KAC393223 KJY393222:KJY393223 KTU393222:KTU393223 LDQ393222:LDQ393223 LNM393222:LNM393223 LXI393222:LXI393223 MHE393222:MHE393223 MRA393222:MRA393223 NAW393222:NAW393223 NKS393222:NKS393223 NUO393222:NUO393223 OEK393222:OEK393223 OOG393222:OOG393223 OYC393222:OYC393223 PHY393222:PHY393223 PRU393222:PRU393223 QBQ393222:QBQ393223 QLM393222:QLM393223 QVI393222:QVI393223 RFE393222:RFE393223 RPA393222:RPA393223 RYW393222:RYW393223 SIS393222:SIS393223 SSO393222:SSO393223 TCK393222:TCK393223 TMG393222:TMG393223 TWC393222:TWC393223 UFY393222:UFY393223 UPU393222:UPU393223 UZQ393222:UZQ393223 VJM393222:VJM393223 VTI393222:VTI393223 WDE393222:WDE393223 WNA393222:WNA393223 WWW393222:WWW393223 AO458758:AO458759 KK458758:KK458759 UG458758:UG458759 AEC458758:AEC458759 ANY458758:ANY458759 AXU458758:AXU458759 BHQ458758:BHQ458759 BRM458758:BRM458759 CBI458758:CBI458759 CLE458758:CLE458759 CVA458758:CVA458759 DEW458758:DEW458759 DOS458758:DOS458759 DYO458758:DYO458759 EIK458758:EIK458759 ESG458758:ESG458759 FCC458758:FCC458759 FLY458758:FLY458759 FVU458758:FVU458759 GFQ458758:GFQ458759 GPM458758:GPM458759 GZI458758:GZI458759 HJE458758:HJE458759 HTA458758:HTA458759 ICW458758:ICW458759 IMS458758:IMS458759 IWO458758:IWO458759 JGK458758:JGK458759 JQG458758:JQG458759 KAC458758:KAC458759 KJY458758:KJY458759 KTU458758:KTU458759 LDQ458758:LDQ458759 LNM458758:LNM458759 LXI458758:LXI458759 MHE458758:MHE458759 MRA458758:MRA458759 NAW458758:NAW458759 NKS458758:NKS458759 NUO458758:NUO458759 OEK458758:OEK458759 OOG458758:OOG458759 OYC458758:OYC458759 PHY458758:PHY458759 PRU458758:PRU458759 QBQ458758:QBQ458759 QLM458758:QLM458759 QVI458758:QVI458759 RFE458758:RFE458759 RPA458758:RPA458759 RYW458758:RYW458759 SIS458758:SIS458759 SSO458758:SSO458759 TCK458758:TCK458759 TMG458758:TMG458759 TWC458758:TWC458759 UFY458758:UFY458759 UPU458758:UPU458759 UZQ458758:UZQ458759 VJM458758:VJM458759 VTI458758:VTI458759 WDE458758:WDE458759 WNA458758:WNA458759 WWW458758:WWW458759 AO524294:AO524295 KK524294:KK524295 UG524294:UG524295 AEC524294:AEC524295 ANY524294:ANY524295 AXU524294:AXU524295 BHQ524294:BHQ524295 BRM524294:BRM524295 CBI524294:CBI524295 CLE524294:CLE524295 CVA524294:CVA524295 DEW524294:DEW524295 DOS524294:DOS524295 DYO524294:DYO524295 EIK524294:EIK524295 ESG524294:ESG524295 FCC524294:FCC524295 FLY524294:FLY524295 FVU524294:FVU524295 GFQ524294:GFQ524295 GPM524294:GPM524295 GZI524294:GZI524295 HJE524294:HJE524295 HTA524294:HTA524295 ICW524294:ICW524295 IMS524294:IMS524295 IWO524294:IWO524295 JGK524294:JGK524295 JQG524294:JQG524295 KAC524294:KAC524295 KJY524294:KJY524295 KTU524294:KTU524295 LDQ524294:LDQ524295 LNM524294:LNM524295 LXI524294:LXI524295 MHE524294:MHE524295 MRA524294:MRA524295 NAW524294:NAW524295 NKS524294:NKS524295 NUO524294:NUO524295 OEK524294:OEK524295 OOG524294:OOG524295 OYC524294:OYC524295 PHY524294:PHY524295 PRU524294:PRU524295 QBQ524294:QBQ524295 QLM524294:QLM524295 QVI524294:QVI524295 RFE524294:RFE524295 RPA524294:RPA524295 RYW524294:RYW524295 SIS524294:SIS524295 SSO524294:SSO524295 TCK524294:TCK524295 TMG524294:TMG524295 TWC524294:TWC524295 UFY524294:UFY524295 UPU524294:UPU524295 UZQ524294:UZQ524295 VJM524294:VJM524295 VTI524294:VTI524295 WDE524294:WDE524295 WNA524294:WNA524295 WWW524294:WWW524295 AO589830:AO589831 KK589830:KK589831 UG589830:UG589831 AEC589830:AEC589831 ANY589830:ANY589831 AXU589830:AXU589831 BHQ589830:BHQ589831 BRM589830:BRM589831 CBI589830:CBI589831 CLE589830:CLE589831 CVA589830:CVA589831 DEW589830:DEW589831 DOS589830:DOS589831 DYO589830:DYO589831 EIK589830:EIK589831 ESG589830:ESG589831 FCC589830:FCC589831 FLY589830:FLY589831 FVU589830:FVU589831 GFQ589830:GFQ589831 GPM589830:GPM589831 GZI589830:GZI589831 HJE589830:HJE589831 HTA589830:HTA589831 ICW589830:ICW589831 IMS589830:IMS589831 IWO589830:IWO589831 JGK589830:JGK589831 JQG589830:JQG589831 KAC589830:KAC589831 KJY589830:KJY589831 KTU589830:KTU589831 LDQ589830:LDQ589831 LNM589830:LNM589831 LXI589830:LXI589831 MHE589830:MHE589831 MRA589830:MRA589831 NAW589830:NAW589831 NKS589830:NKS589831 NUO589830:NUO589831 OEK589830:OEK589831 OOG589830:OOG589831 OYC589830:OYC589831 PHY589830:PHY589831 PRU589830:PRU589831 QBQ589830:QBQ589831 QLM589830:QLM589831 QVI589830:QVI589831 RFE589830:RFE589831 RPA589830:RPA589831 RYW589830:RYW589831 SIS589830:SIS589831 SSO589830:SSO589831 TCK589830:TCK589831 TMG589830:TMG589831 TWC589830:TWC589831 UFY589830:UFY589831 UPU589830:UPU589831 UZQ589830:UZQ589831 VJM589830:VJM589831 VTI589830:VTI589831 WDE589830:WDE589831 WNA589830:WNA589831 WWW589830:WWW589831 AO655366:AO655367 KK655366:KK655367 UG655366:UG655367 AEC655366:AEC655367 ANY655366:ANY655367 AXU655366:AXU655367 BHQ655366:BHQ655367 BRM655366:BRM655367 CBI655366:CBI655367 CLE655366:CLE655367 CVA655366:CVA655367 DEW655366:DEW655367 DOS655366:DOS655367 DYO655366:DYO655367 EIK655366:EIK655367 ESG655366:ESG655367 FCC655366:FCC655367 FLY655366:FLY655367 FVU655366:FVU655367 GFQ655366:GFQ655367 GPM655366:GPM655367 GZI655366:GZI655367 HJE655366:HJE655367 HTA655366:HTA655367 ICW655366:ICW655367 IMS655366:IMS655367 IWO655366:IWO655367 JGK655366:JGK655367 JQG655366:JQG655367 KAC655366:KAC655367 KJY655366:KJY655367 KTU655366:KTU655367 LDQ655366:LDQ655367 LNM655366:LNM655367 LXI655366:LXI655367 MHE655366:MHE655367 MRA655366:MRA655367 NAW655366:NAW655367 NKS655366:NKS655367 NUO655366:NUO655367 OEK655366:OEK655367 OOG655366:OOG655367 OYC655366:OYC655367 PHY655366:PHY655367 PRU655366:PRU655367 QBQ655366:QBQ655367 QLM655366:QLM655367 QVI655366:QVI655367 RFE655366:RFE655367 RPA655366:RPA655367 RYW655366:RYW655367 SIS655366:SIS655367 SSO655366:SSO655367 TCK655366:TCK655367 TMG655366:TMG655367 TWC655366:TWC655367 UFY655366:UFY655367 UPU655366:UPU655367 UZQ655366:UZQ655367 VJM655366:VJM655367 VTI655366:VTI655367 WDE655366:WDE655367 WNA655366:WNA655367 WWW655366:WWW655367 AO720902:AO720903 KK720902:KK720903 UG720902:UG720903 AEC720902:AEC720903 ANY720902:ANY720903 AXU720902:AXU720903 BHQ720902:BHQ720903 BRM720902:BRM720903 CBI720902:CBI720903 CLE720902:CLE720903 CVA720902:CVA720903 DEW720902:DEW720903 DOS720902:DOS720903 DYO720902:DYO720903 EIK720902:EIK720903 ESG720902:ESG720903 FCC720902:FCC720903 FLY720902:FLY720903 FVU720902:FVU720903 GFQ720902:GFQ720903 GPM720902:GPM720903 GZI720902:GZI720903 HJE720902:HJE720903 HTA720902:HTA720903 ICW720902:ICW720903 IMS720902:IMS720903 IWO720902:IWO720903 JGK720902:JGK720903 JQG720902:JQG720903 KAC720902:KAC720903 KJY720902:KJY720903 KTU720902:KTU720903 LDQ720902:LDQ720903 LNM720902:LNM720903 LXI720902:LXI720903 MHE720902:MHE720903 MRA720902:MRA720903 NAW720902:NAW720903 NKS720902:NKS720903 NUO720902:NUO720903 OEK720902:OEK720903 OOG720902:OOG720903 OYC720902:OYC720903 PHY720902:PHY720903 PRU720902:PRU720903 QBQ720902:QBQ720903 QLM720902:QLM720903 QVI720902:QVI720903 RFE720902:RFE720903 RPA720902:RPA720903 RYW720902:RYW720903 SIS720902:SIS720903 SSO720902:SSO720903 TCK720902:TCK720903 TMG720902:TMG720903 TWC720902:TWC720903 UFY720902:UFY720903 UPU720902:UPU720903 UZQ720902:UZQ720903 VJM720902:VJM720903 VTI720902:VTI720903 WDE720902:WDE720903 WNA720902:WNA720903 WWW720902:WWW720903 AO786438:AO786439 KK786438:KK786439 UG786438:UG786439 AEC786438:AEC786439 ANY786438:ANY786439 AXU786438:AXU786439 BHQ786438:BHQ786439 BRM786438:BRM786439 CBI786438:CBI786439 CLE786438:CLE786439 CVA786438:CVA786439 DEW786438:DEW786439 DOS786438:DOS786439 DYO786438:DYO786439 EIK786438:EIK786439 ESG786438:ESG786439 FCC786438:FCC786439 FLY786438:FLY786439 FVU786438:FVU786439 GFQ786438:GFQ786439 GPM786438:GPM786439 GZI786438:GZI786439 HJE786438:HJE786439 HTA786438:HTA786439 ICW786438:ICW786439 IMS786438:IMS786439 IWO786438:IWO786439 JGK786438:JGK786439 JQG786438:JQG786439 KAC786438:KAC786439 KJY786438:KJY786439 KTU786438:KTU786439 LDQ786438:LDQ786439 LNM786438:LNM786439 LXI786438:LXI786439 MHE786438:MHE786439 MRA786438:MRA786439 NAW786438:NAW786439 NKS786438:NKS786439 NUO786438:NUO786439 OEK786438:OEK786439 OOG786438:OOG786439 OYC786438:OYC786439 PHY786438:PHY786439 PRU786438:PRU786439 QBQ786438:QBQ786439 QLM786438:QLM786439 QVI786438:QVI786439 RFE786438:RFE786439 RPA786438:RPA786439 RYW786438:RYW786439 SIS786438:SIS786439 SSO786438:SSO786439 TCK786438:TCK786439 TMG786438:TMG786439 TWC786438:TWC786439 UFY786438:UFY786439 UPU786438:UPU786439 UZQ786438:UZQ786439 VJM786438:VJM786439 VTI786438:VTI786439 WDE786438:WDE786439 WNA786438:WNA786439 WWW786438:WWW786439 AO851974:AO851975 KK851974:KK851975 UG851974:UG851975 AEC851974:AEC851975 ANY851974:ANY851975 AXU851974:AXU851975 BHQ851974:BHQ851975 BRM851974:BRM851975 CBI851974:CBI851975 CLE851974:CLE851975 CVA851974:CVA851975 DEW851974:DEW851975 DOS851974:DOS851975 DYO851974:DYO851975 EIK851974:EIK851975 ESG851974:ESG851975 FCC851974:FCC851975 FLY851974:FLY851975 FVU851974:FVU851975 GFQ851974:GFQ851975 GPM851974:GPM851975 GZI851974:GZI851975 HJE851974:HJE851975 HTA851974:HTA851975 ICW851974:ICW851975 IMS851974:IMS851975 IWO851974:IWO851975 JGK851974:JGK851975 JQG851974:JQG851975 KAC851974:KAC851975 KJY851974:KJY851975 KTU851974:KTU851975 LDQ851974:LDQ851975 LNM851974:LNM851975 LXI851974:LXI851975 MHE851974:MHE851975 MRA851974:MRA851975 NAW851974:NAW851975 NKS851974:NKS851975 NUO851974:NUO851975 OEK851974:OEK851975 OOG851974:OOG851975 OYC851974:OYC851975 PHY851974:PHY851975 PRU851974:PRU851975 QBQ851974:QBQ851975 QLM851974:QLM851975 QVI851974:QVI851975 RFE851974:RFE851975 RPA851974:RPA851975 RYW851974:RYW851975 SIS851974:SIS851975 SSO851974:SSO851975 TCK851974:TCK851975 TMG851974:TMG851975 TWC851974:TWC851975 UFY851974:UFY851975 UPU851974:UPU851975 UZQ851974:UZQ851975 VJM851974:VJM851975 VTI851974:VTI851975 WDE851974:WDE851975 WNA851974:WNA851975 WWW851974:WWW851975 AO917510:AO917511 KK917510:KK917511 UG917510:UG917511 AEC917510:AEC917511 ANY917510:ANY917511 AXU917510:AXU917511 BHQ917510:BHQ917511 BRM917510:BRM917511 CBI917510:CBI917511 CLE917510:CLE917511 CVA917510:CVA917511 DEW917510:DEW917511 DOS917510:DOS917511 DYO917510:DYO917511 EIK917510:EIK917511 ESG917510:ESG917511 FCC917510:FCC917511 FLY917510:FLY917511 FVU917510:FVU917511 GFQ917510:GFQ917511 GPM917510:GPM917511 GZI917510:GZI917511 HJE917510:HJE917511 HTA917510:HTA917511 ICW917510:ICW917511 IMS917510:IMS917511 IWO917510:IWO917511 JGK917510:JGK917511 JQG917510:JQG917511 KAC917510:KAC917511 KJY917510:KJY917511 KTU917510:KTU917511 LDQ917510:LDQ917511 LNM917510:LNM917511 LXI917510:LXI917511 MHE917510:MHE917511 MRA917510:MRA917511 NAW917510:NAW917511 NKS917510:NKS917511 NUO917510:NUO917511 OEK917510:OEK917511 OOG917510:OOG917511 OYC917510:OYC917511 PHY917510:PHY917511 PRU917510:PRU917511 QBQ917510:QBQ917511 QLM917510:QLM917511 QVI917510:QVI917511 RFE917510:RFE917511 RPA917510:RPA917511 RYW917510:RYW917511 SIS917510:SIS917511 SSO917510:SSO917511 TCK917510:TCK917511 TMG917510:TMG917511 TWC917510:TWC917511 UFY917510:UFY917511 UPU917510:UPU917511 UZQ917510:UZQ917511 VJM917510:VJM917511 VTI917510:VTI917511 WDE917510:WDE917511 WNA917510:WNA917511 WWW917510:WWW917511 AO983046:AO983047 KK983046:KK983047 UG983046:UG983047 AEC983046:AEC983047 ANY983046:ANY983047 AXU983046:AXU983047 BHQ983046:BHQ983047 BRM983046:BRM983047 CBI983046:CBI983047 CLE983046:CLE983047 CVA983046:CVA983047 DEW983046:DEW983047 DOS983046:DOS983047 DYO983046:DYO983047 EIK983046:EIK983047 ESG983046:ESG983047 FCC983046:FCC983047 FLY983046:FLY983047 FVU983046:FVU983047 GFQ983046:GFQ983047 GPM983046:GPM983047 GZI983046:GZI983047 HJE983046:HJE983047 HTA983046:HTA983047 ICW983046:ICW983047 IMS983046:IMS983047 IWO983046:IWO983047 JGK983046:JGK983047 JQG983046:JQG983047 KAC983046:KAC983047 KJY983046:KJY983047 KTU983046:KTU983047 LDQ983046:LDQ983047 LNM983046:LNM983047 LXI983046:LXI983047 MHE983046:MHE983047 MRA983046:MRA983047 NAW983046:NAW983047 NKS983046:NKS983047 NUO983046:NUO983047 OEK983046:OEK983047 OOG983046:OOG983047 OYC983046:OYC983047 PHY983046:PHY983047 PRU983046:PRU983047 QBQ983046:QBQ983047 QLM983046:QLM983047 QVI983046:QVI983047 RFE983046:RFE983047 RPA983046:RPA983047 RYW983046:RYW983047 SIS983046:SIS983047 SSO983046:SSO983047 TCK983046:TCK983047 TMG983046:TMG983047 TWC983046:TWC983047 UFY983046:UFY983047 UPU983046:UPU983047 UZQ983046:UZQ983047 VJM983046:VJM983047 VTI983046:VTI983047 WDE983046:WDE983047 WNA983046:WNA983047 WWW983046:WWW983047</xm:sqref>
        </x14:dataValidation>
      </x14:dataValidations>
    </ext>
  </extLst>
</worksheet>
</file>

<file path=xl/worksheets/sheet17.xml><?xml version="1.0" encoding="utf-8"?>
<worksheet xmlns="http://schemas.openxmlformats.org/spreadsheetml/2006/main" xmlns:r="http://schemas.openxmlformats.org/officeDocument/2006/relationships">
  <dimension ref="A1:CK87"/>
  <sheetViews>
    <sheetView workbookViewId="0">
      <selection activeCell="BI14" sqref="BI14"/>
    </sheetView>
  </sheetViews>
  <sheetFormatPr defaultRowHeight="15"/>
  <cols>
    <col min="1" max="1" width="0.7109375" style="154" customWidth="1"/>
    <col min="2" max="2" width="0.42578125" style="139" customWidth="1"/>
    <col min="3" max="3" width="0.5703125" style="154" customWidth="1"/>
    <col min="4" max="4" width="0.28515625" style="143" customWidth="1"/>
    <col min="5" max="5" width="3.7109375" style="210" customWidth="1"/>
    <col min="6" max="6" width="1.140625" style="210" customWidth="1"/>
    <col min="7" max="7" width="0.7109375" style="210" customWidth="1"/>
    <col min="8" max="10" width="0.7109375" style="211" customWidth="1"/>
    <col min="11" max="11" width="0.7109375" style="212" customWidth="1"/>
    <col min="12" max="12" width="0.5703125" style="212" customWidth="1"/>
    <col min="13" max="25" width="0.7109375" style="212" customWidth="1"/>
    <col min="26" max="26" width="1.4257812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 style="212" customWidth="1"/>
    <col min="63" max="64" width="0.5703125" style="212" customWidth="1"/>
    <col min="65" max="65" width="2.140625" style="212" customWidth="1"/>
    <col min="66" max="66" width="0.5703125" style="212" customWidth="1"/>
    <col min="67" max="67" width="2.140625" style="212" customWidth="1"/>
    <col min="68" max="68" width="0.5703125" style="212" customWidth="1"/>
    <col min="69" max="69" width="2.140625" style="212" customWidth="1"/>
    <col min="70" max="70" width="0.5703125" style="212" customWidth="1"/>
    <col min="71" max="71" width="2.140625" style="212" customWidth="1"/>
    <col min="72" max="72" width="0.5703125" style="212" customWidth="1"/>
    <col min="73" max="73" width="2.140625" style="212" customWidth="1"/>
    <col min="74" max="74" width="0.5703125" style="212" customWidth="1"/>
    <col min="75" max="75" width="2.140625" style="212" customWidth="1"/>
    <col min="76" max="76" width="0.5703125" style="212" customWidth="1"/>
    <col min="77" max="77" width="2.140625" style="212" customWidth="1"/>
    <col min="78" max="78" width="0.5703125" style="212" customWidth="1"/>
    <col min="79" max="79" width="2.140625" style="212" customWidth="1"/>
    <col min="80" max="80" width="0.5703125" style="212" customWidth="1"/>
    <col min="81" max="81" width="2.140625" style="212" customWidth="1"/>
    <col min="82" max="82" width="0.5703125" style="212" customWidth="1"/>
    <col min="83" max="83" width="2.140625" style="212" customWidth="1"/>
    <col min="84" max="84" width="0.5703125" style="212" customWidth="1"/>
    <col min="85" max="85" width="2.140625" style="212" customWidth="1"/>
    <col min="86" max="86" width="0.5703125" style="212" customWidth="1"/>
    <col min="87" max="88" width="2.5703125" style="143"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7109375" style="143" customWidth="1"/>
    <col min="262" max="262" width="1.140625" style="143" customWidth="1"/>
    <col min="263" max="267" width="0.7109375" style="143" customWidth="1"/>
    <col min="268" max="268" width="0.5703125" style="143" customWidth="1"/>
    <col min="269" max="281" width="0.7109375" style="143" customWidth="1"/>
    <col min="282" max="282" width="1.4257812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 style="143" customWidth="1"/>
    <col min="319" max="320" width="0.5703125" style="143" customWidth="1"/>
    <col min="321" max="321" width="2.140625" style="143" customWidth="1"/>
    <col min="322" max="322" width="0.5703125" style="143" customWidth="1"/>
    <col min="323" max="323" width="2.140625" style="143" customWidth="1"/>
    <col min="324" max="324" width="0.5703125" style="143" customWidth="1"/>
    <col min="325" max="325" width="2.140625" style="143" customWidth="1"/>
    <col min="326" max="326" width="0.5703125" style="143" customWidth="1"/>
    <col min="327" max="327" width="2.140625" style="143" customWidth="1"/>
    <col min="328" max="328" width="0.5703125" style="143" customWidth="1"/>
    <col min="329" max="329" width="2.140625" style="143" customWidth="1"/>
    <col min="330" max="330" width="0.5703125" style="143" customWidth="1"/>
    <col min="331" max="331" width="2.140625" style="143" customWidth="1"/>
    <col min="332" max="332" width="0.5703125" style="143" customWidth="1"/>
    <col min="333" max="333" width="2.140625" style="143" customWidth="1"/>
    <col min="334" max="334" width="0.5703125" style="143" customWidth="1"/>
    <col min="335" max="335" width="2.140625" style="143" customWidth="1"/>
    <col min="336" max="336" width="0.5703125" style="143" customWidth="1"/>
    <col min="337" max="337" width="2.140625" style="143" customWidth="1"/>
    <col min="338" max="338" width="0.5703125" style="143" customWidth="1"/>
    <col min="339" max="339" width="2.140625" style="143" customWidth="1"/>
    <col min="340" max="340" width="0.5703125" style="143" customWidth="1"/>
    <col min="341" max="341" width="2.140625" style="143" customWidth="1"/>
    <col min="342" max="342" width="0.5703125" style="143" customWidth="1"/>
    <col min="343" max="344" width="2.57031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7109375" style="143" customWidth="1"/>
    <col min="518" max="518" width="1.140625" style="143" customWidth="1"/>
    <col min="519" max="523" width="0.7109375" style="143" customWidth="1"/>
    <col min="524" max="524" width="0.5703125" style="143" customWidth="1"/>
    <col min="525" max="537" width="0.7109375" style="143" customWidth="1"/>
    <col min="538" max="538" width="1.4257812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 style="143" customWidth="1"/>
    <col min="575" max="576" width="0.5703125" style="143" customWidth="1"/>
    <col min="577" max="577" width="2.140625" style="143" customWidth="1"/>
    <col min="578" max="578" width="0.5703125" style="143" customWidth="1"/>
    <col min="579" max="579" width="2.140625" style="143" customWidth="1"/>
    <col min="580" max="580" width="0.5703125" style="143" customWidth="1"/>
    <col min="581" max="581" width="2.140625" style="143" customWidth="1"/>
    <col min="582" max="582" width="0.5703125" style="143" customWidth="1"/>
    <col min="583" max="583" width="2.140625" style="143" customWidth="1"/>
    <col min="584" max="584" width="0.5703125" style="143" customWidth="1"/>
    <col min="585" max="585" width="2.140625" style="143" customWidth="1"/>
    <col min="586" max="586" width="0.5703125" style="143" customWidth="1"/>
    <col min="587" max="587" width="2.140625" style="143" customWidth="1"/>
    <col min="588" max="588" width="0.5703125" style="143" customWidth="1"/>
    <col min="589" max="589" width="2.140625" style="143" customWidth="1"/>
    <col min="590" max="590" width="0.5703125" style="143" customWidth="1"/>
    <col min="591" max="591" width="2.140625" style="143" customWidth="1"/>
    <col min="592" max="592" width="0.5703125" style="143" customWidth="1"/>
    <col min="593" max="593" width="2.140625" style="143" customWidth="1"/>
    <col min="594" max="594" width="0.5703125" style="143" customWidth="1"/>
    <col min="595" max="595" width="2.140625" style="143" customWidth="1"/>
    <col min="596" max="596" width="0.5703125" style="143" customWidth="1"/>
    <col min="597" max="597" width="2.140625" style="143" customWidth="1"/>
    <col min="598" max="598" width="0.5703125" style="143" customWidth="1"/>
    <col min="599" max="600" width="2.57031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7109375" style="143" customWidth="1"/>
    <col min="774" max="774" width="1.140625" style="143" customWidth="1"/>
    <col min="775" max="779" width="0.7109375" style="143" customWidth="1"/>
    <col min="780" max="780" width="0.5703125" style="143" customWidth="1"/>
    <col min="781" max="793" width="0.7109375" style="143" customWidth="1"/>
    <col min="794" max="794" width="1.4257812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 style="143" customWidth="1"/>
    <col min="831" max="832" width="0.5703125" style="143" customWidth="1"/>
    <col min="833" max="833" width="2.140625" style="143" customWidth="1"/>
    <col min="834" max="834" width="0.5703125" style="143" customWidth="1"/>
    <col min="835" max="835" width="2.140625" style="143" customWidth="1"/>
    <col min="836" max="836" width="0.5703125" style="143" customWidth="1"/>
    <col min="837" max="837" width="2.140625" style="143" customWidth="1"/>
    <col min="838" max="838" width="0.5703125" style="143" customWidth="1"/>
    <col min="839" max="839" width="2.140625" style="143" customWidth="1"/>
    <col min="840" max="840" width="0.5703125" style="143" customWidth="1"/>
    <col min="841" max="841" width="2.140625" style="143" customWidth="1"/>
    <col min="842" max="842" width="0.5703125" style="143" customWidth="1"/>
    <col min="843" max="843" width="2.140625" style="143" customWidth="1"/>
    <col min="844" max="844" width="0.5703125" style="143" customWidth="1"/>
    <col min="845" max="845" width="2.140625" style="143" customWidth="1"/>
    <col min="846" max="846" width="0.5703125" style="143" customWidth="1"/>
    <col min="847" max="847" width="2.140625" style="143" customWidth="1"/>
    <col min="848" max="848" width="0.5703125" style="143" customWidth="1"/>
    <col min="849" max="849" width="2.140625" style="143" customWidth="1"/>
    <col min="850" max="850" width="0.5703125" style="143" customWidth="1"/>
    <col min="851" max="851" width="2.140625" style="143" customWidth="1"/>
    <col min="852" max="852" width="0.5703125" style="143" customWidth="1"/>
    <col min="853" max="853" width="2.140625" style="143" customWidth="1"/>
    <col min="854" max="854" width="0.5703125" style="143" customWidth="1"/>
    <col min="855" max="856" width="2.57031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7109375" style="143" customWidth="1"/>
    <col min="1030" max="1030" width="1.140625" style="143" customWidth="1"/>
    <col min="1031" max="1035" width="0.7109375" style="143" customWidth="1"/>
    <col min="1036" max="1036" width="0.5703125" style="143" customWidth="1"/>
    <col min="1037" max="1049" width="0.7109375" style="143" customWidth="1"/>
    <col min="1050" max="1050" width="1.4257812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 style="143" customWidth="1"/>
    <col min="1087" max="1088" width="0.5703125" style="143" customWidth="1"/>
    <col min="1089" max="1089" width="2.140625" style="143" customWidth="1"/>
    <col min="1090" max="1090" width="0.5703125" style="143" customWidth="1"/>
    <col min="1091" max="1091" width="2.140625" style="143" customWidth="1"/>
    <col min="1092" max="1092" width="0.5703125" style="143" customWidth="1"/>
    <col min="1093" max="1093" width="2.140625" style="143" customWidth="1"/>
    <col min="1094" max="1094" width="0.5703125" style="143" customWidth="1"/>
    <col min="1095" max="1095" width="2.140625" style="143" customWidth="1"/>
    <col min="1096" max="1096" width="0.5703125" style="143" customWidth="1"/>
    <col min="1097" max="1097" width="2.140625" style="143" customWidth="1"/>
    <col min="1098" max="1098" width="0.5703125" style="143" customWidth="1"/>
    <col min="1099" max="1099" width="2.140625" style="143" customWidth="1"/>
    <col min="1100" max="1100" width="0.5703125" style="143" customWidth="1"/>
    <col min="1101" max="1101" width="2.140625" style="143" customWidth="1"/>
    <col min="1102" max="1102" width="0.5703125" style="143" customWidth="1"/>
    <col min="1103" max="1103" width="2.140625" style="143" customWidth="1"/>
    <col min="1104" max="1104" width="0.5703125" style="143" customWidth="1"/>
    <col min="1105" max="1105" width="2.140625" style="143" customWidth="1"/>
    <col min="1106" max="1106" width="0.5703125" style="143" customWidth="1"/>
    <col min="1107" max="1107" width="2.140625" style="143" customWidth="1"/>
    <col min="1108" max="1108" width="0.5703125" style="143" customWidth="1"/>
    <col min="1109" max="1109" width="2.140625" style="143" customWidth="1"/>
    <col min="1110" max="1110" width="0.5703125" style="143" customWidth="1"/>
    <col min="1111" max="1112" width="2.57031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7109375" style="143" customWidth="1"/>
    <col min="1286" max="1286" width="1.140625" style="143" customWidth="1"/>
    <col min="1287" max="1291" width="0.7109375" style="143" customWidth="1"/>
    <col min="1292" max="1292" width="0.5703125" style="143" customWidth="1"/>
    <col min="1293" max="1305" width="0.7109375" style="143" customWidth="1"/>
    <col min="1306" max="1306" width="1.4257812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 style="143" customWidth="1"/>
    <col min="1343" max="1344" width="0.5703125" style="143" customWidth="1"/>
    <col min="1345" max="1345" width="2.140625" style="143" customWidth="1"/>
    <col min="1346" max="1346" width="0.5703125" style="143" customWidth="1"/>
    <col min="1347" max="1347" width="2.140625" style="143" customWidth="1"/>
    <col min="1348" max="1348" width="0.5703125" style="143" customWidth="1"/>
    <col min="1349" max="1349" width="2.140625" style="143" customWidth="1"/>
    <col min="1350" max="1350" width="0.5703125" style="143" customWidth="1"/>
    <col min="1351" max="1351" width="2.140625" style="143" customWidth="1"/>
    <col min="1352" max="1352" width="0.5703125" style="143" customWidth="1"/>
    <col min="1353" max="1353" width="2.140625" style="143" customWidth="1"/>
    <col min="1354" max="1354" width="0.5703125" style="143" customWidth="1"/>
    <col min="1355" max="1355" width="2.140625" style="143" customWidth="1"/>
    <col min="1356" max="1356" width="0.5703125" style="143" customWidth="1"/>
    <col min="1357" max="1357" width="2.140625" style="143" customWidth="1"/>
    <col min="1358" max="1358" width="0.5703125" style="143" customWidth="1"/>
    <col min="1359" max="1359" width="2.140625" style="143" customWidth="1"/>
    <col min="1360" max="1360" width="0.5703125" style="143" customWidth="1"/>
    <col min="1361" max="1361" width="2.140625" style="143" customWidth="1"/>
    <col min="1362" max="1362" width="0.5703125" style="143" customWidth="1"/>
    <col min="1363" max="1363" width="2.140625" style="143" customWidth="1"/>
    <col min="1364" max="1364" width="0.5703125" style="143" customWidth="1"/>
    <col min="1365" max="1365" width="2.140625" style="143" customWidth="1"/>
    <col min="1366" max="1366" width="0.5703125" style="143" customWidth="1"/>
    <col min="1367" max="1368" width="2.57031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7109375" style="143" customWidth="1"/>
    <col min="1542" max="1542" width="1.140625" style="143" customWidth="1"/>
    <col min="1543" max="1547" width="0.7109375" style="143" customWidth="1"/>
    <col min="1548" max="1548" width="0.5703125" style="143" customWidth="1"/>
    <col min="1549" max="1561" width="0.7109375" style="143" customWidth="1"/>
    <col min="1562" max="1562" width="1.4257812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 style="143" customWidth="1"/>
    <col min="1599" max="1600" width="0.5703125" style="143" customWidth="1"/>
    <col min="1601" max="1601" width="2.140625" style="143" customWidth="1"/>
    <col min="1602" max="1602" width="0.5703125" style="143" customWidth="1"/>
    <col min="1603" max="1603" width="2.140625" style="143" customWidth="1"/>
    <col min="1604" max="1604" width="0.5703125" style="143" customWidth="1"/>
    <col min="1605" max="1605" width="2.140625" style="143" customWidth="1"/>
    <col min="1606" max="1606" width="0.5703125" style="143" customWidth="1"/>
    <col min="1607" max="1607" width="2.140625" style="143" customWidth="1"/>
    <col min="1608" max="1608" width="0.5703125" style="143" customWidth="1"/>
    <col min="1609" max="1609" width="2.140625" style="143" customWidth="1"/>
    <col min="1610" max="1610" width="0.5703125" style="143" customWidth="1"/>
    <col min="1611" max="1611" width="2.140625" style="143" customWidth="1"/>
    <col min="1612" max="1612" width="0.5703125" style="143" customWidth="1"/>
    <col min="1613" max="1613" width="2.140625" style="143" customWidth="1"/>
    <col min="1614" max="1614" width="0.5703125" style="143" customWidth="1"/>
    <col min="1615" max="1615" width="2.140625" style="143" customWidth="1"/>
    <col min="1616" max="1616" width="0.5703125" style="143" customWidth="1"/>
    <col min="1617" max="1617" width="2.140625" style="143" customWidth="1"/>
    <col min="1618" max="1618" width="0.5703125" style="143" customWidth="1"/>
    <col min="1619" max="1619" width="2.140625" style="143" customWidth="1"/>
    <col min="1620" max="1620" width="0.5703125" style="143" customWidth="1"/>
    <col min="1621" max="1621" width="2.140625" style="143" customWidth="1"/>
    <col min="1622" max="1622" width="0.5703125" style="143" customWidth="1"/>
    <col min="1623" max="1624" width="2.57031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7109375" style="143" customWidth="1"/>
    <col min="1798" max="1798" width="1.140625" style="143" customWidth="1"/>
    <col min="1799" max="1803" width="0.7109375" style="143" customWidth="1"/>
    <col min="1804" max="1804" width="0.5703125" style="143" customWidth="1"/>
    <col min="1805" max="1817" width="0.7109375" style="143" customWidth="1"/>
    <col min="1818" max="1818" width="1.4257812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 style="143" customWidth="1"/>
    <col min="1855" max="1856" width="0.5703125" style="143" customWidth="1"/>
    <col min="1857" max="1857" width="2.140625" style="143" customWidth="1"/>
    <col min="1858" max="1858" width="0.5703125" style="143" customWidth="1"/>
    <col min="1859" max="1859" width="2.140625" style="143" customWidth="1"/>
    <col min="1860" max="1860" width="0.5703125" style="143" customWidth="1"/>
    <col min="1861" max="1861" width="2.140625" style="143" customWidth="1"/>
    <col min="1862" max="1862" width="0.5703125" style="143" customWidth="1"/>
    <col min="1863" max="1863" width="2.140625" style="143" customWidth="1"/>
    <col min="1864" max="1864" width="0.5703125" style="143" customWidth="1"/>
    <col min="1865" max="1865" width="2.140625" style="143" customWidth="1"/>
    <col min="1866" max="1866" width="0.5703125" style="143" customWidth="1"/>
    <col min="1867" max="1867" width="2.140625" style="143" customWidth="1"/>
    <col min="1868" max="1868" width="0.5703125" style="143" customWidth="1"/>
    <col min="1869" max="1869" width="2.140625" style="143" customWidth="1"/>
    <col min="1870" max="1870" width="0.5703125" style="143" customWidth="1"/>
    <col min="1871" max="1871" width="2.140625" style="143" customWidth="1"/>
    <col min="1872" max="1872" width="0.5703125" style="143" customWidth="1"/>
    <col min="1873" max="1873" width="2.140625" style="143" customWidth="1"/>
    <col min="1874" max="1874" width="0.5703125" style="143" customWidth="1"/>
    <col min="1875" max="1875" width="2.140625" style="143" customWidth="1"/>
    <col min="1876" max="1876" width="0.5703125" style="143" customWidth="1"/>
    <col min="1877" max="1877" width="2.140625" style="143" customWidth="1"/>
    <col min="1878" max="1878" width="0.5703125" style="143" customWidth="1"/>
    <col min="1879" max="1880" width="2.57031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7109375" style="143" customWidth="1"/>
    <col min="2054" max="2054" width="1.140625" style="143" customWidth="1"/>
    <col min="2055" max="2059" width="0.7109375" style="143" customWidth="1"/>
    <col min="2060" max="2060" width="0.5703125" style="143" customWidth="1"/>
    <col min="2061" max="2073" width="0.7109375" style="143" customWidth="1"/>
    <col min="2074" max="2074" width="1.4257812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 style="143" customWidth="1"/>
    <col min="2111" max="2112" width="0.5703125" style="143" customWidth="1"/>
    <col min="2113" max="2113" width="2.140625" style="143" customWidth="1"/>
    <col min="2114" max="2114" width="0.5703125" style="143" customWidth="1"/>
    <col min="2115" max="2115" width="2.140625" style="143" customWidth="1"/>
    <col min="2116" max="2116" width="0.5703125" style="143" customWidth="1"/>
    <col min="2117" max="2117" width="2.140625" style="143" customWidth="1"/>
    <col min="2118" max="2118" width="0.5703125" style="143" customWidth="1"/>
    <col min="2119" max="2119" width="2.140625" style="143" customWidth="1"/>
    <col min="2120" max="2120" width="0.5703125" style="143" customWidth="1"/>
    <col min="2121" max="2121" width="2.140625" style="143" customWidth="1"/>
    <col min="2122" max="2122" width="0.5703125" style="143" customWidth="1"/>
    <col min="2123" max="2123" width="2.140625" style="143" customWidth="1"/>
    <col min="2124" max="2124" width="0.5703125" style="143" customWidth="1"/>
    <col min="2125" max="2125" width="2.140625" style="143" customWidth="1"/>
    <col min="2126" max="2126" width="0.5703125" style="143" customWidth="1"/>
    <col min="2127" max="2127" width="2.140625" style="143" customWidth="1"/>
    <col min="2128" max="2128" width="0.5703125" style="143" customWidth="1"/>
    <col min="2129" max="2129" width="2.140625" style="143" customWidth="1"/>
    <col min="2130" max="2130" width="0.5703125" style="143" customWidth="1"/>
    <col min="2131" max="2131" width="2.140625" style="143" customWidth="1"/>
    <col min="2132" max="2132" width="0.5703125" style="143" customWidth="1"/>
    <col min="2133" max="2133" width="2.140625" style="143" customWidth="1"/>
    <col min="2134" max="2134" width="0.5703125" style="143" customWidth="1"/>
    <col min="2135" max="2136" width="2.57031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7109375" style="143" customWidth="1"/>
    <col min="2310" max="2310" width="1.140625" style="143" customWidth="1"/>
    <col min="2311" max="2315" width="0.7109375" style="143" customWidth="1"/>
    <col min="2316" max="2316" width="0.5703125" style="143" customWidth="1"/>
    <col min="2317" max="2329" width="0.7109375" style="143" customWidth="1"/>
    <col min="2330" max="2330" width="1.4257812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 style="143" customWidth="1"/>
    <col min="2367" max="2368" width="0.5703125" style="143" customWidth="1"/>
    <col min="2369" max="2369" width="2.140625" style="143" customWidth="1"/>
    <col min="2370" max="2370" width="0.5703125" style="143" customWidth="1"/>
    <col min="2371" max="2371" width="2.140625" style="143" customWidth="1"/>
    <col min="2372" max="2372" width="0.5703125" style="143" customWidth="1"/>
    <col min="2373" max="2373" width="2.140625" style="143" customWidth="1"/>
    <col min="2374" max="2374" width="0.5703125" style="143" customWidth="1"/>
    <col min="2375" max="2375" width="2.140625" style="143" customWidth="1"/>
    <col min="2376" max="2376" width="0.5703125" style="143" customWidth="1"/>
    <col min="2377" max="2377" width="2.140625" style="143" customWidth="1"/>
    <col min="2378" max="2378" width="0.5703125" style="143" customWidth="1"/>
    <col min="2379" max="2379" width="2.140625" style="143" customWidth="1"/>
    <col min="2380" max="2380" width="0.5703125" style="143" customWidth="1"/>
    <col min="2381" max="2381" width="2.140625" style="143" customWidth="1"/>
    <col min="2382" max="2382" width="0.5703125" style="143" customWidth="1"/>
    <col min="2383" max="2383" width="2.140625" style="143" customWidth="1"/>
    <col min="2384" max="2384" width="0.5703125" style="143" customWidth="1"/>
    <col min="2385" max="2385" width="2.140625" style="143" customWidth="1"/>
    <col min="2386" max="2386" width="0.5703125" style="143" customWidth="1"/>
    <col min="2387" max="2387" width="2.140625" style="143" customWidth="1"/>
    <col min="2388" max="2388" width="0.5703125" style="143" customWidth="1"/>
    <col min="2389" max="2389" width="2.140625" style="143" customWidth="1"/>
    <col min="2390" max="2390" width="0.5703125" style="143" customWidth="1"/>
    <col min="2391" max="2392" width="2.57031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7109375" style="143" customWidth="1"/>
    <col min="2566" max="2566" width="1.140625" style="143" customWidth="1"/>
    <col min="2567" max="2571" width="0.7109375" style="143" customWidth="1"/>
    <col min="2572" max="2572" width="0.5703125" style="143" customWidth="1"/>
    <col min="2573" max="2585" width="0.7109375" style="143" customWidth="1"/>
    <col min="2586" max="2586" width="1.4257812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 style="143" customWidth="1"/>
    <col min="2623" max="2624" width="0.5703125" style="143" customWidth="1"/>
    <col min="2625" max="2625" width="2.140625" style="143" customWidth="1"/>
    <col min="2626" max="2626" width="0.5703125" style="143" customWidth="1"/>
    <col min="2627" max="2627" width="2.140625" style="143" customWidth="1"/>
    <col min="2628" max="2628" width="0.5703125" style="143" customWidth="1"/>
    <col min="2629" max="2629" width="2.140625" style="143" customWidth="1"/>
    <col min="2630" max="2630" width="0.5703125" style="143" customWidth="1"/>
    <col min="2631" max="2631" width="2.140625" style="143" customWidth="1"/>
    <col min="2632" max="2632" width="0.5703125" style="143" customWidth="1"/>
    <col min="2633" max="2633" width="2.140625" style="143" customWidth="1"/>
    <col min="2634" max="2634" width="0.5703125" style="143" customWidth="1"/>
    <col min="2635" max="2635" width="2.140625" style="143" customWidth="1"/>
    <col min="2636" max="2636" width="0.5703125" style="143" customWidth="1"/>
    <col min="2637" max="2637" width="2.140625" style="143" customWidth="1"/>
    <col min="2638" max="2638" width="0.5703125" style="143" customWidth="1"/>
    <col min="2639" max="2639" width="2.140625" style="143" customWidth="1"/>
    <col min="2640" max="2640" width="0.5703125" style="143" customWidth="1"/>
    <col min="2641" max="2641" width="2.140625" style="143" customWidth="1"/>
    <col min="2642" max="2642" width="0.5703125" style="143" customWidth="1"/>
    <col min="2643" max="2643" width="2.140625" style="143" customWidth="1"/>
    <col min="2644" max="2644" width="0.5703125" style="143" customWidth="1"/>
    <col min="2645" max="2645" width="2.140625" style="143" customWidth="1"/>
    <col min="2646" max="2646" width="0.5703125" style="143" customWidth="1"/>
    <col min="2647" max="2648" width="2.57031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7109375" style="143" customWidth="1"/>
    <col min="2822" max="2822" width="1.140625" style="143" customWidth="1"/>
    <col min="2823" max="2827" width="0.7109375" style="143" customWidth="1"/>
    <col min="2828" max="2828" width="0.5703125" style="143" customWidth="1"/>
    <col min="2829" max="2841" width="0.7109375" style="143" customWidth="1"/>
    <col min="2842" max="2842" width="1.4257812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 style="143" customWidth="1"/>
    <col min="2879" max="2880" width="0.5703125" style="143" customWidth="1"/>
    <col min="2881" max="2881" width="2.140625" style="143" customWidth="1"/>
    <col min="2882" max="2882" width="0.5703125" style="143" customWidth="1"/>
    <col min="2883" max="2883" width="2.140625" style="143" customWidth="1"/>
    <col min="2884" max="2884" width="0.5703125" style="143" customWidth="1"/>
    <col min="2885" max="2885" width="2.140625" style="143" customWidth="1"/>
    <col min="2886" max="2886" width="0.5703125" style="143" customWidth="1"/>
    <col min="2887" max="2887" width="2.140625" style="143" customWidth="1"/>
    <col min="2888" max="2888" width="0.5703125" style="143" customWidth="1"/>
    <col min="2889" max="2889" width="2.140625" style="143" customWidth="1"/>
    <col min="2890" max="2890" width="0.5703125" style="143" customWidth="1"/>
    <col min="2891" max="2891" width="2.140625" style="143" customWidth="1"/>
    <col min="2892" max="2892" width="0.5703125" style="143" customWidth="1"/>
    <col min="2893" max="2893" width="2.140625" style="143" customWidth="1"/>
    <col min="2894" max="2894" width="0.5703125" style="143" customWidth="1"/>
    <col min="2895" max="2895" width="2.140625" style="143" customWidth="1"/>
    <col min="2896" max="2896" width="0.5703125" style="143" customWidth="1"/>
    <col min="2897" max="2897" width="2.140625" style="143" customWidth="1"/>
    <col min="2898" max="2898" width="0.5703125" style="143" customWidth="1"/>
    <col min="2899" max="2899" width="2.140625" style="143" customWidth="1"/>
    <col min="2900" max="2900" width="0.5703125" style="143" customWidth="1"/>
    <col min="2901" max="2901" width="2.140625" style="143" customWidth="1"/>
    <col min="2902" max="2902" width="0.5703125" style="143" customWidth="1"/>
    <col min="2903" max="2904" width="2.57031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7109375" style="143" customWidth="1"/>
    <col min="3078" max="3078" width="1.140625" style="143" customWidth="1"/>
    <col min="3079" max="3083" width="0.7109375" style="143" customWidth="1"/>
    <col min="3084" max="3084" width="0.5703125" style="143" customWidth="1"/>
    <col min="3085" max="3097" width="0.7109375" style="143" customWidth="1"/>
    <col min="3098" max="3098" width="1.4257812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 style="143" customWidth="1"/>
    <col min="3135" max="3136" width="0.5703125" style="143" customWidth="1"/>
    <col min="3137" max="3137" width="2.140625" style="143" customWidth="1"/>
    <col min="3138" max="3138" width="0.5703125" style="143" customWidth="1"/>
    <col min="3139" max="3139" width="2.140625" style="143" customWidth="1"/>
    <col min="3140" max="3140" width="0.5703125" style="143" customWidth="1"/>
    <col min="3141" max="3141" width="2.140625" style="143" customWidth="1"/>
    <col min="3142" max="3142" width="0.5703125" style="143" customWidth="1"/>
    <col min="3143" max="3143" width="2.140625" style="143" customWidth="1"/>
    <col min="3144" max="3144" width="0.5703125" style="143" customWidth="1"/>
    <col min="3145" max="3145" width="2.140625" style="143" customWidth="1"/>
    <col min="3146" max="3146" width="0.5703125" style="143" customWidth="1"/>
    <col min="3147" max="3147" width="2.140625" style="143" customWidth="1"/>
    <col min="3148" max="3148" width="0.5703125" style="143" customWidth="1"/>
    <col min="3149" max="3149" width="2.140625" style="143" customWidth="1"/>
    <col min="3150" max="3150" width="0.5703125" style="143" customWidth="1"/>
    <col min="3151" max="3151" width="2.140625" style="143" customWidth="1"/>
    <col min="3152" max="3152" width="0.5703125" style="143" customWidth="1"/>
    <col min="3153" max="3153" width="2.140625" style="143" customWidth="1"/>
    <col min="3154" max="3154" width="0.5703125" style="143" customWidth="1"/>
    <col min="3155" max="3155" width="2.140625" style="143" customWidth="1"/>
    <col min="3156" max="3156" width="0.5703125" style="143" customWidth="1"/>
    <col min="3157" max="3157" width="2.140625" style="143" customWidth="1"/>
    <col min="3158" max="3158" width="0.5703125" style="143" customWidth="1"/>
    <col min="3159" max="3160" width="2.57031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7109375" style="143" customWidth="1"/>
    <col min="3334" max="3334" width="1.140625" style="143" customWidth="1"/>
    <col min="3335" max="3339" width="0.7109375" style="143" customWidth="1"/>
    <col min="3340" max="3340" width="0.5703125" style="143" customWidth="1"/>
    <col min="3341" max="3353" width="0.7109375" style="143" customWidth="1"/>
    <col min="3354" max="3354" width="1.4257812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 style="143" customWidth="1"/>
    <col min="3391" max="3392" width="0.5703125" style="143" customWidth="1"/>
    <col min="3393" max="3393" width="2.140625" style="143" customWidth="1"/>
    <col min="3394" max="3394" width="0.5703125" style="143" customWidth="1"/>
    <col min="3395" max="3395" width="2.140625" style="143" customWidth="1"/>
    <col min="3396" max="3396" width="0.5703125" style="143" customWidth="1"/>
    <col min="3397" max="3397" width="2.140625" style="143" customWidth="1"/>
    <col min="3398" max="3398" width="0.5703125" style="143" customWidth="1"/>
    <col min="3399" max="3399" width="2.140625" style="143" customWidth="1"/>
    <col min="3400" max="3400" width="0.5703125" style="143" customWidth="1"/>
    <col min="3401" max="3401" width="2.140625" style="143" customWidth="1"/>
    <col min="3402" max="3402" width="0.5703125" style="143" customWidth="1"/>
    <col min="3403" max="3403" width="2.140625" style="143" customWidth="1"/>
    <col min="3404" max="3404" width="0.5703125" style="143" customWidth="1"/>
    <col min="3405" max="3405" width="2.140625" style="143" customWidth="1"/>
    <col min="3406" max="3406" width="0.5703125" style="143" customWidth="1"/>
    <col min="3407" max="3407" width="2.140625" style="143" customWidth="1"/>
    <col min="3408" max="3408" width="0.5703125" style="143" customWidth="1"/>
    <col min="3409" max="3409" width="2.140625" style="143" customWidth="1"/>
    <col min="3410" max="3410" width="0.5703125" style="143" customWidth="1"/>
    <col min="3411" max="3411" width="2.140625" style="143" customWidth="1"/>
    <col min="3412" max="3412" width="0.5703125" style="143" customWidth="1"/>
    <col min="3413" max="3413" width="2.140625" style="143" customWidth="1"/>
    <col min="3414" max="3414" width="0.5703125" style="143" customWidth="1"/>
    <col min="3415" max="3416" width="2.57031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7109375" style="143" customWidth="1"/>
    <col min="3590" max="3590" width="1.140625" style="143" customWidth="1"/>
    <col min="3591" max="3595" width="0.7109375" style="143" customWidth="1"/>
    <col min="3596" max="3596" width="0.5703125" style="143" customWidth="1"/>
    <col min="3597" max="3609" width="0.7109375" style="143" customWidth="1"/>
    <col min="3610" max="3610" width="1.4257812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 style="143" customWidth="1"/>
    <col min="3647" max="3648" width="0.5703125" style="143" customWidth="1"/>
    <col min="3649" max="3649" width="2.140625" style="143" customWidth="1"/>
    <col min="3650" max="3650" width="0.5703125" style="143" customWidth="1"/>
    <col min="3651" max="3651" width="2.140625" style="143" customWidth="1"/>
    <col min="3652" max="3652" width="0.5703125" style="143" customWidth="1"/>
    <col min="3653" max="3653" width="2.140625" style="143" customWidth="1"/>
    <col min="3654" max="3654" width="0.5703125" style="143" customWidth="1"/>
    <col min="3655" max="3655" width="2.140625" style="143" customWidth="1"/>
    <col min="3656" max="3656" width="0.5703125" style="143" customWidth="1"/>
    <col min="3657" max="3657" width="2.140625" style="143" customWidth="1"/>
    <col min="3658" max="3658" width="0.5703125" style="143" customWidth="1"/>
    <col min="3659" max="3659" width="2.140625" style="143" customWidth="1"/>
    <col min="3660" max="3660" width="0.5703125" style="143" customWidth="1"/>
    <col min="3661" max="3661" width="2.140625" style="143" customWidth="1"/>
    <col min="3662" max="3662" width="0.5703125" style="143" customWidth="1"/>
    <col min="3663" max="3663" width="2.140625" style="143" customWidth="1"/>
    <col min="3664" max="3664" width="0.5703125" style="143" customWidth="1"/>
    <col min="3665" max="3665" width="2.140625" style="143" customWidth="1"/>
    <col min="3666" max="3666" width="0.5703125" style="143" customWidth="1"/>
    <col min="3667" max="3667" width="2.140625" style="143" customWidth="1"/>
    <col min="3668" max="3668" width="0.5703125" style="143" customWidth="1"/>
    <col min="3669" max="3669" width="2.140625" style="143" customWidth="1"/>
    <col min="3670" max="3670" width="0.5703125" style="143" customWidth="1"/>
    <col min="3671" max="3672" width="2.57031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7109375" style="143" customWidth="1"/>
    <col min="3846" max="3846" width="1.140625" style="143" customWidth="1"/>
    <col min="3847" max="3851" width="0.7109375" style="143" customWidth="1"/>
    <col min="3852" max="3852" width="0.5703125" style="143" customWidth="1"/>
    <col min="3853" max="3865" width="0.7109375" style="143" customWidth="1"/>
    <col min="3866" max="3866" width="1.4257812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 style="143" customWidth="1"/>
    <col min="3903" max="3904" width="0.5703125" style="143" customWidth="1"/>
    <col min="3905" max="3905" width="2.140625" style="143" customWidth="1"/>
    <col min="3906" max="3906" width="0.5703125" style="143" customWidth="1"/>
    <col min="3907" max="3907" width="2.140625" style="143" customWidth="1"/>
    <col min="3908" max="3908" width="0.5703125" style="143" customWidth="1"/>
    <col min="3909" max="3909" width="2.140625" style="143" customWidth="1"/>
    <col min="3910" max="3910" width="0.5703125" style="143" customWidth="1"/>
    <col min="3911" max="3911" width="2.140625" style="143" customWidth="1"/>
    <col min="3912" max="3912" width="0.5703125" style="143" customWidth="1"/>
    <col min="3913" max="3913" width="2.140625" style="143" customWidth="1"/>
    <col min="3914" max="3914" width="0.5703125" style="143" customWidth="1"/>
    <col min="3915" max="3915" width="2.140625" style="143" customWidth="1"/>
    <col min="3916" max="3916" width="0.5703125" style="143" customWidth="1"/>
    <col min="3917" max="3917" width="2.140625" style="143" customWidth="1"/>
    <col min="3918" max="3918" width="0.5703125" style="143" customWidth="1"/>
    <col min="3919" max="3919" width="2.140625" style="143" customWidth="1"/>
    <col min="3920" max="3920" width="0.5703125" style="143" customWidth="1"/>
    <col min="3921" max="3921" width="2.140625" style="143" customWidth="1"/>
    <col min="3922" max="3922" width="0.5703125" style="143" customWidth="1"/>
    <col min="3923" max="3923" width="2.140625" style="143" customWidth="1"/>
    <col min="3924" max="3924" width="0.5703125" style="143" customWidth="1"/>
    <col min="3925" max="3925" width="2.140625" style="143" customWidth="1"/>
    <col min="3926" max="3926" width="0.5703125" style="143" customWidth="1"/>
    <col min="3927" max="3928" width="2.57031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7109375" style="143" customWidth="1"/>
    <col min="4102" max="4102" width="1.140625" style="143" customWidth="1"/>
    <col min="4103" max="4107" width="0.7109375" style="143" customWidth="1"/>
    <col min="4108" max="4108" width="0.5703125" style="143" customWidth="1"/>
    <col min="4109" max="4121" width="0.7109375" style="143" customWidth="1"/>
    <col min="4122" max="4122" width="1.4257812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 style="143" customWidth="1"/>
    <col min="4159" max="4160" width="0.5703125" style="143" customWidth="1"/>
    <col min="4161" max="4161" width="2.140625" style="143" customWidth="1"/>
    <col min="4162" max="4162" width="0.5703125" style="143" customWidth="1"/>
    <col min="4163" max="4163" width="2.140625" style="143" customWidth="1"/>
    <col min="4164" max="4164" width="0.5703125" style="143" customWidth="1"/>
    <col min="4165" max="4165" width="2.140625" style="143" customWidth="1"/>
    <col min="4166" max="4166" width="0.5703125" style="143" customWidth="1"/>
    <col min="4167" max="4167" width="2.140625" style="143" customWidth="1"/>
    <col min="4168" max="4168" width="0.5703125" style="143" customWidth="1"/>
    <col min="4169" max="4169" width="2.140625" style="143" customWidth="1"/>
    <col min="4170" max="4170" width="0.5703125" style="143" customWidth="1"/>
    <col min="4171" max="4171" width="2.140625" style="143" customWidth="1"/>
    <col min="4172" max="4172" width="0.5703125" style="143" customWidth="1"/>
    <col min="4173" max="4173" width="2.140625" style="143" customWidth="1"/>
    <col min="4174" max="4174" width="0.5703125" style="143" customWidth="1"/>
    <col min="4175" max="4175" width="2.140625" style="143" customWidth="1"/>
    <col min="4176" max="4176" width="0.5703125" style="143" customWidth="1"/>
    <col min="4177" max="4177" width="2.140625" style="143" customWidth="1"/>
    <col min="4178" max="4178" width="0.5703125" style="143" customWidth="1"/>
    <col min="4179" max="4179" width="2.140625" style="143" customWidth="1"/>
    <col min="4180" max="4180" width="0.5703125" style="143" customWidth="1"/>
    <col min="4181" max="4181" width="2.140625" style="143" customWidth="1"/>
    <col min="4182" max="4182" width="0.5703125" style="143" customWidth="1"/>
    <col min="4183" max="4184" width="2.57031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7109375" style="143" customWidth="1"/>
    <col min="4358" max="4358" width="1.140625" style="143" customWidth="1"/>
    <col min="4359" max="4363" width="0.7109375" style="143" customWidth="1"/>
    <col min="4364" max="4364" width="0.5703125" style="143" customWidth="1"/>
    <col min="4365" max="4377" width="0.7109375" style="143" customWidth="1"/>
    <col min="4378" max="4378" width="1.4257812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 style="143" customWidth="1"/>
    <col min="4415" max="4416" width="0.5703125" style="143" customWidth="1"/>
    <col min="4417" max="4417" width="2.140625" style="143" customWidth="1"/>
    <col min="4418" max="4418" width="0.5703125" style="143" customWidth="1"/>
    <col min="4419" max="4419" width="2.140625" style="143" customWidth="1"/>
    <col min="4420" max="4420" width="0.5703125" style="143" customWidth="1"/>
    <col min="4421" max="4421" width="2.140625" style="143" customWidth="1"/>
    <col min="4422" max="4422" width="0.5703125" style="143" customWidth="1"/>
    <col min="4423" max="4423" width="2.140625" style="143" customWidth="1"/>
    <col min="4424" max="4424" width="0.5703125" style="143" customWidth="1"/>
    <col min="4425" max="4425" width="2.140625" style="143" customWidth="1"/>
    <col min="4426" max="4426" width="0.5703125" style="143" customWidth="1"/>
    <col min="4427" max="4427" width="2.140625" style="143" customWidth="1"/>
    <col min="4428" max="4428" width="0.5703125" style="143" customWidth="1"/>
    <col min="4429" max="4429" width="2.140625" style="143" customWidth="1"/>
    <col min="4430" max="4430" width="0.5703125" style="143" customWidth="1"/>
    <col min="4431" max="4431" width="2.140625" style="143" customWidth="1"/>
    <col min="4432" max="4432" width="0.5703125" style="143" customWidth="1"/>
    <col min="4433" max="4433" width="2.140625" style="143" customWidth="1"/>
    <col min="4434" max="4434" width="0.5703125" style="143" customWidth="1"/>
    <col min="4435" max="4435" width="2.140625" style="143" customWidth="1"/>
    <col min="4436" max="4436" width="0.5703125" style="143" customWidth="1"/>
    <col min="4437" max="4437" width="2.140625" style="143" customWidth="1"/>
    <col min="4438" max="4438" width="0.5703125" style="143" customWidth="1"/>
    <col min="4439" max="4440" width="2.57031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7109375" style="143" customWidth="1"/>
    <col min="4614" max="4614" width="1.140625" style="143" customWidth="1"/>
    <col min="4615" max="4619" width="0.7109375" style="143" customWidth="1"/>
    <col min="4620" max="4620" width="0.5703125" style="143" customWidth="1"/>
    <col min="4621" max="4633" width="0.7109375" style="143" customWidth="1"/>
    <col min="4634" max="4634" width="1.4257812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 style="143" customWidth="1"/>
    <col min="4671" max="4672" width="0.5703125" style="143" customWidth="1"/>
    <col min="4673" max="4673" width="2.140625" style="143" customWidth="1"/>
    <col min="4674" max="4674" width="0.5703125" style="143" customWidth="1"/>
    <col min="4675" max="4675" width="2.140625" style="143" customWidth="1"/>
    <col min="4676" max="4676" width="0.5703125" style="143" customWidth="1"/>
    <col min="4677" max="4677" width="2.140625" style="143" customWidth="1"/>
    <col min="4678" max="4678" width="0.5703125" style="143" customWidth="1"/>
    <col min="4679" max="4679" width="2.140625" style="143" customWidth="1"/>
    <col min="4680" max="4680" width="0.5703125" style="143" customWidth="1"/>
    <col min="4681" max="4681" width="2.140625" style="143" customWidth="1"/>
    <col min="4682" max="4682" width="0.5703125" style="143" customWidth="1"/>
    <col min="4683" max="4683" width="2.140625" style="143" customWidth="1"/>
    <col min="4684" max="4684" width="0.5703125" style="143" customWidth="1"/>
    <col min="4685" max="4685" width="2.140625" style="143" customWidth="1"/>
    <col min="4686" max="4686" width="0.5703125" style="143" customWidth="1"/>
    <col min="4687" max="4687" width="2.140625" style="143" customWidth="1"/>
    <col min="4688" max="4688" width="0.5703125" style="143" customWidth="1"/>
    <col min="4689" max="4689" width="2.140625" style="143" customWidth="1"/>
    <col min="4690" max="4690" width="0.5703125" style="143" customWidth="1"/>
    <col min="4691" max="4691" width="2.140625" style="143" customWidth="1"/>
    <col min="4692" max="4692" width="0.5703125" style="143" customWidth="1"/>
    <col min="4693" max="4693" width="2.140625" style="143" customWidth="1"/>
    <col min="4694" max="4694" width="0.5703125" style="143" customWidth="1"/>
    <col min="4695" max="4696" width="2.57031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7109375" style="143" customWidth="1"/>
    <col min="4870" max="4870" width="1.140625" style="143" customWidth="1"/>
    <col min="4871" max="4875" width="0.7109375" style="143" customWidth="1"/>
    <col min="4876" max="4876" width="0.5703125" style="143" customWidth="1"/>
    <col min="4877" max="4889" width="0.7109375" style="143" customWidth="1"/>
    <col min="4890" max="4890" width="1.4257812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 style="143" customWidth="1"/>
    <col min="4927" max="4928" width="0.5703125" style="143" customWidth="1"/>
    <col min="4929" max="4929" width="2.140625" style="143" customWidth="1"/>
    <col min="4930" max="4930" width="0.5703125" style="143" customWidth="1"/>
    <col min="4931" max="4931" width="2.140625" style="143" customWidth="1"/>
    <col min="4932" max="4932" width="0.5703125" style="143" customWidth="1"/>
    <col min="4933" max="4933" width="2.140625" style="143" customWidth="1"/>
    <col min="4934" max="4934" width="0.5703125" style="143" customWidth="1"/>
    <col min="4935" max="4935" width="2.140625" style="143" customWidth="1"/>
    <col min="4936" max="4936" width="0.5703125" style="143" customWidth="1"/>
    <col min="4937" max="4937" width="2.140625" style="143" customWidth="1"/>
    <col min="4938" max="4938" width="0.5703125" style="143" customWidth="1"/>
    <col min="4939" max="4939" width="2.140625" style="143" customWidth="1"/>
    <col min="4940" max="4940" width="0.5703125" style="143" customWidth="1"/>
    <col min="4941" max="4941" width="2.140625" style="143" customWidth="1"/>
    <col min="4942" max="4942" width="0.5703125" style="143" customWidth="1"/>
    <col min="4943" max="4943" width="2.140625" style="143" customWidth="1"/>
    <col min="4944" max="4944" width="0.5703125" style="143" customWidth="1"/>
    <col min="4945" max="4945" width="2.140625" style="143" customWidth="1"/>
    <col min="4946" max="4946" width="0.5703125" style="143" customWidth="1"/>
    <col min="4947" max="4947" width="2.140625" style="143" customWidth="1"/>
    <col min="4948" max="4948" width="0.5703125" style="143" customWidth="1"/>
    <col min="4949" max="4949" width="2.140625" style="143" customWidth="1"/>
    <col min="4950" max="4950" width="0.5703125" style="143" customWidth="1"/>
    <col min="4951" max="4952" width="2.57031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7109375" style="143" customWidth="1"/>
    <col min="5126" max="5126" width="1.140625" style="143" customWidth="1"/>
    <col min="5127" max="5131" width="0.7109375" style="143" customWidth="1"/>
    <col min="5132" max="5132" width="0.5703125" style="143" customWidth="1"/>
    <col min="5133" max="5145" width="0.7109375" style="143" customWidth="1"/>
    <col min="5146" max="5146" width="1.4257812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 style="143" customWidth="1"/>
    <col min="5183" max="5184" width="0.5703125" style="143" customWidth="1"/>
    <col min="5185" max="5185" width="2.140625" style="143" customWidth="1"/>
    <col min="5186" max="5186" width="0.5703125" style="143" customWidth="1"/>
    <col min="5187" max="5187" width="2.140625" style="143" customWidth="1"/>
    <col min="5188" max="5188" width="0.5703125" style="143" customWidth="1"/>
    <col min="5189" max="5189" width="2.140625" style="143" customWidth="1"/>
    <col min="5190" max="5190" width="0.5703125" style="143" customWidth="1"/>
    <col min="5191" max="5191" width="2.140625" style="143" customWidth="1"/>
    <col min="5192" max="5192" width="0.5703125" style="143" customWidth="1"/>
    <col min="5193" max="5193" width="2.140625" style="143" customWidth="1"/>
    <col min="5194" max="5194" width="0.5703125" style="143" customWidth="1"/>
    <col min="5195" max="5195" width="2.140625" style="143" customWidth="1"/>
    <col min="5196" max="5196" width="0.5703125" style="143" customWidth="1"/>
    <col min="5197" max="5197" width="2.140625" style="143" customWidth="1"/>
    <col min="5198" max="5198" width="0.5703125" style="143" customWidth="1"/>
    <col min="5199" max="5199" width="2.140625" style="143" customWidth="1"/>
    <col min="5200" max="5200" width="0.5703125" style="143" customWidth="1"/>
    <col min="5201" max="5201" width="2.140625" style="143" customWidth="1"/>
    <col min="5202" max="5202" width="0.5703125" style="143" customWidth="1"/>
    <col min="5203" max="5203" width="2.140625" style="143" customWidth="1"/>
    <col min="5204" max="5204" width="0.5703125" style="143" customWidth="1"/>
    <col min="5205" max="5205" width="2.140625" style="143" customWidth="1"/>
    <col min="5206" max="5206" width="0.5703125" style="143" customWidth="1"/>
    <col min="5207" max="5208" width="2.57031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7109375" style="143" customWidth="1"/>
    <col min="5382" max="5382" width="1.140625" style="143" customWidth="1"/>
    <col min="5383" max="5387" width="0.7109375" style="143" customWidth="1"/>
    <col min="5388" max="5388" width="0.5703125" style="143" customWidth="1"/>
    <col min="5389" max="5401" width="0.7109375" style="143" customWidth="1"/>
    <col min="5402" max="5402" width="1.4257812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 style="143" customWidth="1"/>
    <col min="5439" max="5440" width="0.5703125" style="143" customWidth="1"/>
    <col min="5441" max="5441" width="2.140625" style="143" customWidth="1"/>
    <col min="5442" max="5442" width="0.5703125" style="143" customWidth="1"/>
    <col min="5443" max="5443" width="2.140625" style="143" customWidth="1"/>
    <col min="5444" max="5444" width="0.5703125" style="143" customWidth="1"/>
    <col min="5445" max="5445" width="2.140625" style="143" customWidth="1"/>
    <col min="5446" max="5446" width="0.5703125" style="143" customWidth="1"/>
    <col min="5447" max="5447" width="2.140625" style="143" customWidth="1"/>
    <col min="5448" max="5448" width="0.5703125" style="143" customWidth="1"/>
    <col min="5449" max="5449" width="2.140625" style="143" customWidth="1"/>
    <col min="5450" max="5450" width="0.5703125" style="143" customWidth="1"/>
    <col min="5451" max="5451" width="2.140625" style="143" customWidth="1"/>
    <col min="5452" max="5452" width="0.5703125" style="143" customWidth="1"/>
    <col min="5453" max="5453" width="2.140625" style="143" customWidth="1"/>
    <col min="5454" max="5454" width="0.5703125" style="143" customWidth="1"/>
    <col min="5455" max="5455" width="2.140625" style="143" customWidth="1"/>
    <col min="5456" max="5456" width="0.5703125" style="143" customWidth="1"/>
    <col min="5457" max="5457" width="2.140625" style="143" customWidth="1"/>
    <col min="5458" max="5458" width="0.5703125" style="143" customWidth="1"/>
    <col min="5459" max="5459" width="2.140625" style="143" customWidth="1"/>
    <col min="5460" max="5460" width="0.5703125" style="143" customWidth="1"/>
    <col min="5461" max="5461" width="2.140625" style="143" customWidth="1"/>
    <col min="5462" max="5462" width="0.5703125" style="143" customWidth="1"/>
    <col min="5463" max="5464" width="2.57031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7109375" style="143" customWidth="1"/>
    <col min="5638" max="5638" width="1.140625" style="143" customWidth="1"/>
    <col min="5639" max="5643" width="0.7109375" style="143" customWidth="1"/>
    <col min="5644" max="5644" width="0.5703125" style="143" customWidth="1"/>
    <col min="5645" max="5657" width="0.7109375" style="143" customWidth="1"/>
    <col min="5658" max="5658" width="1.4257812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 style="143" customWidth="1"/>
    <col min="5695" max="5696" width="0.5703125" style="143" customWidth="1"/>
    <col min="5697" max="5697" width="2.140625" style="143" customWidth="1"/>
    <col min="5698" max="5698" width="0.5703125" style="143" customWidth="1"/>
    <col min="5699" max="5699" width="2.140625" style="143" customWidth="1"/>
    <col min="5700" max="5700" width="0.5703125" style="143" customWidth="1"/>
    <col min="5701" max="5701" width="2.140625" style="143" customWidth="1"/>
    <col min="5702" max="5702" width="0.5703125" style="143" customWidth="1"/>
    <col min="5703" max="5703" width="2.140625" style="143" customWidth="1"/>
    <col min="5704" max="5704" width="0.5703125" style="143" customWidth="1"/>
    <col min="5705" max="5705" width="2.140625" style="143" customWidth="1"/>
    <col min="5706" max="5706" width="0.5703125" style="143" customWidth="1"/>
    <col min="5707" max="5707" width="2.140625" style="143" customWidth="1"/>
    <col min="5708" max="5708" width="0.5703125" style="143" customWidth="1"/>
    <col min="5709" max="5709" width="2.140625" style="143" customWidth="1"/>
    <col min="5710" max="5710" width="0.5703125" style="143" customWidth="1"/>
    <col min="5711" max="5711" width="2.140625" style="143" customWidth="1"/>
    <col min="5712" max="5712" width="0.5703125" style="143" customWidth="1"/>
    <col min="5713" max="5713" width="2.140625" style="143" customWidth="1"/>
    <col min="5714" max="5714" width="0.5703125" style="143" customWidth="1"/>
    <col min="5715" max="5715" width="2.140625" style="143" customWidth="1"/>
    <col min="5716" max="5716" width="0.5703125" style="143" customWidth="1"/>
    <col min="5717" max="5717" width="2.140625" style="143" customWidth="1"/>
    <col min="5718" max="5718" width="0.5703125" style="143" customWidth="1"/>
    <col min="5719" max="5720" width="2.57031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7109375" style="143" customWidth="1"/>
    <col min="5894" max="5894" width="1.140625" style="143" customWidth="1"/>
    <col min="5895" max="5899" width="0.7109375" style="143" customWidth="1"/>
    <col min="5900" max="5900" width="0.5703125" style="143" customWidth="1"/>
    <col min="5901" max="5913" width="0.7109375" style="143" customWidth="1"/>
    <col min="5914" max="5914" width="1.4257812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 style="143" customWidth="1"/>
    <col min="5951" max="5952" width="0.5703125" style="143" customWidth="1"/>
    <col min="5953" max="5953" width="2.140625" style="143" customWidth="1"/>
    <col min="5954" max="5954" width="0.5703125" style="143" customWidth="1"/>
    <col min="5955" max="5955" width="2.140625" style="143" customWidth="1"/>
    <col min="5956" max="5956" width="0.5703125" style="143" customWidth="1"/>
    <col min="5957" max="5957" width="2.140625" style="143" customWidth="1"/>
    <col min="5958" max="5958" width="0.5703125" style="143" customWidth="1"/>
    <col min="5959" max="5959" width="2.140625" style="143" customWidth="1"/>
    <col min="5960" max="5960" width="0.5703125" style="143" customWidth="1"/>
    <col min="5961" max="5961" width="2.140625" style="143" customWidth="1"/>
    <col min="5962" max="5962" width="0.5703125" style="143" customWidth="1"/>
    <col min="5963" max="5963" width="2.140625" style="143" customWidth="1"/>
    <col min="5964" max="5964" width="0.5703125" style="143" customWidth="1"/>
    <col min="5965" max="5965" width="2.140625" style="143" customWidth="1"/>
    <col min="5966" max="5966" width="0.5703125" style="143" customWidth="1"/>
    <col min="5967" max="5967" width="2.140625" style="143" customWidth="1"/>
    <col min="5968" max="5968" width="0.5703125" style="143" customWidth="1"/>
    <col min="5969" max="5969" width="2.140625" style="143" customWidth="1"/>
    <col min="5970" max="5970" width="0.5703125" style="143" customWidth="1"/>
    <col min="5971" max="5971" width="2.140625" style="143" customWidth="1"/>
    <col min="5972" max="5972" width="0.5703125" style="143" customWidth="1"/>
    <col min="5973" max="5973" width="2.140625" style="143" customWidth="1"/>
    <col min="5974" max="5974" width="0.5703125" style="143" customWidth="1"/>
    <col min="5975" max="5976" width="2.57031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7109375" style="143" customWidth="1"/>
    <col min="6150" max="6150" width="1.140625" style="143" customWidth="1"/>
    <col min="6151" max="6155" width="0.7109375" style="143" customWidth="1"/>
    <col min="6156" max="6156" width="0.5703125" style="143" customWidth="1"/>
    <col min="6157" max="6169" width="0.7109375" style="143" customWidth="1"/>
    <col min="6170" max="6170" width="1.4257812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 style="143" customWidth="1"/>
    <col min="6207" max="6208" width="0.5703125" style="143" customWidth="1"/>
    <col min="6209" max="6209" width="2.140625" style="143" customWidth="1"/>
    <col min="6210" max="6210" width="0.5703125" style="143" customWidth="1"/>
    <col min="6211" max="6211" width="2.140625" style="143" customWidth="1"/>
    <col min="6212" max="6212" width="0.5703125" style="143" customWidth="1"/>
    <col min="6213" max="6213" width="2.140625" style="143" customWidth="1"/>
    <col min="6214" max="6214" width="0.5703125" style="143" customWidth="1"/>
    <col min="6215" max="6215" width="2.140625" style="143" customWidth="1"/>
    <col min="6216" max="6216" width="0.5703125" style="143" customWidth="1"/>
    <col min="6217" max="6217" width="2.140625" style="143" customWidth="1"/>
    <col min="6218" max="6218" width="0.5703125" style="143" customWidth="1"/>
    <col min="6219" max="6219" width="2.140625" style="143" customWidth="1"/>
    <col min="6220" max="6220" width="0.5703125" style="143" customWidth="1"/>
    <col min="6221" max="6221" width="2.140625" style="143" customWidth="1"/>
    <col min="6222" max="6222" width="0.5703125" style="143" customWidth="1"/>
    <col min="6223" max="6223" width="2.140625" style="143" customWidth="1"/>
    <col min="6224" max="6224" width="0.5703125" style="143" customWidth="1"/>
    <col min="6225" max="6225" width="2.140625" style="143" customWidth="1"/>
    <col min="6226" max="6226" width="0.5703125" style="143" customWidth="1"/>
    <col min="6227" max="6227" width="2.140625" style="143" customWidth="1"/>
    <col min="6228" max="6228" width="0.5703125" style="143" customWidth="1"/>
    <col min="6229" max="6229" width="2.140625" style="143" customWidth="1"/>
    <col min="6230" max="6230" width="0.5703125" style="143" customWidth="1"/>
    <col min="6231" max="6232" width="2.57031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7109375" style="143" customWidth="1"/>
    <col min="6406" max="6406" width="1.140625" style="143" customWidth="1"/>
    <col min="6407" max="6411" width="0.7109375" style="143" customWidth="1"/>
    <col min="6412" max="6412" width="0.5703125" style="143" customWidth="1"/>
    <col min="6413" max="6425" width="0.7109375" style="143" customWidth="1"/>
    <col min="6426" max="6426" width="1.4257812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 style="143" customWidth="1"/>
    <col min="6463" max="6464" width="0.5703125" style="143" customWidth="1"/>
    <col min="6465" max="6465" width="2.140625" style="143" customWidth="1"/>
    <col min="6466" max="6466" width="0.5703125" style="143" customWidth="1"/>
    <col min="6467" max="6467" width="2.140625" style="143" customWidth="1"/>
    <col min="6468" max="6468" width="0.5703125" style="143" customWidth="1"/>
    <col min="6469" max="6469" width="2.140625" style="143" customWidth="1"/>
    <col min="6470" max="6470" width="0.5703125" style="143" customWidth="1"/>
    <col min="6471" max="6471" width="2.140625" style="143" customWidth="1"/>
    <col min="6472" max="6472" width="0.5703125" style="143" customWidth="1"/>
    <col min="6473" max="6473" width="2.140625" style="143" customWidth="1"/>
    <col min="6474" max="6474" width="0.5703125" style="143" customWidth="1"/>
    <col min="6475" max="6475" width="2.140625" style="143" customWidth="1"/>
    <col min="6476" max="6476" width="0.5703125" style="143" customWidth="1"/>
    <col min="6477" max="6477" width="2.140625" style="143" customWidth="1"/>
    <col min="6478" max="6478" width="0.5703125" style="143" customWidth="1"/>
    <col min="6479" max="6479" width="2.140625" style="143" customWidth="1"/>
    <col min="6480" max="6480" width="0.5703125" style="143" customWidth="1"/>
    <col min="6481" max="6481" width="2.140625" style="143" customWidth="1"/>
    <col min="6482" max="6482" width="0.5703125" style="143" customWidth="1"/>
    <col min="6483" max="6483" width="2.140625" style="143" customWidth="1"/>
    <col min="6484" max="6484" width="0.5703125" style="143" customWidth="1"/>
    <col min="6485" max="6485" width="2.140625" style="143" customWidth="1"/>
    <col min="6486" max="6486" width="0.5703125" style="143" customWidth="1"/>
    <col min="6487" max="6488" width="2.57031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7109375" style="143" customWidth="1"/>
    <col min="6662" max="6662" width="1.140625" style="143" customWidth="1"/>
    <col min="6663" max="6667" width="0.7109375" style="143" customWidth="1"/>
    <col min="6668" max="6668" width="0.5703125" style="143" customWidth="1"/>
    <col min="6669" max="6681" width="0.7109375" style="143" customWidth="1"/>
    <col min="6682" max="6682" width="1.4257812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 style="143" customWidth="1"/>
    <col min="6719" max="6720" width="0.5703125" style="143" customWidth="1"/>
    <col min="6721" max="6721" width="2.140625" style="143" customWidth="1"/>
    <col min="6722" max="6722" width="0.5703125" style="143" customWidth="1"/>
    <col min="6723" max="6723" width="2.140625" style="143" customWidth="1"/>
    <col min="6724" max="6724" width="0.5703125" style="143" customWidth="1"/>
    <col min="6725" max="6725" width="2.140625" style="143" customWidth="1"/>
    <col min="6726" max="6726" width="0.5703125" style="143" customWidth="1"/>
    <col min="6727" max="6727" width="2.140625" style="143" customWidth="1"/>
    <col min="6728" max="6728" width="0.5703125" style="143" customWidth="1"/>
    <col min="6729" max="6729" width="2.140625" style="143" customWidth="1"/>
    <col min="6730" max="6730" width="0.5703125" style="143" customWidth="1"/>
    <col min="6731" max="6731" width="2.140625" style="143" customWidth="1"/>
    <col min="6732" max="6732" width="0.5703125" style="143" customWidth="1"/>
    <col min="6733" max="6733" width="2.140625" style="143" customWidth="1"/>
    <col min="6734" max="6734" width="0.5703125" style="143" customWidth="1"/>
    <col min="6735" max="6735" width="2.140625" style="143" customWidth="1"/>
    <col min="6736" max="6736" width="0.5703125" style="143" customWidth="1"/>
    <col min="6737" max="6737" width="2.140625" style="143" customWidth="1"/>
    <col min="6738" max="6738" width="0.5703125" style="143" customWidth="1"/>
    <col min="6739" max="6739" width="2.140625" style="143" customWidth="1"/>
    <col min="6740" max="6740" width="0.5703125" style="143" customWidth="1"/>
    <col min="6741" max="6741" width="2.140625" style="143" customWidth="1"/>
    <col min="6742" max="6742" width="0.5703125" style="143" customWidth="1"/>
    <col min="6743" max="6744" width="2.57031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7109375" style="143" customWidth="1"/>
    <col min="6918" max="6918" width="1.140625" style="143" customWidth="1"/>
    <col min="6919" max="6923" width="0.7109375" style="143" customWidth="1"/>
    <col min="6924" max="6924" width="0.5703125" style="143" customWidth="1"/>
    <col min="6925" max="6937" width="0.7109375" style="143" customWidth="1"/>
    <col min="6938" max="6938" width="1.4257812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 style="143" customWidth="1"/>
    <col min="6975" max="6976" width="0.5703125" style="143" customWidth="1"/>
    <col min="6977" max="6977" width="2.140625" style="143" customWidth="1"/>
    <col min="6978" max="6978" width="0.5703125" style="143" customWidth="1"/>
    <col min="6979" max="6979" width="2.140625" style="143" customWidth="1"/>
    <col min="6980" max="6980" width="0.5703125" style="143" customWidth="1"/>
    <col min="6981" max="6981" width="2.140625" style="143" customWidth="1"/>
    <col min="6982" max="6982" width="0.5703125" style="143" customWidth="1"/>
    <col min="6983" max="6983" width="2.140625" style="143" customWidth="1"/>
    <col min="6984" max="6984" width="0.5703125" style="143" customWidth="1"/>
    <col min="6985" max="6985" width="2.140625" style="143" customWidth="1"/>
    <col min="6986" max="6986" width="0.5703125" style="143" customWidth="1"/>
    <col min="6987" max="6987" width="2.140625" style="143" customWidth="1"/>
    <col min="6988" max="6988" width="0.5703125" style="143" customWidth="1"/>
    <col min="6989" max="6989" width="2.140625" style="143" customWidth="1"/>
    <col min="6990" max="6990" width="0.5703125" style="143" customWidth="1"/>
    <col min="6991" max="6991" width="2.140625" style="143" customWidth="1"/>
    <col min="6992" max="6992" width="0.5703125" style="143" customWidth="1"/>
    <col min="6993" max="6993" width="2.140625" style="143" customWidth="1"/>
    <col min="6994" max="6994" width="0.5703125" style="143" customWidth="1"/>
    <col min="6995" max="6995" width="2.140625" style="143" customWidth="1"/>
    <col min="6996" max="6996" width="0.5703125" style="143" customWidth="1"/>
    <col min="6997" max="6997" width="2.140625" style="143" customWidth="1"/>
    <col min="6998" max="6998" width="0.5703125" style="143" customWidth="1"/>
    <col min="6999" max="7000" width="2.57031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7109375" style="143" customWidth="1"/>
    <col min="7174" max="7174" width="1.140625" style="143" customWidth="1"/>
    <col min="7175" max="7179" width="0.7109375" style="143" customWidth="1"/>
    <col min="7180" max="7180" width="0.5703125" style="143" customWidth="1"/>
    <col min="7181" max="7193" width="0.7109375" style="143" customWidth="1"/>
    <col min="7194" max="7194" width="1.4257812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 style="143" customWidth="1"/>
    <col min="7231" max="7232" width="0.5703125" style="143" customWidth="1"/>
    <col min="7233" max="7233" width="2.140625" style="143" customWidth="1"/>
    <col min="7234" max="7234" width="0.5703125" style="143" customWidth="1"/>
    <col min="7235" max="7235" width="2.140625" style="143" customWidth="1"/>
    <col min="7236" max="7236" width="0.5703125" style="143" customWidth="1"/>
    <col min="7237" max="7237" width="2.140625" style="143" customWidth="1"/>
    <col min="7238" max="7238" width="0.5703125" style="143" customWidth="1"/>
    <col min="7239" max="7239" width="2.140625" style="143" customWidth="1"/>
    <col min="7240" max="7240" width="0.5703125" style="143" customWidth="1"/>
    <col min="7241" max="7241" width="2.140625" style="143" customWidth="1"/>
    <col min="7242" max="7242" width="0.5703125" style="143" customWidth="1"/>
    <col min="7243" max="7243" width="2.140625" style="143" customWidth="1"/>
    <col min="7244" max="7244" width="0.5703125" style="143" customWidth="1"/>
    <col min="7245" max="7245" width="2.140625" style="143" customWidth="1"/>
    <col min="7246" max="7246" width="0.5703125" style="143" customWidth="1"/>
    <col min="7247" max="7247" width="2.140625" style="143" customWidth="1"/>
    <col min="7248" max="7248" width="0.5703125" style="143" customWidth="1"/>
    <col min="7249" max="7249" width="2.140625" style="143" customWidth="1"/>
    <col min="7250" max="7250" width="0.5703125" style="143" customWidth="1"/>
    <col min="7251" max="7251" width="2.140625" style="143" customWidth="1"/>
    <col min="7252" max="7252" width="0.5703125" style="143" customWidth="1"/>
    <col min="7253" max="7253" width="2.140625" style="143" customWidth="1"/>
    <col min="7254" max="7254" width="0.5703125" style="143" customWidth="1"/>
    <col min="7255" max="7256" width="2.57031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7109375" style="143" customWidth="1"/>
    <col min="7430" max="7430" width="1.140625" style="143" customWidth="1"/>
    <col min="7431" max="7435" width="0.7109375" style="143" customWidth="1"/>
    <col min="7436" max="7436" width="0.5703125" style="143" customWidth="1"/>
    <col min="7437" max="7449" width="0.7109375" style="143" customWidth="1"/>
    <col min="7450" max="7450" width="1.4257812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 style="143" customWidth="1"/>
    <col min="7487" max="7488" width="0.5703125" style="143" customWidth="1"/>
    <col min="7489" max="7489" width="2.140625" style="143" customWidth="1"/>
    <col min="7490" max="7490" width="0.5703125" style="143" customWidth="1"/>
    <col min="7491" max="7491" width="2.140625" style="143" customWidth="1"/>
    <col min="7492" max="7492" width="0.5703125" style="143" customWidth="1"/>
    <col min="7493" max="7493" width="2.140625" style="143" customWidth="1"/>
    <col min="7494" max="7494" width="0.5703125" style="143" customWidth="1"/>
    <col min="7495" max="7495" width="2.140625" style="143" customWidth="1"/>
    <col min="7496" max="7496" width="0.5703125" style="143" customWidth="1"/>
    <col min="7497" max="7497" width="2.140625" style="143" customWidth="1"/>
    <col min="7498" max="7498" width="0.5703125" style="143" customWidth="1"/>
    <col min="7499" max="7499" width="2.140625" style="143" customWidth="1"/>
    <col min="7500" max="7500" width="0.5703125" style="143" customWidth="1"/>
    <col min="7501" max="7501" width="2.140625" style="143" customWidth="1"/>
    <col min="7502" max="7502" width="0.5703125" style="143" customWidth="1"/>
    <col min="7503" max="7503" width="2.140625" style="143" customWidth="1"/>
    <col min="7504" max="7504" width="0.5703125" style="143" customWidth="1"/>
    <col min="7505" max="7505" width="2.140625" style="143" customWidth="1"/>
    <col min="7506" max="7506" width="0.5703125" style="143" customWidth="1"/>
    <col min="7507" max="7507" width="2.140625" style="143" customWidth="1"/>
    <col min="7508" max="7508" width="0.5703125" style="143" customWidth="1"/>
    <col min="7509" max="7509" width="2.140625" style="143" customWidth="1"/>
    <col min="7510" max="7510" width="0.5703125" style="143" customWidth="1"/>
    <col min="7511" max="7512" width="2.57031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7109375" style="143" customWidth="1"/>
    <col min="7686" max="7686" width="1.140625" style="143" customWidth="1"/>
    <col min="7687" max="7691" width="0.7109375" style="143" customWidth="1"/>
    <col min="7692" max="7692" width="0.5703125" style="143" customWidth="1"/>
    <col min="7693" max="7705" width="0.7109375" style="143" customWidth="1"/>
    <col min="7706" max="7706" width="1.4257812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 style="143" customWidth="1"/>
    <col min="7743" max="7744" width="0.5703125" style="143" customWidth="1"/>
    <col min="7745" max="7745" width="2.140625" style="143" customWidth="1"/>
    <col min="7746" max="7746" width="0.5703125" style="143" customWidth="1"/>
    <col min="7747" max="7747" width="2.140625" style="143" customWidth="1"/>
    <col min="7748" max="7748" width="0.5703125" style="143" customWidth="1"/>
    <col min="7749" max="7749" width="2.140625" style="143" customWidth="1"/>
    <col min="7750" max="7750" width="0.5703125" style="143" customWidth="1"/>
    <col min="7751" max="7751" width="2.140625" style="143" customWidth="1"/>
    <col min="7752" max="7752" width="0.5703125" style="143" customWidth="1"/>
    <col min="7753" max="7753" width="2.140625" style="143" customWidth="1"/>
    <col min="7754" max="7754" width="0.5703125" style="143" customWidth="1"/>
    <col min="7755" max="7755" width="2.140625" style="143" customWidth="1"/>
    <col min="7756" max="7756" width="0.5703125" style="143" customWidth="1"/>
    <col min="7757" max="7757" width="2.140625" style="143" customWidth="1"/>
    <col min="7758" max="7758" width="0.5703125" style="143" customWidth="1"/>
    <col min="7759" max="7759" width="2.140625" style="143" customWidth="1"/>
    <col min="7760" max="7760" width="0.5703125" style="143" customWidth="1"/>
    <col min="7761" max="7761" width="2.140625" style="143" customWidth="1"/>
    <col min="7762" max="7762" width="0.5703125" style="143" customWidth="1"/>
    <col min="7763" max="7763" width="2.140625" style="143" customWidth="1"/>
    <col min="7764" max="7764" width="0.5703125" style="143" customWidth="1"/>
    <col min="7765" max="7765" width="2.140625" style="143" customWidth="1"/>
    <col min="7766" max="7766" width="0.5703125" style="143" customWidth="1"/>
    <col min="7767" max="7768" width="2.57031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7109375" style="143" customWidth="1"/>
    <col min="7942" max="7942" width="1.140625" style="143" customWidth="1"/>
    <col min="7943" max="7947" width="0.7109375" style="143" customWidth="1"/>
    <col min="7948" max="7948" width="0.5703125" style="143" customWidth="1"/>
    <col min="7949" max="7961" width="0.7109375" style="143" customWidth="1"/>
    <col min="7962" max="7962" width="1.4257812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 style="143" customWidth="1"/>
    <col min="7999" max="8000" width="0.5703125" style="143" customWidth="1"/>
    <col min="8001" max="8001" width="2.140625" style="143" customWidth="1"/>
    <col min="8002" max="8002" width="0.5703125" style="143" customWidth="1"/>
    <col min="8003" max="8003" width="2.140625" style="143" customWidth="1"/>
    <col min="8004" max="8004" width="0.5703125" style="143" customWidth="1"/>
    <col min="8005" max="8005" width="2.140625" style="143" customWidth="1"/>
    <col min="8006" max="8006" width="0.5703125" style="143" customWidth="1"/>
    <col min="8007" max="8007" width="2.140625" style="143" customWidth="1"/>
    <col min="8008" max="8008" width="0.5703125" style="143" customWidth="1"/>
    <col min="8009" max="8009" width="2.140625" style="143" customWidth="1"/>
    <col min="8010" max="8010" width="0.5703125" style="143" customWidth="1"/>
    <col min="8011" max="8011" width="2.140625" style="143" customWidth="1"/>
    <col min="8012" max="8012" width="0.5703125" style="143" customWidth="1"/>
    <col min="8013" max="8013" width="2.140625" style="143" customWidth="1"/>
    <col min="8014" max="8014" width="0.5703125" style="143" customWidth="1"/>
    <col min="8015" max="8015" width="2.140625" style="143" customWidth="1"/>
    <col min="8016" max="8016" width="0.5703125" style="143" customWidth="1"/>
    <col min="8017" max="8017" width="2.140625" style="143" customWidth="1"/>
    <col min="8018" max="8018" width="0.5703125" style="143" customWidth="1"/>
    <col min="8019" max="8019" width="2.140625" style="143" customWidth="1"/>
    <col min="8020" max="8020" width="0.5703125" style="143" customWidth="1"/>
    <col min="8021" max="8021" width="2.140625" style="143" customWidth="1"/>
    <col min="8022" max="8022" width="0.5703125" style="143" customWidth="1"/>
    <col min="8023" max="8024" width="2.57031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7109375" style="143" customWidth="1"/>
    <col min="8198" max="8198" width="1.140625" style="143" customWidth="1"/>
    <col min="8199" max="8203" width="0.7109375" style="143" customWidth="1"/>
    <col min="8204" max="8204" width="0.5703125" style="143" customWidth="1"/>
    <col min="8205" max="8217" width="0.7109375" style="143" customWidth="1"/>
    <col min="8218" max="8218" width="1.4257812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 style="143" customWidth="1"/>
    <col min="8255" max="8256" width="0.5703125" style="143" customWidth="1"/>
    <col min="8257" max="8257" width="2.140625" style="143" customWidth="1"/>
    <col min="8258" max="8258" width="0.5703125" style="143" customWidth="1"/>
    <col min="8259" max="8259" width="2.140625" style="143" customWidth="1"/>
    <col min="8260" max="8260" width="0.5703125" style="143" customWidth="1"/>
    <col min="8261" max="8261" width="2.140625" style="143" customWidth="1"/>
    <col min="8262" max="8262" width="0.5703125" style="143" customWidth="1"/>
    <col min="8263" max="8263" width="2.140625" style="143" customWidth="1"/>
    <col min="8264" max="8264" width="0.5703125" style="143" customWidth="1"/>
    <col min="8265" max="8265" width="2.140625" style="143" customWidth="1"/>
    <col min="8266" max="8266" width="0.5703125" style="143" customWidth="1"/>
    <col min="8267" max="8267" width="2.140625" style="143" customWidth="1"/>
    <col min="8268" max="8268" width="0.5703125" style="143" customWidth="1"/>
    <col min="8269" max="8269" width="2.140625" style="143" customWidth="1"/>
    <col min="8270" max="8270" width="0.5703125" style="143" customWidth="1"/>
    <col min="8271" max="8271" width="2.140625" style="143" customWidth="1"/>
    <col min="8272" max="8272" width="0.5703125" style="143" customWidth="1"/>
    <col min="8273" max="8273" width="2.140625" style="143" customWidth="1"/>
    <col min="8274" max="8274" width="0.5703125" style="143" customWidth="1"/>
    <col min="8275" max="8275" width="2.140625" style="143" customWidth="1"/>
    <col min="8276" max="8276" width="0.5703125" style="143" customWidth="1"/>
    <col min="8277" max="8277" width="2.140625" style="143" customWidth="1"/>
    <col min="8278" max="8278" width="0.5703125" style="143" customWidth="1"/>
    <col min="8279" max="8280" width="2.57031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7109375" style="143" customWidth="1"/>
    <col min="8454" max="8454" width="1.140625" style="143" customWidth="1"/>
    <col min="8455" max="8459" width="0.7109375" style="143" customWidth="1"/>
    <col min="8460" max="8460" width="0.5703125" style="143" customWidth="1"/>
    <col min="8461" max="8473" width="0.7109375" style="143" customWidth="1"/>
    <col min="8474" max="8474" width="1.4257812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 style="143" customWidth="1"/>
    <col min="8511" max="8512" width="0.5703125" style="143" customWidth="1"/>
    <col min="8513" max="8513" width="2.140625" style="143" customWidth="1"/>
    <col min="8514" max="8514" width="0.5703125" style="143" customWidth="1"/>
    <col min="8515" max="8515" width="2.140625" style="143" customWidth="1"/>
    <col min="8516" max="8516" width="0.5703125" style="143" customWidth="1"/>
    <col min="8517" max="8517" width="2.140625" style="143" customWidth="1"/>
    <col min="8518" max="8518" width="0.5703125" style="143" customWidth="1"/>
    <col min="8519" max="8519" width="2.140625" style="143" customWidth="1"/>
    <col min="8520" max="8520" width="0.5703125" style="143" customWidth="1"/>
    <col min="8521" max="8521" width="2.140625" style="143" customWidth="1"/>
    <col min="8522" max="8522" width="0.5703125" style="143" customWidth="1"/>
    <col min="8523" max="8523" width="2.140625" style="143" customWidth="1"/>
    <col min="8524" max="8524" width="0.5703125" style="143" customWidth="1"/>
    <col min="8525" max="8525" width="2.140625" style="143" customWidth="1"/>
    <col min="8526" max="8526" width="0.5703125" style="143" customWidth="1"/>
    <col min="8527" max="8527" width="2.140625" style="143" customWidth="1"/>
    <col min="8528" max="8528" width="0.5703125" style="143" customWidth="1"/>
    <col min="8529" max="8529" width="2.140625" style="143" customWidth="1"/>
    <col min="8530" max="8530" width="0.5703125" style="143" customWidth="1"/>
    <col min="8531" max="8531" width="2.140625" style="143" customWidth="1"/>
    <col min="8532" max="8532" width="0.5703125" style="143" customWidth="1"/>
    <col min="8533" max="8533" width="2.140625" style="143" customWidth="1"/>
    <col min="8534" max="8534" width="0.5703125" style="143" customWidth="1"/>
    <col min="8535" max="8536" width="2.57031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7109375" style="143" customWidth="1"/>
    <col min="8710" max="8710" width="1.140625" style="143" customWidth="1"/>
    <col min="8711" max="8715" width="0.7109375" style="143" customWidth="1"/>
    <col min="8716" max="8716" width="0.5703125" style="143" customWidth="1"/>
    <col min="8717" max="8729" width="0.7109375" style="143" customWidth="1"/>
    <col min="8730" max="8730" width="1.4257812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 style="143" customWidth="1"/>
    <col min="8767" max="8768" width="0.5703125" style="143" customWidth="1"/>
    <col min="8769" max="8769" width="2.140625" style="143" customWidth="1"/>
    <col min="8770" max="8770" width="0.5703125" style="143" customWidth="1"/>
    <col min="8771" max="8771" width="2.140625" style="143" customWidth="1"/>
    <col min="8772" max="8772" width="0.5703125" style="143" customWidth="1"/>
    <col min="8773" max="8773" width="2.140625" style="143" customWidth="1"/>
    <col min="8774" max="8774" width="0.5703125" style="143" customWidth="1"/>
    <col min="8775" max="8775" width="2.140625" style="143" customWidth="1"/>
    <col min="8776" max="8776" width="0.5703125" style="143" customWidth="1"/>
    <col min="8777" max="8777" width="2.140625" style="143" customWidth="1"/>
    <col min="8778" max="8778" width="0.5703125" style="143" customWidth="1"/>
    <col min="8779" max="8779" width="2.140625" style="143" customWidth="1"/>
    <col min="8780" max="8780" width="0.5703125" style="143" customWidth="1"/>
    <col min="8781" max="8781" width="2.140625" style="143" customWidth="1"/>
    <col min="8782" max="8782" width="0.5703125" style="143" customWidth="1"/>
    <col min="8783" max="8783" width="2.140625" style="143" customWidth="1"/>
    <col min="8784" max="8784" width="0.5703125" style="143" customWidth="1"/>
    <col min="8785" max="8785" width="2.140625" style="143" customWidth="1"/>
    <col min="8786" max="8786" width="0.5703125" style="143" customWidth="1"/>
    <col min="8787" max="8787" width="2.140625" style="143" customWidth="1"/>
    <col min="8788" max="8788" width="0.5703125" style="143" customWidth="1"/>
    <col min="8789" max="8789" width="2.140625" style="143" customWidth="1"/>
    <col min="8790" max="8790" width="0.5703125" style="143" customWidth="1"/>
    <col min="8791" max="8792" width="2.57031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7109375" style="143" customWidth="1"/>
    <col min="8966" max="8966" width="1.140625" style="143" customWidth="1"/>
    <col min="8967" max="8971" width="0.7109375" style="143" customWidth="1"/>
    <col min="8972" max="8972" width="0.5703125" style="143" customWidth="1"/>
    <col min="8973" max="8985" width="0.7109375" style="143" customWidth="1"/>
    <col min="8986" max="8986" width="1.4257812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 style="143" customWidth="1"/>
    <col min="9023" max="9024" width="0.5703125" style="143" customWidth="1"/>
    <col min="9025" max="9025" width="2.140625" style="143" customWidth="1"/>
    <col min="9026" max="9026" width="0.5703125" style="143" customWidth="1"/>
    <col min="9027" max="9027" width="2.140625" style="143" customWidth="1"/>
    <col min="9028" max="9028" width="0.5703125" style="143" customWidth="1"/>
    <col min="9029" max="9029" width="2.140625" style="143" customWidth="1"/>
    <col min="9030" max="9030" width="0.5703125" style="143" customWidth="1"/>
    <col min="9031" max="9031" width="2.140625" style="143" customWidth="1"/>
    <col min="9032" max="9032" width="0.5703125" style="143" customWidth="1"/>
    <col min="9033" max="9033" width="2.140625" style="143" customWidth="1"/>
    <col min="9034" max="9034" width="0.5703125" style="143" customWidth="1"/>
    <col min="9035" max="9035" width="2.140625" style="143" customWidth="1"/>
    <col min="9036" max="9036" width="0.5703125" style="143" customWidth="1"/>
    <col min="9037" max="9037" width="2.140625" style="143" customWidth="1"/>
    <col min="9038" max="9038" width="0.5703125" style="143" customWidth="1"/>
    <col min="9039" max="9039" width="2.140625" style="143" customWidth="1"/>
    <col min="9040" max="9040" width="0.5703125" style="143" customWidth="1"/>
    <col min="9041" max="9041" width="2.140625" style="143" customWidth="1"/>
    <col min="9042" max="9042" width="0.5703125" style="143" customWidth="1"/>
    <col min="9043" max="9043" width="2.140625" style="143" customWidth="1"/>
    <col min="9044" max="9044" width="0.5703125" style="143" customWidth="1"/>
    <col min="9045" max="9045" width="2.140625" style="143" customWidth="1"/>
    <col min="9046" max="9046" width="0.5703125" style="143" customWidth="1"/>
    <col min="9047" max="9048" width="2.57031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7109375" style="143" customWidth="1"/>
    <col min="9222" max="9222" width="1.140625" style="143" customWidth="1"/>
    <col min="9223" max="9227" width="0.7109375" style="143" customWidth="1"/>
    <col min="9228" max="9228" width="0.5703125" style="143" customWidth="1"/>
    <col min="9229" max="9241" width="0.7109375" style="143" customWidth="1"/>
    <col min="9242" max="9242" width="1.4257812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 style="143" customWidth="1"/>
    <col min="9279" max="9280" width="0.5703125" style="143" customWidth="1"/>
    <col min="9281" max="9281" width="2.140625" style="143" customWidth="1"/>
    <col min="9282" max="9282" width="0.5703125" style="143" customWidth="1"/>
    <col min="9283" max="9283" width="2.140625" style="143" customWidth="1"/>
    <col min="9284" max="9284" width="0.5703125" style="143" customWidth="1"/>
    <col min="9285" max="9285" width="2.140625" style="143" customWidth="1"/>
    <col min="9286" max="9286" width="0.5703125" style="143" customWidth="1"/>
    <col min="9287" max="9287" width="2.140625" style="143" customWidth="1"/>
    <col min="9288" max="9288" width="0.5703125" style="143" customWidth="1"/>
    <col min="9289" max="9289" width="2.140625" style="143" customWidth="1"/>
    <col min="9290" max="9290" width="0.5703125" style="143" customWidth="1"/>
    <col min="9291" max="9291" width="2.140625" style="143" customWidth="1"/>
    <col min="9292" max="9292" width="0.5703125" style="143" customWidth="1"/>
    <col min="9293" max="9293" width="2.140625" style="143" customWidth="1"/>
    <col min="9294" max="9294" width="0.5703125" style="143" customWidth="1"/>
    <col min="9295" max="9295" width="2.140625" style="143" customWidth="1"/>
    <col min="9296" max="9296" width="0.5703125" style="143" customWidth="1"/>
    <col min="9297" max="9297" width="2.140625" style="143" customWidth="1"/>
    <col min="9298" max="9298" width="0.5703125" style="143" customWidth="1"/>
    <col min="9299" max="9299" width="2.140625" style="143" customWidth="1"/>
    <col min="9300" max="9300" width="0.5703125" style="143" customWidth="1"/>
    <col min="9301" max="9301" width="2.140625" style="143" customWidth="1"/>
    <col min="9302" max="9302" width="0.5703125" style="143" customWidth="1"/>
    <col min="9303" max="9304" width="2.57031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7109375" style="143" customWidth="1"/>
    <col min="9478" max="9478" width="1.140625" style="143" customWidth="1"/>
    <col min="9479" max="9483" width="0.7109375" style="143" customWidth="1"/>
    <col min="9484" max="9484" width="0.5703125" style="143" customWidth="1"/>
    <col min="9485" max="9497" width="0.7109375" style="143" customWidth="1"/>
    <col min="9498" max="9498" width="1.4257812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 style="143" customWidth="1"/>
    <col min="9535" max="9536" width="0.5703125" style="143" customWidth="1"/>
    <col min="9537" max="9537" width="2.140625" style="143" customWidth="1"/>
    <col min="9538" max="9538" width="0.5703125" style="143" customWidth="1"/>
    <col min="9539" max="9539" width="2.140625" style="143" customWidth="1"/>
    <col min="9540" max="9540" width="0.5703125" style="143" customWidth="1"/>
    <col min="9541" max="9541" width="2.140625" style="143" customWidth="1"/>
    <col min="9542" max="9542" width="0.5703125" style="143" customWidth="1"/>
    <col min="9543" max="9543" width="2.140625" style="143" customWidth="1"/>
    <col min="9544" max="9544" width="0.5703125" style="143" customWidth="1"/>
    <col min="9545" max="9545" width="2.140625" style="143" customWidth="1"/>
    <col min="9546" max="9546" width="0.5703125" style="143" customWidth="1"/>
    <col min="9547" max="9547" width="2.140625" style="143" customWidth="1"/>
    <col min="9548" max="9548" width="0.5703125" style="143" customWidth="1"/>
    <col min="9549" max="9549" width="2.140625" style="143" customWidth="1"/>
    <col min="9550" max="9550" width="0.5703125" style="143" customWidth="1"/>
    <col min="9551" max="9551" width="2.140625" style="143" customWidth="1"/>
    <col min="9552" max="9552" width="0.5703125" style="143" customWidth="1"/>
    <col min="9553" max="9553" width="2.140625" style="143" customWidth="1"/>
    <col min="9554" max="9554" width="0.5703125" style="143" customWidth="1"/>
    <col min="9555" max="9555" width="2.140625" style="143" customWidth="1"/>
    <col min="9556" max="9556" width="0.5703125" style="143" customWidth="1"/>
    <col min="9557" max="9557" width="2.140625" style="143" customWidth="1"/>
    <col min="9558" max="9558" width="0.5703125" style="143" customWidth="1"/>
    <col min="9559" max="9560" width="2.57031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7109375" style="143" customWidth="1"/>
    <col min="9734" max="9734" width="1.140625" style="143" customWidth="1"/>
    <col min="9735" max="9739" width="0.7109375" style="143" customWidth="1"/>
    <col min="9740" max="9740" width="0.5703125" style="143" customWidth="1"/>
    <col min="9741" max="9753" width="0.7109375" style="143" customWidth="1"/>
    <col min="9754" max="9754" width="1.4257812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 style="143" customWidth="1"/>
    <col min="9791" max="9792" width="0.5703125" style="143" customWidth="1"/>
    <col min="9793" max="9793" width="2.140625" style="143" customWidth="1"/>
    <col min="9794" max="9794" width="0.5703125" style="143" customWidth="1"/>
    <col min="9795" max="9795" width="2.140625" style="143" customWidth="1"/>
    <col min="9796" max="9796" width="0.5703125" style="143" customWidth="1"/>
    <col min="9797" max="9797" width="2.140625" style="143" customWidth="1"/>
    <col min="9798" max="9798" width="0.5703125" style="143" customWidth="1"/>
    <col min="9799" max="9799" width="2.140625" style="143" customWidth="1"/>
    <col min="9800" max="9800" width="0.5703125" style="143" customWidth="1"/>
    <col min="9801" max="9801" width="2.140625" style="143" customWidth="1"/>
    <col min="9802" max="9802" width="0.5703125" style="143" customWidth="1"/>
    <col min="9803" max="9803" width="2.140625" style="143" customWidth="1"/>
    <col min="9804" max="9804" width="0.5703125" style="143" customWidth="1"/>
    <col min="9805" max="9805" width="2.140625" style="143" customWidth="1"/>
    <col min="9806" max="9806" width="0.5703125" style="143" customWidth="1"/>
    <col min="9807" max="9807" width="2.140625" style="143" customWidth="1"/>
    <col min="9808" max="9808" width="0.5703125" style="143" customWidth="1"/>
    <col min="9809" max="9809" width="2.140625" style="143" customWidth="1"/>
    <col min="9810" max="9810" width="0.5703125" style="143" customWidth="1"/>
    <col min="9811" max="9811" width="2.140625" style="143" customWidth="1"/>
    <col min="9812" max="9812" width="0.5703125" style="143" customWidth="1"/>
    <col min="9813" max="9813" width="2.140625" style="143" customWidth="1"/>
    <col min="9814" max="9814" width="0.5703125" style="143" customWidth="1"/>
    <col min="9815" max="9816" width="2.57031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7109375" style="143" customWidth="1"/>
    <col min="9990" max="9990" width="1.140625" style="143" customWidth="1"/>
    <col min="9991" max="9995" width="0.7109375" style="143" customWidth="1"/>
    <col min="9996" max="9996" width="0.5703125" style="143" customWidth="1"/>
    <col min="9997" max="10009" width="0.7109375" style="143" customWidth="1"/>
    <col min="10010" max="10010" width="1.4257812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 style="143" customWidth="1"/>
    <col min="10047" max="10048" width="0.5703125" style="143" customWidth="1"/>
    <col min="10049" max="10049" width="2.140625" style="143" customWidth="1"/>
    <col min="10050" max="10050" width="0.5703125" style="143" customWidth="1"/>
    <col min="10051" max="10051" width="2.140625" style="143" customWidth="1"/>
    <col min="10052" max="10052" width="0.5703125" style="143" customWidth="1"/>
    <col min="10053" max="10053" width="2.140625" style="143" customWidth="1"/>
    <col min="10054" max="10054" width="0.5703125" style="143" customWidth="1"/>
    <col min="10055" max="10055" width="2.140625" style="143" customWidth="1"/>
    <col min="10056" max="10056" width="0.5703125" style="143" customWidth="1"/>
    <col min="10057" max="10057" width="2.140625" style="143" customWidth="1"/>
    <col min="10058" max="10058" width="0.5703125" style="143" customWidth="1"/>
    <col min="10059" max="10059" width="2.140625" style="143" customWidth="1"/>
    <col min="10060" max="10060" width="0.5703125" style="143" customWidth="1"/>
    <col min="10061" max="10061" width="2.140625" style="143" customWidth="1"/>
    <col min="10062" max="10062" width="0.5703125" style="143" customWidth="1"/>
    <col min="10063" max="10063" width="2.140625" style="143" customWidth="1"/>
    <col min="10064" max="10064" width="0.5703125" style="143" customWidth="1"/>
    <col min="10065" max="10065" width="2.140625" style="143" customWidth="1"/>
    <col min="10066" max="10066" width="0.5703125" style="143" customWidth="1"/>
    <col min="10067" max="10067" width="2.140625" style="143" customWidth="1"/>
    <col min="10068" max="10068" width="0.5703125" style="143" customWidth="1"/>
    <col min="10069" max="10069" width="2.140625" style="143" customWidth="1"/>
    <col min="10070" max="10070" width="0.5703125" style="143" customWidth="1"/>
    <col min="10071" max="10072" width="2.57031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7109375" style="143" customWidth="1"/>
    <col min="10246" max="10246" width="1.140625" style="143" customWidth="1"/>
    <col min="10247" max="10251" width="0.7109375" style="143" customWidth="1"/>
    <col min="10252" max="10252" width="0.5703125" style="143" customWidth="1"/>
    <col min="10253" max="10265" width="0.7109375" style="143" customWidth="1"/>
    <col min="10266" max="10266" width="1.4257812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 style="143" customWidth="1"/>
    <col min="10303" max="10304" width="0.5703125" style="143" customWidth="1"/>
    <col min="10305" max="10305" width="2.140625" style="143" customWidth="1"/>
    <col min="10306" max="10306" width="0.5703125" style="143" customWidth="1"/>
    <col min="10307" max="10307" width="2.140625" style="143" customWidth="1"/>
    <col min="10308" max="10308" width="0.5703125" style="143" customWidth="1"/>
    <col min="10309" max="10309" width="2.140625" style="143" customWidth="1"/>
    <col min="10310" max="10310" width="0.5703125" style="143" customWidth="1"/>
    <col min="10311" max="10311" width="2.140625" style="143" customWidth="1"/>
    <col min="10312" max="10312" width="0.5703125" style="143" customWidth="1"/>
    <col min="10313" max="10313" width="2.140625" style="143" customWidth="1"/>
    <col min="10314" max="10314" width="0.5703125" style="143" customWidth="1"/>
    <col min="10315" max="10315" width="2.140625" style="143" customWidth="1"/>
    <col min="10316" max="10316" width="0.5703125" style="143" customWidth="1"/>
    <col min="10317" max="10317" width="2.140625" style="143" customWidth="1"/>
    <col min="10318" max="10318" width="0.5703125" style="143" customWidth="1"/>
    <col min="10319" max="10319" width="2.140625" style="143" customWidth="1"/>
    <col min="10320" max="10320" width="0.5703125" style="143" customWidth="1"/>
    <col min="10321" max="10321" width="2.140625" style="143" customWidth="1"/>
    <col min="10322" max="10322" width="0.5703125" style="143" customWidth="1"/>
    <col min="10323" max="10323" width="2.140625" style="143" customWidth="1"/>
    <col min="10324" max="10324" width="0.5703125" style="143" customWidth="1"/>
    <col min="10325" max="10325" width="2.140625" style="143" customWidth="1"/>
    <col min="10326" max="10326" width="0.5703125" style="143" customWidth="1"/>
    <col min="10327" max="10328" width="2.57031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7109375" style="143" customWidth="1"/>
    <col min="10502" max="10502" width="1.140625" style="143" customWidth="1"/>
    <col min="10503" max="10507" width="0.7109375" style="143" customWidth="1"/>
    <col min="10508" max="10508" width="0.5703125" style="143" customWidth="1"/>
    <col min="10509" max="10521" width="0.7109375" style="143" customWidth="1"/>
    <col min="10522" max="10522" width="1.4257812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 style="143" customWidth="1"/>
    <col min="10559" max="10560" width="0.5703125" style="143" customWidth="1"/>
    <col min="10561" max="10561" width="2.140625" style="143" customWidth="1"/>
    <col min="10562" max="10562" width="0.5703125" style="143" customWidth="1"/>
    <col min="10563" max="10563" width="2.140625" style="143" customWidth="1"/>
    <col min="10564" max="10564" width="0.5703125" style="143" customWidth="1"/>
    <col min="10565" max="10565" width="2.140625" style="143" customWidth="1"/>
    <col min="10566" max="10566" width="0.5703125" style="143" customWidth="1"/>
    <col min="10567" max="10567" width="2.140625" style="143" customWidth="1"/>
    <col min="10568" max="10568" width="0.5703125" style="143" customWidth="1"/>
    <col min="10569" max="10569" width="2.140625" style="143" customWidth="1"/>
    <col min="10570" max="10570" width="0.5703125" style="143" customWidth="1"/>
    <col min="10571" max="10571" width="2.140625" style="143" customWidth="1"/>
    <col min="10572" max="10572" width="0.5703125" style="143" customWidth="1"/>
    <col min="10573" max="10573" width="2.140625" style="143" customWidth="1"/>
    <col min="10574" max="10574" width="0.5703125" style="143" customWidth="1"/>
    <col min="10575" max="10575" width="2.140625" style="143" customWidth="1"/>
    <col min="10576" max="10576" width="0.5703125" style="143" customWidth="1"/>
    <col min="10577" max="10577" width="2.140625" style="143" customWidth="1"/>
    <col min="10578" max="10578" width="0.5703125" style="143" customWidth="1"/>
    <col min="10579" max="10579" width="2.140625" style="143" customWidth="1"/>
    <col min="10580" max="10580" width="0.5703125" style="143" customWidth="1"/>
    <col min="10581" max="10581" width="2.140625" style="143" customWidth="1"/>
    <col min="10582" max="10582" width="0.5703125" style="143" customWidth="1"/>
    <col min="10583" max="10584" width="2.57031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7109375" style="143" customWidth="1"/>
    <col min="10758" max="10758" width="1.140625" style="143" customWidth="1"/>
    <col min="10759" max="10763" width="0.7109375" style="143" customWidth="1"/>
    <col min="10764" max="10764" width="0.5703125" style="143" customWidth="1"/>
    <col min="10765" max="10777" width="0.7109375" style="143" customWidth="1"/>
    <col min="10778" max="10778" width="1.4257812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 style="143" customWidth="1"/>
    <col min="10815" max="10816" width="0.5703125" style="143" customWidth="1"/>
    <col min="10817" max="10817" width="2.140625" style="143" customWidth="1"/>
    <col min="10818" max="10818" width="0.5703125" style="143" customWidth="1"/>
    <col min="10819" max="10819" width="2.140625" style="143" customWidth="1"/>
    <col min="10820" max="10820" width="0.5703125" style="143" customWidth="1"/>
    <col min="10821" max="10821" width="2.140625" style="143" customWidth="1"/>
    <col min="10822" max="10822" width="0.5703125" style="143" customWidth="1"/>
    <col min="10823" max="10823" width="2.140625" style="143" customWidth="1"/>
    <col min="10824" max="10824" width="0.5703125" style="143" customWidth="1"/>
    <col min="10825" max="10825" width="2.140625" style="143" customWidth="1"/>
    <col min="10826" max="10826" width="0.5703125" style="143" customWidth="1"/>
    <col min="10827" max="10827" width="2.140625" style="143" customWidth="1"/>
    <col min="10828" max="10828" width="0.5703125" style="143" customWidth="1"/>
    <col min="10829" max="10829" width="2.140625" style="143" customWidth="1"/>
    <col min="10830" max="10830" width="0.5703125" style="143" customWidth="1"/>
    <col min="10831" max="10831" width="2.140625" style="143" customWidth="1"/>
    <col min="10832" max="10832" width="0.5703125" style="143" customWidth="1"/>
    <col min="10833" max="10833" width="2.140625" style="143" customWidth="1"/>
    <col min="10834" max="10834" width="0.5703125" style="143" customWidth="1"/>
    <col min="10835" max="10835" width="2.140625" style="143" customWidth="1"/>
    <col min="10836" max="10836" width="0.5703125" style="143" customWidth="1"/>
    <col min="10837" max="10837" width="2.140625" style="143" customWidth="1"/>
    <col min="10838" max="10838" width="0.5703125" style="143" customWidth="1"/>
    <col min="10839" max="10840" width="2.57031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7109375" style="143" customWidth="1"/>
    <col min="11014" max="11014" width="1.140625" style="143" customWidth="1"/>
    <col min="11015" max="11019" width="0.7109375" style="143" customWidth="1"/>
    <col min="11020" max="11020" width="0.5703125" style="143" customWidth="1"/>
    <col min="11021" max="11033" width="0.7109375" style="143" customWidth="1"/>
    <col min="11034" max="11034" width="1.4257812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 style="143" customWidth="1"/>
    <col min="11071" max="11072" width="0.5703125" style="143" customWidth="1"/>
    <col min="11073" max="11073" width="2.140625" style="143" customWidth="1"/>
    <col min="11074" max="11074" width="0.5703125" style="143" customWidth="1"/>
    <col min="11075" max="11075" width="2.140625" style="143" customWidth="1"/>
    <col min="11076" max="11076" width="0.5703125" style="143" customWidth="1"/>
    <col min="11077" max="11077" width="2.140625" style="143" customWidth="1"/>
    <col min="11078" max="11078" width="0.5703125" style="143" customWidth="1"/>
    <col min="11079" max="11079" width="2.140625" style="143" customWidth="1"/>
    <col min="11080" max="11080" width="0.5703125" style="143" customWidth="1"/>
    <col min="11081" max="11081" width="2.140625" style="143" customWidth="1"/>
    <col min="11082" max="11082" width="0.5703125" style="143" customWidth="1"/>
    <col min="11083" max="11083" width="2.140625" style="143" customWidth="1"/>
    <col min="11084" max="11084" width="0.5703125" style="143" customWidth="1"/>
    <col min="11085" max="11085" width="2.140625" style="143" customWidth="1"/>
    <col min="11086" max="11086" width="0.5703125" style="143" customWidth="1"/>
    <col min="11087" max="11087" width="2.140625" style="143" customWidth="1"/>
    <col min="11088" max="11088" width="0.5703125" style="143" customWidth="1"/>
    <col min="11089" max="11089" width="2.140625" style="143" customWidth="1"/>
    <col min="11090" max="11090" width="0.5703125" style="143" customWidth="1"/>
    <col min="11091" max="11091" width="2.140625" style="143" customWidth="1"/>
    <col min="11092" max="11092" width="0.5703125" style="143" customWidth="1"/>
    <col min="11093" max="11093" width="2.140625" style="143" customWidth="1"/>
    <col min="11094" max="11094" width="0.5703125" style="143" customWidth="1"/>
    <col min="11095" max="11096" width="2.57031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7109375" style="143" customWidth="1"/>
    <col min="11270" max="11270" width="1.140625" style="143" customWidth="1"/>
    <col min="11271" max="11275" width="0.7109375" style="143" customWidth="1"/>
    <col min="11276" max="11276" width="0.5703125" style="143" customWidth="1"/>
    <col min="11277" max="11289" width="0.7109375" style="143" customWidth="1"/>
    <col min="11290" max="11290" width="1.4257812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 style="143" customWidth="1"/>
    <col min="11327" max="11328" width="0.5703125" style="143" customWidth="1"/>
    <col min="11329" max="11329" width="2.140625" style="143" customWidth="1"/>
    <col min="11330" max="11330" width="0.5703125" style="143" customWidth="1"/>
    <col min="11331" max="11331" width="2.140625" style="143" customWidth="1"/>
    <col min="11332" max="11332" width="0.5703125" style="143" customWidth="1"/>
    <col min="11333" max="11333" width="2.140625" style="143" customWidth="1"/>
    <col min="11334" max="11334" width="0.5703125" style="143" customWidth="1"/>
    <col min="11335" max="11335" width="2.140625" style="143" customWidth="1"/>
    <col min="11336" max="11336" width="0.5703125" style="143" customWidth="1"/>
    <col min="11337" max="11337" width="2.140625" style="143" customWidth="1"/>
    <col min="11338" max="11338" width="0.5703125" style="143" customWidth="1"/>
    <col min="11339" max="11339" width="2.140625" style="143" customWidth="1"/>
    <col min="11340" max="11340" width="0.5703125" style="143" customWidth="1"/>
    <col min="11341" max="11341" width="2.140625" style="143" customWidth="1"/>
    <col min="11342" max="11342" width="0.5703125" style="143" customWidth="1"/>
    <col min="11343" max="11343" width="2.140625" style="143" customWidth="1"/>
    <col min="11344" max="11344" width="0.5703125" style="143" customWidth="1"/>
    <col min="11345" max="11345" width="2.140625" style="143" customWidth="1"/>
    <col min="11346" max="11346" width="0.5703125" style="143" customWidth="1"/>
    <col min="11347" max="11347" width="2.140625" style="143" customWidth="1"/>
    <col min="11348" max="11348" width="0.5703125" style="143" customWidth="1"/>
    <col min="11349" max="11349" width="2.140625" style="143" customWidth="1"/>
    <col min="11350" max="11350" width="0.5703125" style="143" customWidth="1"/>
    <col min="11351" max="11352" width="2.57031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7109375" style="143" customWidth="1"/>
    <col min="11526" max="11526" width="1.140625" style="143" customWidth="1"/>
    <col min="11527" max="11531" width="0.7109375" style="143" customWidth="1"/>
    <col min="11532" max="11532" width="0.5703125" style="143" customWidth="1"/>
    <col min="11533" max="11545" width="0.7109375" style="143" customWidth="1"/>
    <col min="11546" max="11546" width="1.4257812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 style="143" customWidth="1"/>
    <col min="11583" max="11584" width="0.5703125" style="143" customWidth="1"/>
    <col min="11585" max="11585" width="2.140625" style="143" customWidth="1"/>
    <col min="11586" max="11586" width="0.5703125" style="143" customWidth="1"/>
    <col min="11587" max="11587" width="2.140625" style="143" customWidth="1"/>
    <col min="11588" max="11588" width="0.5703125" style="143" customWidth="1"/>
    <col min="11589" max="11589" width="2.140625" style="143" customWidth="1"/>
    <col min="11590" max="11590" width="0.5703125" style="143" customWidth="1"/>
    <col min="11591" max="11591" width="2.140625" style="143" customWidth="1"/>
    <col min="11592" max="11592" width="0.5703125" style="143" customWidth="1"/>
    <col min="11593" max="11593" width="2.140625" style="143" customWidth="1"/>
    <col min="11594" max="11594" width="0.5703125" style="143" customWidth="1"/>
    <col min="11595" max="11595" width="2.140625" style="143" customWidth="1"/>
    <col min="11596" max="11596" width="0.5703125" style="143" customWidth="1"/>
    <col min="11597" max="11597" width="2.140625" style="143" customWidth="1"/>
    <col min="11598" max="11598" width="0.5703125" style="143" customWidth="1"/>
    <col min="11599" max="11599" width="2.140625" style="143" customWidth="1"/>
    <col min="11600" max="11600" width="0.5703125" style="143" customWidth="1"/>
    <col min="11601" max="11601" width="2.140625" style="143" customWidth="1"/>
    <col min="11602" max="11602" width="0.5703125" style="143" customWidth="1"/>
    <col min="11603" max="11603" width="2.140625" style="143" customWidth="1"/>
    <col min="11604" max="11604" width="0.5703125" style="143" customWidth="1"/>
    <col min="11605" max="11605" width="2.140625" style="143" customWidth="1"/>
    <col min="11606" max="11606" width="0.5703125" style="143" customWidth="1"/>
    <col min="11607" max="11608" width="2.57031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7109375" style="143" customWidth="1"/>
    <col min="11782" max="11782" width="1.140625" style="143" customWidth="1"/>
    <col min="11783" max="11787" width="0.7109375" style="143" customWidth="1"/>
    <col min="11788" max="11788" width="0.5703125" style="143" customWidth="1"/>
    <col min="11789" max="11801" width="0.7109375" style="143" customWidth="1"/>
    <col min="11802" max="11802" width="1.4257812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 style="143" customWidth="1"/>
    <col min="11839" max="11840" width="0.5703125" style="143" customWidth="1"/>
    <col min="11841" max="11841" width="2.140625" style="143" customWidth="1"/>
    <col min="11842" max="11842" width="0.5703125" style="143" customWidth="1"/>
    <col min="11843" max="11843" width="2.140625" style="143" customWidth="1"/>
    <col min="11844" max="11844" width="0.5703125" style="143" customWidth="1"/>
    <col min="11845" max="11845" width="2.140625" style="143" customWidth="1"/>
    <col min="11846" max="11846" width="0.5703125" style="143" customWidth="1"/>
    <col min="11847" max="11847" width="2.140625" style="143" customWidth="1"/>
    <col min="11848" max="11848" width="0.5703125" style="143" customWidth="1"/>
    <col min="11849" max="11849" width="2.140625" style="143" customWidth="1"/>
    <col min="11850" max="11850" width="0.5703125" style="143" customWidth="1"/>
    <col min="11851" max="11851" width="2.140625" style="143" customWidth="1"/>
    <col min="11852" max="11852" width="0.5703125" style="143" customWidth="1"/>
    <col min="11853" max="11853" width="2.140625" style="143" customWidth="1"/>
    <col min="11854" max="11854" width="0.5703125" style="143" customWidth="1"/>
    <col min="11855" max="11855" width="2.140625" style="143" customWidth="1"/>
    <col min="11856" max="11856" width="0.5703125" style="143" customWidth="1"/>
    <col min="11857" max="11857" width="2.140625" style="143" customWidth="1"/>
    <col min="11858" max="11858" width="0.5703125" style="143" customWidth="1"/>
    <col min="11859" max="11859" width="2.140625" style="143" customWidth="1"/>
    <col min="11860" max="11860" width="0.5703125" style="143" customWidth="1"/>
    <col min="11861" max="11861" width="2.140625" style="143" customWidth="1"/>
    <col min="11862" max="11862" width="0.5703125" style="143" customWidth="1"/>
    <col min="11863" max="11864" width="2.57031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7109375" style="143" customWidth="1"/>
    <col min="12038" max="12038" width="1.140625" style="143" customWidth="1"/>
    <col min="12039" max="12043" width="0.7109375" style="143" customWidth="1"/>
    <col min="12044" max="12044" width="0.5703125" style="143" customWidth="1"/>
    <col min="12045" max="12057" width="0.7109375" style="143" customWidth="1"/>
    <col min="12058" max="12058" width="1.4257812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 style="143" customWidth="1"/>
    <col min="12095" max="12096" width="0.5703125" style="143" customWidth="1"/>
    <col min="12097" max="12097" width="2.140625" style="143" customWidth="1"/>
    <col min="12098" max="12098" width="0.5703125" style="143" customWidth="1"/>
    <col min="12099" max="12099" width="2.140625" style="143" customWidth="1"/>
    <col min="12100" max="12100" width="0.5703125" style="143" customWidth="1"/>
    <col min="12101" max="12101" width="2.140625" style="143" customWidth="1"/>
    <col min="12102" max="12102" width="0.5703125" style="143" customWidth="1"/>
    <col min="12103" max="12103" width="2.140625" style="143" customWidth="1"/>
    <col min="12104" max="12104" width="0.5703125" style="143" customWidth="1"/>
    <col min="12105" max="12105" width="2.140625" style="143" customWidth="1"/>
    <col min="12106" max="12106" width="0.5703125" style="143" customWidth="1"/>
    <col min="12107" max="12107" width="2.140625" style="143" customWidth="1"/>
    <col min="12108" max="12108" width="0.5703125" style="143" customWidth="1"/>
    <col min="12109" max="12109" width="2.140625" style="143" customWidth="1"/>
    <col min="12110" max="12110" width="0.5703125" style="143" customWidth="1"/>
    <col min="12111" max="12111" width="2.140625" style="143" customWidth="1"/>
    <col min="12112" max="12112" width="0.5703125" style="143" customWidth="1"/>
    <col min="12113" max="12113" width="2.140625" style="143" customWidth="1"/>
    <col min="12114" max="12114" width="0.5703125" style="143" customWidth="1"/>
    <col min="12115" max="12115" width="2.140625" style="143" customWidth="1"/>
    <col min="12116" max="12116" width="0.5703125" style="143" customWidth="1"/>
    <col min="12117" max="12117" width="2.140625" style="143" customWidth="1"/>
    <col min="12118" max="12118" width="0.5703125" style="143" customWidth="1"/>
    <col min="12119" max="12120" width="2.57031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7109375" style="143" customWidth="1"/>
    <col min="12294" max="12294" width="1.140625" style="143" customWidth="1"/>
    <col min="12295" max="12299" width="0.7109375" style="143" customWidth="1"/>
    <col min="12300" max="12300" width="0.5703125" style="143" customWidth="1"/>
    <col min="12301" max="12313" width="0.7109375" style="143" customWidth="1"/>
    <col min="12314" max="12314" width="1.4257812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 style="143" customWidth="1"/>
    <col min="12351" max="12352" width="0.5703125" style="143" customWidth="1"/>
    <col min="12353" max="12353" width="2.140625" style="143" customWidth="1"/>
    <col min="12354" max="12354" width="0.5703125" style="143" customWidth="1"/>
    <col min="12355" max="12355" width="2.140625" style="143" customWidth="1"/>
    <col min="12356" max="12356" width="0.5703125" style="143" customWidth="1"/>
    <col min="12357" max="12357" width="2.140625" style="143" customWidth="1"/>
    <col min="12358" max="12358" width="0.5703125" style="143" customWidth="1"/>
    <col min="12359" max="12359" width="2.140625" style="143" customWidth="1"/>
    <col min="12360" max="12360" width="0.5703125" style="143" customWidth="1"/>
    <col min="12361" max="12361" width="2.140625" style="143" customWidth="1"/>
    <col min="12362" max="12362" width="0.5703125" style="143" customWidth="1"/>
    <col min="12363" max="12363" width="2.140625" style="143" customWidth="1"/>
    <col min="12364" max="12364" width="0.5703125" style="143" customWidth="1"/>
    <col min="12365" max="12365" width="2.140625" style="143" customWidth="1"/>
    <col min="12366" max="12366" width="0.5703125" style="143" customWidth="1"/>
    <col min="12367" max="12367" width="2.140625" style="143" customWidth="1"/>
    <col min="12368" max="12368" width="0.5703125" style="143" customWidth="1"/>
    <col min="12369" max="12369" width="2.140625" style="143" customWidth="1"/>
    <col min="12370" max="12370" width="0.5703125" style="143" customWidth="1"/>
    <col min="12371" max="12371" width="2.140625" style="143" customWidth="1"/>
    <col min="12372" max="12372" width="0.5703125" style="143" customWidth="1"/>
    <col min="12373" max="12373" width="2.140625" style="143" customWidth="1"/>
    <col min="12374" max="12374" width="0.5703125" style="143" customWidth="1"/>
    <col min="12375" max="12376" width="2.57031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7109375" style="143" customWidth="1"/>
    <col min="12550" max="12550" width="1.140625" style="143" customWidth="1"/>
    <col min="12551" max="12555" width="0.7109375" style="143" customWidth="1"/>
    <col min="12556" max="12556" width="0.5703125" style="143" customWidth="1"/>
    <col min="12557" max="12569" width="0.7109375" style="143" customWidth="1"/>
    <col min="12570" max="12570" width="1.4257812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 style="143" customWidth="1"/>
    <col min="12607" max="12608" width="0.5703125" style="143" customWidth="1"/>
    <col min="12609" max="12609" width="2.140625" style="143" customWidth="1"/>
    <col min="12610" max="12610" width="0.5703125" style="143" customWidth="1"/>
    <col min="12611" max="12611" width="2.140625" style="143" customWidth="1"/>
    <col min="12612" max="12612" width="0.5703125" style="143" customWidth="1"/>
    <col min="12613" max="12613" width="2.140625" style="143" customWidth="1"/>
    <col min="12614" max="12614" width="0.5703125" style="143" customWidth="1"/>
    <col min="12615" max="12615" width="2.140625" style="143" customWidth="1"/>
    <col min="12616" max="12616" width="0.5703125" style="143" customWidth="1"/>
    <col min="12617" max="12617" width="2.140625" style="143" customWidth="1"/>
    <col min="12618" max="12618" width="0.5703125" style="143" customWidth="1"/>
    <col min="12619" max="12619" width="2.140625" style="143" customWidth="1"/>
    <col min="12620" max="12620" width="0.5703125" style="143" customWidth="1"/>
    <col min="12621" max="12621" width="2.140625" style="143" customWidth="1"/>
    <col min="12622" max="12622" width="0.5703125" style="143" customWidth="1"/>
    <col min="12623" max="12623" width="2.140625" style="143" customWidth="1"/>
    <col min="12624" max="12624" width="0.5703125" style="143" customWidth="1"/>
    <col min="12625" max="12625" width="2.140625" style="143" customWidth="1"/>
    <col min="12626" max="12626" width="0.5703125" style="143" customWidth="1"/>
    <col min="12627" max="12627" width="2.140625" style="143" customWidth="1"/>
    <col min="12628" max="12628" width="0.5703125" style="143" customWidth="1"/>
    <col min="12629" max="12629" width="2.140625" style="143" customWidth="1"/>
    <col min="12630" max="12630" width="0.5703125" style="143" customWidth="1"/>
    <col min="12631" max="12632" width="2.57031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7109375" style="143" customWidth="1"/>
    <col min="12806" max="12806" width="1.140625" style="143" customWidth="1"/>
    <col min="12807" max="12811" width="0.7109375" style="143" customWidth="1"/>
    <col min="12812" max="12812" width="0.5703125" style="143" customWidth="1"/>
    <col min="12813" max="12825" width="0.7109375" style="143" customWidth="1"/>
    <col min="12826" max="12826" width="1.4257812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 style="143" customWidth="1"/>
    <col min="12863" max="12864" width="0.5703125" style="143" customWidth="1"/>
    <col min="12865" max="12865" width="2.140625" style="143" customWidth="1"/>
    <col min="12866" max="12866" width="0.5703125" style="143" customWidth="1"/>
    <col min="12867" max="12867" width="2.140625" style="143" customWidth="1"/>
    <col min="12868" max="12868" width="0.5703125" style="143" customWidth="1"/>
    <col min="12869" max="12869" width="2.140625" style="143" customWidth="1"/>
    <col min="12870" max="12870" width="0.5703125" style="143" customWidth="1"/>
    <col min="12871" max="12871" width="2.140625" style="143" customWidth="1"/>
    <col min="12872" max="12872" width="0.5703125" style="143" customWidth="1"/>
    <col min="12873" max="12873" width="2.140625" style="143" customWidth="1"/>
    <col min="12874" max="12874" width="0.5703125" style="143" customWidth="1"/>
    <col min="12875" max="12875" width="2.140625" style="143" customWidth="1"/>
    <col min="12876" max="12876" width="0.5703125" style="143" customWidth="1"/>
    <col min="12877" max="12877" width="2.140625" style="143" customWidth="1"/>
    <col min="12878" max="12878" width="0.5703125" style="143" customWidth="1"/>
    <col min="12879" max="12879" width="2.140625" style="143" customWidth="1"/>
    <col min="12880" max="12880" width="0.5703125" style="143" customWidth="1"/>
    <col min="12881" max="12881" width="2.140625" style="143" customWidth="1"/>
    <col min="12882" max="12882" width="0.5703125" style="143" customWidth="1"/>
    <col min="12883" max="12883" width="2.140625" style="143" customWidth="1"/>
    <col min="12884" max="12884" width="0.5703125" style="143" customWidth="1"/>
    <col min="12885" max="12885" width="2.140625" style="143" customWidth="1"/>
    <col min="12886" max="12886" width="0.5703125" style="143" customWidth="1"/>
    <col min="12887" max="12888" width="2.57031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7109375" style="143" customWidth="1"/>
    <col min="13062" max="13062" width="1.140625" style="143" customWidth="1"/>
    <col min="13063" max="13067" width="0.7109375" style="143" customWidth="1"/>
    <col min="13068" max="13068" width="0.5703125" style="143" customWidth="1"/>
    <col min="13069" max="13081" width="0.7109375" style="143" customWidth="1"/>
    <col min="13082" max="13082" width="1.4257812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 style="143" customWidth="1"/>
    <col min="13119" max="13120" width="0.5703125" style="143" customWidth="1"/>
    <col min="13121" max="13121" width="2.140625" style="143" customWidth="1"/>
    <col min="13122" max="13122" width="0.5703125" style="143" customWidth="1"/>
    <col min="13123" max="13123" width="2.140625" style="143" customWidth="1"/>
    <col min="13124" max="13124" width="0.5703125" style="143" customWidth="1"/>
    <col min="13125" max="13125" width="2.140625" style="143" customWidth="1"/>
    <col min="13126" max="13126" width="0.5703125" style="143" customWidth="1"/>
    <col min="13127" max="13127" width="2.140625" style="143" customWidth="1"/>
    <col min="13128" max="13128" width="0.5703125" style="143" customWidth="1"/>
    <col min="13129" max="13129" width="2.140625" style="143" customWidth="1"/>
    <col min="13130" max="13130" width="0.5703125" style="143" customWidth="1"/>
    <col min="13131" max="13131" width="2.140625" style="143" customWidth="1"/>
    <col min="13132" max="13132" width="0.5703125" style="143" customWidth="1"/>
    <col min="13133" max="13133" width="2.140625" style="143" customWidth="1"/>
    <col min="13134" max="13134" width="0.5703125" style="143" customWidth="1"/>
    <col min="13135" max="13135" width="2.140625" style="143" customWidth="1"/>
    <col min="13136" max="13136" width="0.5703125" style="143" customWidth="1"/>
    <col min="13137" max="13137" width="2.140625" style="143" customWidth="1"/>
    <col min="13138" max="13138" width="0.5703125" style="143" customWidth="1"/>
    <col min="13139" max="13139" width="2.140625" style="143" customWidth="1"/>
    <col min="13140" max="13140" width="0.5703125" style="143" customWidth="1"/>
    <col min="13141" max="13141" width="2.140625" style="143" customWidth="1"/>
    <col min="13142" max="13142" width="0.5703125" style="143" customWidth="1"/>
    <col min="13143" max="13144" width="2.57031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7109375" style="143" customWidth="1"/>
    <col min="13318" max="13318" width="1.140625" style="143" customWidth="1"/>
    <col min="13319" max="13323" width="0.7109375" style="143" customWidth="1"/>
    <col min="13324" max="13324" width="0.5703125" style="143" customWidth="1"/>
    <col min="13325" max="13337" width="0.7109375" style="143" customWidth="1"/>
    <col min="13338" max="13338" width="1.4257812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 style="143" customWidth="1"/>
    <col min="13375" max="13376" width="0.5703125" style="143" customWidth="1"/>
    <col min="13377" max="13377" width="2.140625" style="143" customWidth="1"/>
    <col min="13378" max="13378" width="0.5703125" style="143" customWidth="1"/>
    <col min="13379" max="13379" width="2.140625" style="143" customWidth="1"/>
    <col min="13380" max="13380" width="0.5703125" style="143" customWidth="1"/>
    <col min="13381" max="13381" width="2.140625" style="143" customWidth="1"/>
    <col min="13382" max="13382" width="0.5703125" style="143" customWidth="1"/>
    <col min="13383" max="13383" width="2.140625" style="143" customWidth="1"/>
    <col min="13384" max="13384" width="0.5703125" style="143" customWidth="1"/>
    <col min="13385" max="13385" width="2.140625" style="143" customWidth="1"/>
    <col min="13386" max="13386" width="0.5703125" style="143" customWidth="1"/>
    <col min="13387" max="13387" width="2.140625" style="143" customWidth="1"/>
    <col min="13388" max="13388" width="0.5703125" style="143" customWidth="1"/>
    <col min="13389" max="13389" width="2.140625" style="143" customWidth="1"/>
    <col min="13390" max="13390" width="0.5703125" style="143" customWidth="1"/>
    <col min="13391" max="13391" width="2.140625" style="143" customWidth="1"/>
    <col min="13392" max="13392" width="0.5703125" style="143" customWidth="1"/>
    <col min="13393" max="13393" width="2.140625" style="143" customWidth="1"/>
    <col min="13394" max="13394" width="0.5703125" style="143" customWidth="1"/>
    <col min="13395" max="13395" width="2.140625" style="143" customWidth="1"/>
    <col min="13396" max="13396" width="0.5703125" style="143" customWidth="1"/>
    <col min="13397" max="13397" width="2.140625" style="143" customWidth="1"/>
    <col min="13398" max="13398" width="0.5703125" style="143" customWidth="1"/>
    <col min="13399" max="13400" width="2.57031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7109375" style="143" customWidth="1"/>
    <col min="13574" max="13574" width="1.140625" style="143" customWidth="1"/>
    <col min="13575" max="13579" width="0.7109375" style="143" customWidth="1"/>
    <col min="13580" max="13580" width="0.5703125" style="143" customWidth="1"/>
    <col min="13581" max="13593" width="0.7109375" style="143" customWidth="1"/>
    <col min="13594" max="13594" width="1.4257812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 style="143" customWidth="1"/>
    <col min="13631" max="13632" width="0.5703125" style="143" customWidth="1"/>
    <col min="13633" max="13633" width="2.140625" style="143" customWidth="1"/>
    <col min="13634" max="13634" width="0.5703125" style="143" customWidth="1"/>
    <col min="13635" max="13635" width="2.140625" style="143" customWidth="1"/>
    <col min="13636" max="13636" width="0.5703125" style="143" customWidth="1"/>
    <col min="13637" max="13637" width="2.140625" style="143" customWidth="1"/>
    <col min="13638" max="13638" width="0.5703125" style="143" customWidth="1"/>
    <col min="13639" max="13639" width="2.140625" style="143" customWidth="1"/>
    <col min="13640" max="13640" width="0.5703125" style="143" customWidth="1"/>
    <col min="13641" max="13641" width="2.140625" style="143" customWidth="1"/>
    <col min="13642" max="13642" width="0.5703125" style="143" customWidth="1"/>
    <col min="13643" max="13643" width="2.140625" style="143" customWidth="1"/>
    <col min="13644" max="13644" width="0.5703125" style="143" customWidth="1"/>
    <col min="13645" max="13645" width="2.140625" style="143" customWidth="1"/>
    <col min="13646" max="13646" width="0.5703125" style="143" customWidth="1"/>
    <col min="13647" max="13647" width="2.140625" style="143" customWidth="1"/>
    <col min="13648" max="13648" width="0.5703125" style="143" customWidth="1"/>
    <col min="13649" max="13649" width="2.140625" style="143" customWidth="1"/>
    <col min="13650" max="13650" width="0.5703125" style="143" customWidth="1"/>
    <col min="13651" max="13651" width="2.140625" style="143" customWidth="1"/>
    <col min="13652" max="13652" width="0.5703125" style="143" customWidth="1"/>
    <col min="13653" max="13653" width="2.140625" style="143" customWidth="1"/>
    <col min="13654" max="13654" width="0.5703125" style="143" customWidth="1"/>
    <col min="13655" max="13656" width="2.57031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7109375" style="143" customWidth="1"/>
    <col min="13830" max="13830" width="1.140625" style="143" customWidth="1"/>
    <col min="13831" max="13835" width="0.7109375" style="143" customWidth="1"/>
    <col min="13836" max="13836" width="0.5703125" style="143" customWidth="1"/>
    <col min="13837" max="13849" width="0.7109375" style="143" customWidth="1"/>
    <col min="13850" max="13850" width="1.4257812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 style="143" customWidth="1"/>
    <col min="13887" max="13888" width="0.5703125" style="143" customWidth="1"/>
    <col min="13889" max="13889" width="2.140625" style="143" customWidth="1"/>
    <col min="13890" max="13890" width="0.5703125" style="143" customWidth="1"/>
    <col min="13891" max="13891" width="2.140625" style="143" customWidth="1"/>
    <col min="13892" max="13892" width="0.5703125" style="143" customWidth="1"/>
    <col min="13893" max="13893" width="2.140625" style="143" customWidth="1"/>
    <col min="13894" max="13894" width="0.5703125" style="143" customWidth="1"/>
    <col min="13895" max="13895" width="2.140625" style="143" customWidth="1"/>
    <col min="13896" max="13896" width="0.5703125" style="143" customWidth="1"/>
    <col min="13897" max="13897" width="2.140625" style="143" customWidth="1"/>
    <col min="13898" max="13898" width="0.5703125" style="143" customWidth="1"/>
    <col min="13899" max="13899" width="2.140625" style="143" customWidth="1"/>
    <col min="13900" max="13900" width="0.5703125" style="143" customWidth="1"/>
    <col min="13901" max="13901" width="2.140625" style="143" customWidth="1"/>
    <col min="13902" max="13902" width="0.5703125" style="143" customWidth="1"/>
    <col min="13903" max="13903" width="2.140625" style="143" customWidth="1"/>
    <col min="13904" max="13904" width="0.5703125" style="143" customWidth="1"/>
    <col min="13905" max="13905" width="2.140625" style="143" customWidth="1"/>
    <col min="13906" max="13906" width="0.5703125" style="143" customWidth="1"/>
    <col min="13907" max="13907" width="2.140625" style="143" customWidth="1"/>
    <col min="13908" max="13908" width="0.5703125" style="143" customWidth="1"/>
    <col min="13909" max="13909" width="2.140625" style="143" customWidth="1"/>
    <col min="13910" max="13910" width="0.5703125" style="143" customWidth="1"/>
    <col min="13911" max="13912" width="2.57031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7109375" style="143" customWidth="1"/>
    <col min="14086" max="14086" width="1.140625" style="143" customWidth="1"/>
    <col min="14087" max="14091" width="0.7109375" style="143" customWidth="1"/>
    <col min="14092" max="14092" width="0.5703125" style="143" customWidth="1"/>
    <col min="14093" max="14105" width="0.7109375" style="143" customWidth="1"/>
    <col min="14106" max="14106" width="1.4257812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 style="143" customWidth="1"/>
    <col min="14143" max="14144" width="0.5703125" style="143" customWidth="1"/>
    <col min="14145" max="14145" width="2.140625" style="143" customWidth="1"/>
    <col min="14146" max="14146" width="0.5703125" style="143" customWidth="1"/>
    <col min="14147" max="14147" width="2.140625" style="143" customWidth="1"/>
    <col min="14148" max="14148" width="0.5703125" style="143" customWidth="1"/>
    <col min="14149" max="14149" width="2.140625" style="143" customWidth="1"/>
    <col min="14150" max="14150" width="0.5703125" style="143" customWidth="1"/>
    <col min="14151" max="14151" width="2.140625" style="143" customWidth="1"/>
    <col min="14152" max="14152" width="0.5703125" style="143" customWidth="1"/>
    <col min="14153" max="14153" width="2.140625" style="143" customWidth="1"/>
    <col min="14154" max="14154" width="0.5703125" style="143" customWidth="1"/>
    <col min="14155" max="14155" width="2.140625" style="143" customWidth="1"/>
    <col min="14156" max="14156" width="0.5703125" style="143" customWidth="1"/>
    <col min="14157" max="14157" width="2.140625" style="143" customWidth="1"/>
    <col min="14158" max="14158" width="0.5703125" style="143" customWidth="1"/>
    <col min="14159" max="14159" width="2.140625" style="143" customWidth="1"/>
    <col min="14160" max="14160" width="0.5703125" style="143" customWidth="1"/>
    <col min="14161" max="14161" width="2.140625" style="143" customWidth="1"/>
    <col min="14162" max="14162" width="0.5703125" style="143" customWidth="1"/>
    <col min="14163" max="14163" width="2.140625" style="143" customWidth="1"/>
    <col min="14164" max="14164" width="0.5703125" style="143" customWidth="1"/>
    <col min="14165" max="14165" width="2.140625" style="143" customWidth="1"/>
    <col min="14166" max="14166" width="0.5703125" style="143" customWidth="1"/>
    <col min="14167" max="14168" width="2.57031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7109375" style="143" customWidth="1"/>
    <col min="14342" max="14342" width="1.140625" style="143" customWidth="1"/>
    <col min="14343" max="14347" width="0.7109375" style="143" customWidth="1"/>
    <col min="14348" max="14348" width="0.5703125" style="143" customWidth="1"/>
    <col min="14349" max="14361" width="0.7109375" style="143" customWidth="1"/>
    <col min="14362" max="14362" width="1.4257812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 style="143" customWidth="1"/>
    <col min="14399" max="14400" width="0.5703125" style="143" customWidth="1"/>
    <col min="14401" max="14401" width="2.140625" style="143" customWidth="1"/>
    <col min="14402" max="14402" width="0.5703125" style="143" customWidth="1"/>
    <col min="14403" max="14403" width="2.140625" style="143" customWidth="1"/>
    <col min="14404" max="14404" width="0.5703125" style="143" customWidth="1"/>
    <col min="14405" max="14405" width="2.140625" style="143" customWidth="1"/>
    <col min="14406" max="14406" width="0.5703125" style="143" customWidth="1"/>
    <col min="14407" max="14407" width="2.140625" style="143" customWidth="1"/>
    <col min="14408" max="14408" width="0.5703125" style="143" customWidth="1"/>
    <col min="14409" max="14409" width="2.140625" style="143" customWidth="1"/>
    <col min="14410" max="14410" width="0.5703125" style="143" customWidth="1"/>
    <col min="14411" max="14411" width="2.140625" style="143" customWidth="1"/>
    <col min="14412" max="14412" width="0.5703125" style="143" customWidth="1"/>
    <col min="14413" max="14413" width="2.140625" style="143" customWidth="1"/>
    <col min="14414" max="14414" width="0.5703125" style="143" customWidth="1"/>
    <col min="14415" max="14415" width="2.140625" style="143" customWidth="1"/>
    <col min="14416" max="14416" width="0.5703125" style="143" customWidth="1"/>
    <col min="14417" max="14417" width="2.140625" style="143" customWidth="1"/>
    <col min="14418" max="14418" width="0.5703125" style="143" customWidth="1"/>
    <col min="14419" max="14419" width="2.140625" style="143" customWidth="1"/>
    <col min="14420" max="14420" width="0.5703125" style="143" customWidth="1"/>
    <col min="14421" max="14421" width="2.140625" style="143" customWidth="1"/>
    <col min="14422" max="14422" width="0.5703125" style="143" customWidth="1"/>
    <col min="14423" max="14424" width="2.57031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7109375" style="143" customWidth="1"/>
    <col min="14598" max="14598" width="1.140625" style="143" customWidth="1"/>
    <col min="14599" max="14603" width="0.7109375" style="143" customWidth="1"/>
    <col min="14604" max="14604" width="0.5703125" style="143" customWidth="1"/>
    <col min="14605" max="14617" width="0.7109375" style="143" customWidth="1"/>
    <col min="14618" max="14618" width="1.4257812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 style="143" customWidth="1"/>
    <col min="14655" max="14656" width="0.5703125" style="143" customWidth="1"/>
    <col min="14657" max="14657" width="2.140625" style="143" customWidth="1"/>
    <col min="14658" max="14658" width="0.5703125" style="143" customWidth="1"/>
    <col min="14659" max="14659" width="2.140625" style="143" customWidth="1"/>
    <col min="14660" max="14660" width="0.5703125" style="143" customWidth="1"/>
    <col min="14661" max="14661" width="2.140625" style="143" customWidth="1"/>
    <col min="14662" max="14662" width="0.5703125" style="143" customWidth="1"/>
    <col min="14663" max="14663" width="2.140625" style="143" customWidth="1"/>
    <col min="14664" max="14664" width="0.5703125" style="143" customWidth="1"/>
    <col min="14665" max="14665" width="2.140625" style="143" customWidth="1"/>
    <col min="14666" max="14666" width="0.5703125" style="143" customWidth="1"/>
    <col min="14667" max="14667" width="2.140625" style="143" customWidth="1"/>
    <col min="14668" max="14668" width="0.5703125" style="143" customWidth="1"/>
    <col min="14669" max="14669" width="2.140625" style="143" customWidth="1"/>
    <col min="14670" max="14670" width="0.5703125" style="143" customWidth="1"/>
    <col min="14671" max="14671" width="2.140625" style="143" customWidth="1"/>
    <col min="14672" max="14672" width="0.5703125" style="143" customWidth="1"/>
    <col min="14673" max="14673" width="2.140625" style="143" customWidth="1"/>
    <col min="14674" max="14674" width="0.5703125" style="143" customWidth="1"/>
    <col min="14675" max="14675" width="2.140625" style="143" customWidth="1"/>
    <col min="14676" max="14676" width="0.5703125" style="143" customWidth="1"/>
    <col min="14677" max="14677" width="2.140625" style="143" customWidth="1"/>
    <col min="14678" max="14678" width="0.5703125" style="143" customWidth="1"/>
    <col min="14679" max="14680" width="2.57031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7109375" style="143" customWidth="1"/>
    <col min="14854" max="14854" width="1.140625" style="143" customWidth="1"/>
    <col min="14855" max="14859" width="0.7109375" style="143" customWidth="1"/>
    <col min="14860" max="14860" width="0.5703125" style="143" customWidth="1"/>
    <col min="14861" max="14873" width="0.7109375" style="143" customWidth="1"/>
    <col min="14874" max="14874" width="1.4257812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 style="143" customWidth="1"/>
    <col min="14911" max="14912" width="0.5703125" style="143" customWidth="1"/>
    <col min="14913" max="14913" width="2.140625" style="143" customWidth="1"/>
    <col min="14914" max="14914" width="0.5703125" style="143" customWidth="1"/>
    <col min="14915" max="14915" width="2.140625" style="143" customWidth="1"/>
    <col min="14916" max="14916" width="0.5703125" style="143" customWidth="1"/>
    <col min="14917" max="14917" width="2.140625" style="143" customWidth="1"/>
    <col min="14918" max="14918" width="0.5703125" style="143" customWidth="1"/>
    <col min="14919" max="14919" width="2.140625" style="143" customWidth="1"/>
    <col min="14920" max="14920" width="0.5703125" style="143" customWidth="1"/>
    <col min="14921" max="14921" width="2.140625" style="143" customWidth="1"/>
    <col min="14922" max="14922" width="0.5703125" style="143" customWidth="1"/>
    <col min="14923" max="14923" width="2.140625" style="143" customWidth="1"/>
    <col min="14924" max="14924" width="0.5703125" style="143" customWidth="1"/>
    <col min="14925" max="14925" width="2.140625" style="143" customWidth="1"/>
    <col min="14926" max="14926" width="0.5703125" style="143" customWidth="1"/>
    <col min="14927" max="14927" width="2.140625" style="143" customWidth="1"/>
    <col min="14928" max="14928" width="0.5703125" style="143" customWidth="1"/>
    <col min="14929" max="14929" width="2.140625" style="143" customWidth="1"/>
    <col min="14930" max="14930" width="0.5703125" style="143" customWidth="1"/>
    <col min="14931" max="14931" width="2.140625" style="143" customWidth="1"/>
    <col min="14932" max="14932" width="0.5703125" style="143" customWidth="1"/>
    <col min="14933" max="14933" width="2.140625" style="143" customWidth="1"/>
    <col min="14934" max="14934" width="0.5703125" style="143" customWidth="1"/>
    <col min="14935" max="14936" width="2.57031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7109375" style="143" customWidth="1"/>
    <col min="15110" max="15110" width="1.140625" style="143" customWidth="1"/>
    <col min="15111" max="15115" width="0.7109375" style="143" customWidth="1"/>
    <col min="15116" max="15116" width="0.5703125" style="143" customWidth="1"/>
    <col min="15117" max="15129" width="0.7109375" style="143" customWidth="1"/>
    <col min="15130" max="15130" width="1.4257812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 style="143" customWidth="1"/>
    <col min="15167" max="15168" width="0.5703125" style="143" customWidth="1"/>
    <col min="15169" max="15169" width="2.140625" style="143" customWidth="1"/>
    <col min="15170" max="15170" width="0.5703125" style="143" customWidth="1"/>
    <col min="15171" max="15171" width="2.140625" style="143" customWidth="1"/>
    <col min="15172" max="15172" width="0.5703125" style="143" customWidth="1"/>
    <col min="15173" max="15173" width="2.140625" style="143" customWidth="1"/>
    <col min="15174" max="15174" width="0.5703125" style="143" customWidth="1"/>
    <col min="15175" max="15175" width="2.140625" style="143" customWidth="1"/>
    <col min="15176" max="15176" width="0.5703125" style="143" customWidth="1"/>
    <col min="15177" max="15177" width="2.140625" style="143" customWidth="1"/>
    <col min="15178" max="15178" width="0.5703125" style="143" customWidth="1"/>
    <col min="15179" max="15179" width="2.140625" style="143" customWidth="1"/>
    <col min="15180" max="15180" width="0.5703125" style="143" customWidth="1"/>
    <col min="15181" max="15181" width="2.140625" style="143" customWidth="1"/>
    <col min="15182" max="15182" width="0.5703125" style="143" customWidth="1"/>
    <col min="15183" max="15183" width="2.140625" style="143" customWidth="1"/>
    <col min="15184" max="15184" width="0.5703125" style="143" customWidth="1"/>
    <col min="15185" max="15185" width="2.140625" style="143" customWidth="1"/>
    <col min="15186" max="15186" width="0.5703125" style="143" customWidth="1"/>
    <col min="15187" max="15187" width="2.140625" style="143" customWidth="1"/>
    <col min="15188" max="15188" width="0.5703125" style="143" customWidth="1"/>
    <col min="15189" max="15189" width="2.140625" style="143" customWidth="1"/>
    <col min="15190" max="15190" width="0.5703125" style="143" customWidth="1"/>
    <col min="15191" max="15192" width="2.57031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7109375" style="143" customWidth="1"/>
    <col min="15366" max="15366" width="1.140625" style="143" customWidth="1"/>
    <col min="15367" max="15371" width="0.7109375" style="143" customWidth="1"/>
    <col min="15372" max="15372" width="0.5703125" style="143" customWidth="1"/>
    <col min="15373" max="15385" width="0.7109375" style="143" customWidth="1"/>
    <col min="15386" max="15386" width="1.4257812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 style="143" customWidth="1"/>
    <col min="15423" max="15424" width="0.5703125" style="143" customWidth="1"/>
    <col min="15425" max="15425" width="2.140625" style="143" customWidth="1"/>
    <col min="15426" max="15426" width="0.5703125" style="143" customWidth="1"/>
    <col min="15427" max="15427" width="2.140625" style="143" customWidth="1"/>
    <col min="15428" max="15428" width="0.5703125" style="143" customWidth="1"/>
    <col min="15429" max="15429" width="2.140625" style="143" customWidth="1"/>
    <col min="15430" max="15430" width="0.5703125" style="143" customWidth="1"/>
    <col min="15431" max="15431" width="2.140625" style="143" customWidth="1"/>
    <col min="15432" max="15432" width="0.5703125" style="143" customWidth="1"/>
    <col min="15433" max="15433" width="2.140625" style="143" customWidth="1"/>
    <col min="15434" max="15434" width="0.5703125" style="143" customWidth="1"/>
    <col min="15435" max="15435" width="2.140625" style="143" customWidth="1"/>
    <col min="15436" max="15436" width="0.5703125" style="143" customWidth="1"/>
    <col min="15437" max="15437" width="2.140625" style="143" customWidth="1"/>
    <col min="15438" max="15438" width="0.5703125" style="143" customWidth="1"/>
    <col min="15439" max="15439" width="2.140625" style="143" customWidth="1"/>
    <col min="15440" max="15440" width="0.5703125" style="143" customWidth="1"/>
    <col min="15441" max="15441" width="2.140625" style="143" customWidth="1"/>
    <col min="15442" max="15442" width="0.5703125" style="143" customWidth="1"/>
    <col min="15443" max="15443" width="2.140625" style="143" customWidth="1"/>
    <col min="15444" max="15444" width="0.5703125" style="143" customWidth="1"/>
    <col min="15445" max="15445" width="2.140625" style="143" customWidth="1"/>
    <col min="15446" max="15446" width="0.5703125" style="143" customWidth="1"/>
    <col min="15447" max="15448" width="2.57031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7109375" style="143" customWidth="1"/>
    <col min="15622" max="15622" width="1.140625" style="143" customWidth="1"/>
    <col min="15623" max="15627" width="0.7109375" style="143" customWidth="1"/>
    <col min="15628" max="15628" width="0.5703125" style="143" customWidth="1"/>
    <col min="15629" max="15641" width="0.7109375" style="143" customWidth="1"/>
    <col min="15642" max="15642" width="1.4257812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 style="143" customWidth="1"/>
    <col min="15679" max="15680" width="0.5703125" style="143" customWidth="1"/>
    <col min="15681" max="15681" width="2.140625" style="143" customWidth="1"/>
    <col min="15682" max="15682" width="0.5703125" style="143" customWidth="1"/>
    <col min="15683" max="15683" width="2.140625" style="143" customWidth="1"/>
    <col min="15684" max="15684" width="0.5703125" style="143" customWidth="1"/>
    <col min="15685" max="15685" width="2.140625" style="143" customWidth="1"/>
    <col min="15686" max="15686" width="0.5703125" style="143" customWidth="1"/>
    <col min="15687" max="15687" width="2.140625" style="143" customWidth="1"/>
    <col min="15688" max="15688" width="0.5703125" style="143" customWidth="1"/>
    <col min="15689" max="15689" width="2.140625" style="143" customWidth="1"/>
    <col min="15690" max="15690" width="0.5703125" style="143" customWidth="1"/>
    <col min="15691" max="15691" width="2.140625" style="143" customWidth="1"/>
    <col min="15692" max="15692" width="0.5703125" style="143" customWidth="1"/>
    <col min="15693" max="15693" width="2.140625" style="143" customWidth="1"/>
    <col min="15694" max="15694" width="0.5703125" style="143" customWidth="1"/>
    <col min="15695" max="15695" width="2.140625" style="143" customWidth="1"/>
    <col min="15696" max="15696" width="0.5703125" style="143" customWidth="1"/>
    <col min="15697" max="15697" width="2.140625" style="143" customWidth="1"/>
    <col min="15698" max="15698" width="0.5703125" style="143" customWidth="1"/>
    <col min="15699" max="15699" width="2.140625" style="143" customWidth="1"/>
    <col min="15700" max="15700" width="0.5703125" style="143" customWidth="1"/>
    <col min="15701" max="15701" width="2.140625" style="143" customWidth="1"/>
    <col min="15702" max="15702" width="0.5703125" style="143" customWidth="1"/>
    <col min="15703" max="15704" width="2.57031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7109375" style="143" customWidth="1"/>
    <col min="15878" max="15878" width="1.140625" style="143" customWidth="1"/>
    <col min="15879" max="15883" width="0.7109375" style="143" customWidth="1"/>
    <col min="15884" max="15884" width="0.5703125" style="143" customWidth="1"/>
    <col min="15885" max="15897" width="0.7109375" style="143" customWidth="1"/>
    <col min="15898" max="15898" width="1.4257812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 style="143" customWidth="1"/>
    <col min="15935" max="15936" width="0.5703125" style="143" customWidth="1"/>
    <col min="15937" max="15937" width="2.140625" style="143" customWidth="1"/>
    <col min="15938" max="15938" width="0.5703125" style="143" customWidth="1"/>
    <col min="15939" max="15939" width="2.140625" style="143" customWidth="1"/>
    <col min="15940" max="15940" width="0.5703125" style="143" customWidth="1"/>
    <col min="15941" max="15941" width="2.140625" style="143" customWidth="1"/>
    <col min="15942" max="15942" width="0.5703125" style="143" customWidth="1"/>
    <col min="15943" max="15943" width="2.140625" style="143" customWidth="1"/>
    <col min="15944" max="15944" width="0.5703125" style="143" customWidth="1"/>
    <col min="15945" max="15945" width="2.140625" style="143" customWidth="1"/>
    <col min="15946" max="15946" width="0.5703125" style="143" customWidth="1"/>
    <col min="15947" max="15947" width="2.140625" style="143" customWidth="1"/>
    <col min="15948" max="15948" width="0.5703125" style="143" customWidth="1"/>
    <col min="15949" max="15949" width="2.140625" style="143" customWidth="1"/>
    <col min="15950" max="15950" width="0.5703125" style="143" customWidth="1"/>
    <col min="15951" max="15951" width="2.140625" style="143" customWidth="1"/>
    <col min="15952" max="15952" width="0.5703125" style="143" customWidth="1"/>
    <col min="15953" max="15953" width="2.140625" style="143" customWidth="1"/>
    <col min="15954" max="15954" width="0.5703125" style="143" customWidth="1"/>
    <col min="15955" max="15955" width="2.140625" style="143" customWidth="1"/>
    <col min="15956" max="15956" width="0.5703125" style="143" customWidth="1"/>
    <col min="15957" max="15957" width="2.140625" style="143" customWidth="1"/>
    <col min="15958" max="15958" width="0.5703125" style="143" customWidth="1"/>
    <col min="15959" max="15960" width="2.57031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7109375" style="143" customWidth="1"/>
    <col min="16134" max="16134" width="1.140625" style="143" customWidth="1"/>
    <col min="16135" max="16139" width="0.7109375" style="143" customWidth="1"/>
    <col min="16140" max="16140" width="0.5703125" style="143" customWidth="1"/>
    <col min="16141" max="16153" width="0.7109375" style="143" customWidth="1"/>
    <col min="16154" max="16154" width="1.4257812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 style="143" customWidth="1"/>
    <col min="16191" max="16192" width="0.5703125" style="143" customWidth="1"/>
    <col min="16193" max="16193" width="2.140625" style="143" customWidth="1"/>
    <col min="16194" max="16194" width="0.5703125" style="143" customWidth="1"/>
    <col min="16195" max="16195" width="2.140625" style="143" customWidth="1"/>
    <col min="16196" max="16196" width="0.5703125" style="143" customWidth="1"/>
    <col min="16197" max="16197" width="2.140625" style="143" customWidth="1"/>
    <col min="16198" max="16198" width="0.5703125" style="143" customWidth="1"/>
    <col min="16199" max="16199" width="2.140625" style="143" customWidth="1"/>
    <col min="16200" max="16200" width="0.5703125" style="143" customWidth="1"/>
    <col min="16201" max="16201" width="2.140625" style="143" customWidth="1"/>
    <col min="16202" max="16202" width="0.5703125" style="143" customWidth="1"/>
    <col min="16203" max="16203" width="2.140625" style="143" customWidth="1"/>
    <col min="16204" max="16204" width="0.5703125" style="143" customWidth="1"/>
    <col min="16205" max="16205" width="2.140625" style="143" customWidth="1"/>
    <col min="16206" max="16206" width="0.5703125" style="143" customWidth="1"/>
    <col min="16207" max="16207" width="2.140625" style="143" customWidth="1"/>
    <col min="16208" max="16208" width="0.5703125" style="143" customWidth="1"/>
    <col min="16209" max="16209" width="2.140625" style="143" customWidth="1"/>
    <col min="16210" max="16210" width="0.5703125" style="143" customWidth="1"/>
    <col min="16211" max="16211" width="2.140625" style="143" customWidth="1"/>
    <col min="16212" max="16212" width="0.5703125" style="143" customWidth="1"/>
    <col min="16213" max="16213" width="2.140625" style="143" customWidth="1"/>
    <col min="16214" max="16214" width="0.5703125" style="143" customWidth="1"/>
    <col min="16215" max="16216" width="2.5703125" style="143" customWidth="1"/>
    <col min="16217" max="16384" width="9.140625" style="143"/>
  </cols>
  <sheetData>
    <row r="1" spans="1:89" s="445" customFormat="1" ht="14.25" customHeight="1" thickBot="1">
      <c r="F1" s="2" t="s">
        <v>293</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BN1" s="463"/>
      <c r="CK1" s="143"/>
    </row>
    <row r="2" spans="1:89" ht="7.5" customHeight="1" thickTop="1">
      <c r="A2" s="139"/>
      <c r="B2" s="463"/>
      <c r="C2" s="140"/>
      <c r="D2" s="463"/>
      <c r="E2" s="141"/>
      <c r="F2" s="463"/>
      <c r="G2" s="142"/>
      <c r="H2" s="902" t="str">
        <f>Index!C332</f>
        <v>Výkaz ziskov a strát Úč POD 
2 - 01</v>
      </c>
      <c r="I2" s="903"/>
      <c r="J2" s="903"/>
      <c r="K2" s="903"/>
      <c r="L2" s="903"/>
      <c r="M2" s="903"/>
      <c r="N2" s="903"/>
      <c r="O2" s="903"/>
      <c r="P2" s="903"/>
      <c r="Q2" s="903"/>
      <c r="R2" s="903"/>
      <c r="S2" s="903"/>
      <c r="T2" s="903"/>
      <c r="U2" s="903"/>
      <c r="V2" s="903"/>
      <c r="W2" s="903"/>
      <c r="X2" s="904"/>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4"/>
      <c r="BT2" s="655"/>
      <c r="BU2" s="656"/>
      <c r="BV2" s="656"/>
      <c r="BW2" s="656"/>
      <c r="BX2" s="656"/>
      <c r="BY2" s="656"/>
      <c r="BZ2" s="656"/>
      <c r="CA2" s="656"/>
      <c r="CB2" s="656"/>
      <c r="CC2" s="656"/>
      <c r="CD2" s="656"/>
      <c r="CE2" s="656"/>
      <c r="CF2" s="463"/>
      <c r="CG2" s="463"/>
      <c r="CH2" s="463"/>
      <c r="CI2" s="463"/>
      <c r="CJ2" s="463"/>
    </row>
    <row r="3" spans="1:89" ht="3.75" customHeight="1" thickBot="1">
      <c r="A3" s="139"/>
      <c r="B3" s="463"/>
      <c r="C3" s="144"/>
      <c r="D3" s="144"/>
      <c r="E3" s="145"/>
      <c r="F3" s="463"/>
      <c r="G3" s="142"/>
      <c r="H3" s="905"/>
      <c r="I3" s="906"/>
      <c r="J3" s="906"/>
      <c r="K3" s="906"/>
      <c r="L3" s="906"/>
      <c r="M3" s="906"/>
      <c r="N3" s="906"/>
      <c r="O3" s="906"/>
      <c r="P3" s="906"/>
      <c r="Q3" s="906"/>
      <c r="R3" s="906"/>
      <c r="S3" s="906"/>
      <c r="T3" s="906"/>
      <c r="U3" s="906"/>
      <c r="V3" s="906"/>
      <c r="W3" s="906"/>
      <c r="X3" s="907"/>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656"/>
      <c r="BT3" s="147"/>
      <c r="BU3" s="656"/>
      <c r="BV3" s="656"/>
      <c r="BW3" s="656"/>
      <c r="BX3" s="656"/>
      <c r="BY3" s="656"/>
      <c r="BZ3" s="656"/>
      <c r="CA3" s="656"/>
      <c r="CB3" s="656"/>
      <c r="CC3" s="656"/>
      <c r="CD3" s="656"/>
      <c r="CE3" s="656"/>
      <c r="CF3" s="463"/>
      <c r="CG3" s="463"/>
      <c r="CH3" s="463"/>
      <c r="CI3" s="463"/>
      <c r="CJ3" s="463"/>
    </row>
    <row r="4" spans="1:89" ht="16.5" customHeight="1" thickTop="1">
      <c r="A4" s="139"/>
      <c r="B4" s="463"/>
      <c r="C4" s="144"/>
      <c r="D4" s="144"/>
      <c r="E4" s="148"/>
      <c r="F4" s="463"/>
      <c r="G4" s="142"/>
      <c r="H4" s="908"/>
      <c r="I4" s="909"/>
      <c r="J4" s="909"/>
      <c r="K4" s="909"/>
      <c r="L4" s="909"/>
      <c r="M4" s="909"/>
      <c r="N4" s="909"/>
      <c r="O4" s="909"/>
      <c r="P4" s="909"/>
      <c r="Q4" s="909"/>
      <c r="R4" s="909"/>
      <c r="S4" s="909"/>
      <c r="T4" s="909"/>
      <c r="U4" s="909"/>
      <c r="V4" s="909"/>
      <c r="W4" s="909"/>
      <c r="X4" s="910"/>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151"/>
      <c r="BM4" s="487" t="str">
        <f>'Závierka titulka'!K27</f>
        <v>9</v>
      </c>
      <c r="BN4" s="151"/>
      <c r="BO4" s="487" t="str">
        <f>'Závierka titulka'!M27</f>
        <v>2</v>
      </c>
      <c r="BP4" s="41"/>
      <c r="BQ4" s="487" t="str">
        <f>'Závierka titulka'!O27</f>
        <v>2</v>
      </c>
      <c r="BR4" s="41"/>
      <c r="BS4" s="487" t="str">
        <f>'Závierka titulka'!Q27</f>
        <v>8</v>
      </c>
      <c r="BT4" s="150"/>
      <c r="BU4" s="656"/>
      <c r="BV4" s="656"/>
      <c r="BW4" s="656"/>
      <c r="BX4" s="656"/>
      <c r="BY4" s="656"/>
      <c r="BZ4" s="656"/>
      <c r="CA4" s="656"/>
      <c r="CB4" s="656"/>
      <c r="CC4" s="656"/>
      <c r="CD4" s="656"/>
      <c r="CE4" s="656"/>
      <c r="CF4" s="139"/>
      <c r="CG4" s="152"/>
      <c r="CH4" s="153"/>
      <c r="CI4" s="154"/>
      <c r="CJ4" s="154"/>
    </row>
    <row r="5" spans="1:89"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8"/>
      <c r="BM5" s="155"/>
      <c r="BN5" s="158"/>
      <c r="BO5" s="155"/>
      <c r="BP5" s="155"/>
      <c r="BQ5" s="155"/>
      <c r="BR5" s="155"/>
      <c r="BS5" s="155"/>
      <c r="BT5" s="156"/>
      <c r="BU5" s="656"/>
      <c r="BV5" s="656"/>
      <c r="BW5" s="656"/>
      <c r="BX5" s="656"/>
      <c r="BY5" s="656"/>
      <c r="BZ5" s="656"/>
      <c r="CA5" s="656"/>
      <c r="CB5" s="656"/>
      <c r="CC5" s="656"/>
      <c r="CD5" s="656"/>
      <c r="CE5" s="656"/>
      <c r="CF5" s="139"/>
      <c r="CG5" s="463"/>
      <c r="CH5" s="159"/>
      <c r="CI5" s="154"/>
      <c r="CJ5" s="154"/>
    </row>
    <row r="6" spans="1:89"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3"/>
      <c r="BX6" s="164"/>
      <c r="BY6" s="164"/>
      <c r="BZ6" s="164"/>
      <c r="CA6" s="164"/>
      <c r="CB6" s="164"/>
      <c r="CC6" s="164"/>
      <c r="CD6" s="164"/>
      <c r="CE6" s="164"/>
      <c r="CF6" s="164"/>
      <c r="CG6" s="164"/>
      <c r="CH6" s="164"/>
      <c r="CI6" s="463"/>
      <c r="CJ6" s="463"/>
    </row>
    <row r="7" spans="1:89" ht="12" customHeight="1">
      <c r="A7" s="139"/>
      <c r="B7" s="463"/>
      <c r="C7" s="144"/>
      <c r="D7" s="144"/>
      <c r="E7" s="875" t="str">
        <f>Index!C311</f>
        <v>Ozna-čenie</v>
      </c>
      <c r="F7" s="876"/>
      <c r="G7" s="786" t="str">
        <f>Index!C336</f>
        <v>Text</v>
      </c>
      <c r="H7" s="880"/>
      <c r="I7" s="880"/>
      <c r="J7" s="880"/>
      <c r="K7" s="880"/>
      <c r="L7" s="880"/>
      <c r="M7" s="880"/>
      <c r="N7" s="880"/>
      <c r="O7" s="880"/>
      <c r="P7" s="880"/>
      <c r="Q7" s="880"/>
      <c r="R7" s="880"/>
      <c r="S7" s="880"/>
      <c r="T7" s="880"/>
      <c r="U7" s="880"/>
      <c r="V7" s="880"/>
      <c r="W7" s="880"/>
      <c r="X7" s="880"/>
      <c r="Y7" s="880"/>
      <c r="Z7" s="880"/>
      <c r="AA7" s="880"/>
      <c r="AB7" s="880"/>
      <c r="AC7" s="880"/>
      <c r="AD7" s="880"/>
      <c r="AE7" s="880"/>
      <c r="AF7" s="880"/>
      <c r="AG7" s="880"/>
      <c r="AH7" s="880"/>
      <c r="AI7" s="880"/>
      <c r="AJ7" s="881"/>
      <c r="AK7" s="885" t="str">
        <f>Index!C334</f>
        <v>Číslo riadku</v>
      </c>
      <c r="AL7" s="886"/>
      <c r="AM7" s="887"/>
      <c r="AN7" s="895" t="str">
        <f>Index!C335</f>
        <v>Skutočnosť</v>
      </c>
      <c r="AO7" s="895"/>
      <c r="AP7" s="895"/>
      <c r="AQ7" s="895"/>
      <c r="AR7" s="895"/>
      <c r="AS7" s="895"/>
      <c r="AT7" s="895"/>
      <c r="AU7" s="895"/>
      <c r="AV7" s="895"/>
      <c r="AW7" s="895"/>
      <c r="AX7" s="895"/>
      <c r="AY7" s="895"/>
      <c r="AZ7" s="895"/>
      <c r="BA7" s="895"/>
      <c r="BB7" s="895"/>
      <c r="BC7" s="895"/>
      <c r="BD7" s="895"/>
      <c r="BE7" s="895"/>
      <c r="BF7" s="895"/>
      <c r="BG7" s="895"/>
      <c r="BH7" s="895"/>
      <c r="BI7" s="895"/>
      <c r="BJ7" s="895"/>
      <c r="BK7" s="895"/>
      <c r="BL7" s="895"/>
      <c r="BM7" s="895"/>
      <c r="BN7" s="895"/>
      <c r="BO7" s="895"/>
      <c r="BP7" s="895"/>
      <c r="BQ7" s="895"/>
      <c r="BR7" s="895"/>
      <c r="BS7" s="895"/>
      <c r="BT7" s="895"/>
      <c r="BU7" s="895"/>
      <c r="BV7" s="895"/>
      <c r="BW7" s="895"/>
      <c r="BX7" s="895"/>
      <c r="BY7" s="895"/>
      <c r="BZ7" s="895"/>
      <c r="CA7" s="895"/>
      <c r="CB7" s="895"/>
      <c r="CC7" s="895"/>
      <c r="CD7" s="895"/>
      <c r="CE7" s="895"/>
      <c r="CF7" s="895"/>
      <c r="CG7" s="895"/>
      <c r="CH7" s="896"/>
      <c r="CI7" s="463"/>
      <c r="CJ7" s="463"/>
    </row>
    <row r="8" spans="1:89" ht="12.75" customHeight="1" thickBot="1">
      <c r="A8" s="139"/>
      <c r="B8" s="463"/>
      <c r="C8" s="144"/>
      <c r="D8" s="144"/>
      <c r="E8" s="877"/>
      <c r="F8" s="878"/>
      <c r="G8" s="969"/>
      <c r="H8" s="883"/>
      <c r="I8" s="883"/>
      <c r="J8" s="883"/>
      <c r="K8" s="883"/>
      <c r="L8" s="883"/>
      <c r="M8" s="883"/>
      <c r="N8" s="883"/>
      <c r="O8" s="883"/>
      <c r="P8" s="883"/>
      <c r="Q8" s="883"/>
      <c r="R8" s="883"/>
      <c r="S8" s="883"/>
      <c r="T8" s="883"/>
      <c r="U8" s="883"/>
      <c r="V8" s="883"/>
      <c r="W8" s="883"/>
      <c r="X8" s="883"/>
      <c r="Y8" s="883"/>
      <c r="Z8" s="883"/>
      <c r="AA8" s="883"/>
      <c r="AB8" s="883"/>
      <c r="AC8" s="883"/>
      <c r="AD8" s="883"/>
      <c r="AE8" s="883"/>
      <c r="AF8" s="883"/>
      <c r="AG8" s="883"/>
      <c r="AH8" s="883"/>
      <c r="AI8" s="883"/>
      <c r="AJ8" s="884"/>
      <c r="AK8" s="888"/>
      <c r="AL8" s="889"/>
      <c r="AM8" s="890"/>
      <c r="AN8" s="897" t="str">
        <f>Index!C315</f>
        <v>Bežné účtovné obdobie</v>
      </c>
      <c r="AO8" s="898"/>
      <c r="AP8" s="898"/>
      <c r="AQ8" s="898"/>
      <c r="AR8" s="898"/>
      <c r="AS8" s="898"/>
      <c r="AT8" s="898"/>
      <c r="AU8" s="898"/>
      <c r="AV8" s="898"/>
      <c r="AW8" s="898"/>
      <c r="AX8" s="898"/>
      <c r="AY8" s="898"/>
      <c r="AZ8" s="898"/>
      <c r="BA8" s="898"/>
      <c r="BB8" s="898"/>
      <c r="BC8" s="898"/>
      <c r="BD8" s="898"/>
      <c r="BE8" s="898"/>
      <c r="BF8" s="898"/>
      <c r="BG8" s="898"/>
      <c r="BH8" s="898"/>
      <c r="BI8" s="898"/>
      <c r="BJ8" s="899"/>
      <c r="BK8" s="254"/>
      <c r="BL8" s="901" t="str">
        <f>Index!C316</f>
        <v>Bezprostredne predchádzajúce účtovné obdobie</v>
      </c>
      <c r="BM8" s="901"/>
      <c r="BN8" s="901"/>
      <c r="BO8" s="901"/>
      <c r="BP8" s="901"/>
      <c r="BQ8" s="901"/>
      <c r="BR8" s="901"/>
      <c r="BS8" s="901"/>
      <c r="BT8" s="901"/>
      <c r="BU8" s="901"/>
      <c r="BV8" s="901"/>
      <c r="BW8" s="901"/>
      <c r="BX8" s="901"/>
      <c r="BY8" s="901"/>
      <c r="BZ8" s="901"/>
      <c r="CA8" s="901"/>
      <c r="CB8" s="901"/>
      <c r="CC8" s="901"/>
      <c r="CD8" s="901"/>
      <c r="CE8" s="901"/>
      <c r="CF8" s="901"/>
      <c r="CG8" s="901"/>
      <c r="CH8" s="901"/>
      <c r="CI8" s="154"/>
      <c r="CJ8" s="154"/>
    </row>
    <row r="9" spans="1:89" ht="11.25" customHeight="1">
      <c r="A9" s="139"/>
      <c r="B9" s="666"/>
      <c r="C9" s="666"/>
      <c r="D9" s="666"/>
      <c r="E9" s="877"/>
      <c r="F9" s="878"/>
      <c r="G9" s="969"/>
      <c r="H9" s="883"/>
      <c r="I9" s="883"/>
      <c r="J9" s="883"/>
      <c r="K9" s="883"/>
      <c r="L9" s="883"/>
      <c r="M9" s="883"/>
      <c r="N9" s="883"/>
      <c r="O9" s="883"/>
      <c r="P9" s="883"/>
      <c r="Q9" s="883"/>
      <c r="R9" s="883"/>
      <c r="S9" s="883"/>
      <c r="T9" s="883"/>
      <c r="U9" s="883"/>
      <c r="V9" s="883"/>
      <c r="W9" s="883"/>
      <c r="X9" s="883"/>
      <c r="Y9" s="883"/>
      <c r="Z9" s="883"/>
      <c r="AA9" s="883"/>
      <c r="AB9" s="883"/>
      <c r="AC9" s="883"/>
      <c r="AD9" s="883"/>
      <c r="AE9" s="883"/>
      <c r="AF9" s="883"/>
      <c r="AG9" s="883"/>
      <c r="AH9" s="883"/>
      <c r="AI9" s="883"/>
      <c r="AJ9" s="884"/>
      <c r="AK9" s="891"/>
      <c r="AL9" s="892"/>
      <c r="AM9" s="893"/>
      <c r="AN9" s="900"/>
      <c r="AO9" s="784"/>
      <c r="AP9" s="784"/>
      <c r="AQ9" s="784"/>
      <c r="AR9" s="784"/>
      <c r="AS9" s="784"/>
      <c r="AT9" s="784"/>
      <c r="AU9" s="784"/>
      <c r="AV9" s="784"/>
      <c r="AW9" s="784"/>
      <c r="AX9" s="784"/>
      <c r="AY9" s="784"/>
      <c r="AZ9" s="784"/>
      <c r="BA9" s="784"/>
      <c r="BB9" s="784"/>
      <c r="BC9" s="784"/>
      <c r="BD9" s="784"/>
      <c r="BE9" s="784"/>
      <c r="BF9" s="784"/>
      <c r="BG9" s="784"/>
      <c r="BH9" s="784"/>
      <c r="BI9" s="784"/>
      <c r="BJ9" s="786"/>
      <c r="BK9" s="230"/>
      <c r="BL9" s="787"/>
      <c r="BM9" s="787"/>
      <c r="BN9" s="787"/>
      <c r="BO9" s="787"/>
      <c r="BP9" s="787"/>
      <c r="BQ9" s="787"/>
      <c r="BR9" s="787"/>
      <c r="BS9" s="787"/>
      <c r="BT9" s="787"/>
      <c r="BU9" s="787"/>
      <c r="BV9" s="787"/>
      <c r="BW9" s="787"/>
      <c r="BX9" s="787"/>
      <c r="BY9" s="787"/>
      <c r="BZ9" s="787"/>
      <c r="CA9" s="787"/>
      <c r="CB9" s="787"/>
      <c r="CC9" s="787"/>
      <c r="CD9" s="787"/>
      <c r="CE9" s="787"/>
      <c r="CF9" s="787"/>
      <c r="CG9" s="787"/>
      <c r="CH9" s="787"/>
      <c r="CI9" s="154"/>
      <c r="CJ9" s="154"/>
    </row>
    <row r="10" spans="1:89" s="235" customFormat="1" ht="9" customHeight="1">
      <c r="A10" s="231"/>
      <c r="B10" s="779"/>
      <c r="C10" s="779"/>
      <c r="D10" s="232"/>
      <c r="E10" s="780" t="s">
        <v>50</v>
      </c>
      <c r="F10" s="780"/>
      <c r="G10" s="781" t="s">
        <v>51</v>
      </c>
      <c r="H10" s="781"/>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1" t="s">
        <v>52</v>
      </c>
      <c r="AL10" s="781"/>
      <c r="AM10" s="781"/>
      <c r="AN10" s="968">
        <v>1</v>
      </c>
      <c r="AO10" s="781"/>
      <c r="AP10" s="781"/>
      <c r="AQ10" s="781"/>
      <c r="AR10" s="781"/>
      <c r="AS10" s="781"/>
      <c r="AT10" s="781"/>
      <c r="AU10" s="781"/>
      <c r="AV10" s="781"/>
      <c r="AW10" s="781"/>
      <c r="AX10" s="781"/>
      <c r="AY10" s="781"/>
      <c r="AZ10" s="781"/>
      <c r="BA10" s="781"/>
      <c r="BB10" s="781"/>
      <c r="BC10" s="781"/>
      <c r="BD10" s="781"/>
      <c r="BE10" s="781"/>
      <c r="BF10" s="781"/>
      <c r="BG10" s="781"/>
      <c r="BH10" s="781"/>
      <c r="BI10" s="781"/>
      <c r="BJ10" s="782"/>
      <c r="BK10" s="233"/>
      <c r="BL10" s="789">
        <v>2</v>
      </c>
      <c r="BM10" s="789"/>
      <c r="BN10" s="789"/>
      <c r="BO10" s="789"/>
      <c r="BP10" s="789"/>
      <c r="BQ10" s="789"/>
      <c r="BR10" s="789"/>
      <c r="BS10" s="789"/>
      <c r="BT10" s="789"/>
      <c r="BU10" s="789"/>
      <c r="BV10" s="789"/>
      <c r="BW10" s="789"/>
      <c r="BX10" s="789"/>
      <c r="BY10" s="789"/>
      <c r="BZ10" s="789"/>
      <c r="CA10" s="789"/>
      <c r="CB10" s="789"/>
      <c r="CC10" s="789"/>
      <c r="CD10" s="789"/>
      <c r="CE10" s="789"/>
      <c r="CF10" s="789"/>
      <c r="CG10" s="789"/>
      <c r="CH10" s="789"/>
      <c r="CI10" s="234"/>
      <c r="CJ10" s="234"/>
    </row>
    <row r="11" spans="1:89" s="244" customFormat="1" ht="3" customHeight="1">
      <c r="A11" s="237"/>
      <c r="B11" s="238"/>
      <c r="C11" s="239"/>
      <c r="D11" s="239"/>
      <c r="E11" s="790" t="s">
        <v>273</v>
      </c>
      <c r="F11" s="790"/>
      <c r="G11" s="791" t="str">
        <f>Index!C259</f>
        <v>Výsledok hospodárenia z finančnej činnosti (+/-) (r. 29 - r. 45)</v>
      </c>
      <c r="H11" s="791"/>
      <c r="I11" s="791"/>
      <c r="J11" s="791"/>
      <c r="K11" s="791"/>
      <c r="L11" s="791"/>
      <c r="M11" s="791"/>
      <c r="N11" s="791"/>
      <c r="O11" s="791"/>
      <c r="P11" s="791"/>
      <c r="Q11" s="791"/>
      <c r="R11" s="791"/>
      <c r="S11" s="791"/>
      <c r="T11" s="791"/>
      <c r="U11" s="791"/>
      <c r="V11" s="791"/>
      <c r="W11" s="791"/>
      <c r="X11" s="791"/>
      <c r="Y11" s="791"/>
      <c r="Z11" s="791"/>
      <c r="AA11" s="791"/>
      <c r="AB11" s="791"/>
      <c r="AC11" s="791"/>
      <c r="AD11" s="791"/>
      <c r="AE11" s="791"/>
      <c r="AF11" s="791"/>
      <c r="AG11" s="791"/>
      <c r="AH11" s="791"/>
      <c r="AI11" s="791"/>
      <c r="AJ11" s="791"/>
      <c r="AK11" s="912" t="s">
        <v>138</v>
      </c>
      <c r="AL11" s="913"/>
      <c r="AM11" s="913"/>
      <c r="AN11" s="477"/>
      <c r="AO11" s="240"/>
      <c r="AP11" s="240"/>
      <c r="AQ11" s="240"/>
      <c r="AR11" s="240"/>
      <c r="AS11" s="240"/>
      <c r="AT11" s="240"/>
      <c r="AU11" s="240"/>
      <c r="AV11" s="240"/>
      <c r="AW11" s="240"/>
      <c r="AX11" s="240"/>
      <c r="AY11" s="240"/>
      <c r="AZ11" s="240"/>
      <c r="BA11" s="240"/>
      <c r="BB11" s="240"/>
      <c r="BC11" s="240"/>
      <c r="BD11" s="240"/>
      <c r="BE11" s="241"/>
      <c r="BF11" s="241"/>
      <c r="BG11" s="241"/>
      <c r="BH11" s="241"/>
      <c r="BI11" s="241"/>
      <c r="BJ11" s="241"/>
      <c r="BK11" s="241"/>
      <c r="BL11" s="826"/>
      <c r="BM11" s="826"/>
      <c r="BN11" s="826"/>
      <c r="BO11" s="826"/>
      <c r="BP11" s="826"/>
      <c r="BQ11" s="826"/>
      <c r="BR11" s="826"/>
      <c r="BS11" s="826"/>
      <c r="BT11" s="826"/>
      <c r="BU11" s="826"/>
      <c r="BV11" s="826"/>
      <c r="BW11" s="826"/>
      <c r="BX11" s="826"/>
      <c r="BY11" s="826"/>
      <c r="BZ11" s="826"/>
      <c r="CA11" s="826"/>
      <c r="CB11" s="826"/>
      <c r="CC11" s="241"/>
      <c r="CD11" s="241"/>
      <c r="CE11" s="241"/>
      <c r="CF11" s="241"/>
      <c r="CG11" s="241"/>
      <c r="CH11" s="242"/>
      <c r="CI11" s="243"/>
      <c r="CJ11" s="243"/>
    </row>
    <row r="12" spans="1:89" s="244" customFormat="1" ht="3" customHeight="1">
      <c r="A12" s="237"/>
      <c r="B12" s="237"/>
      <c r="C12" s="237"/>
      <c r="D12" s="238"/>
      <c r="E12" s="790"/>
      <c r="F12" s="790"/>
      <c r="G12" s="791"/>
      <c r="H12" s="791"/>
      <c r="I12" s="791"/>
      <c r="J12" s="791"/>
      <c r="K12" s="791"/>
      <c r="L12" s="791"/>
      <c r="M12" s="791"/>
      <c r="N12" s="791"/>
      <c r="O12" s="791"/>
      <c r="P12" s="791"/>
      <c r="Q12" s="791"/>
      <c r="R12" s="791"/>
      <c r="S12" s="791"/>
      <c r="T12" s="791"/>
      <c r="U12" s="791"/>
      <c r="V12" s="791"/>
      <c r="W12" s="791"/>
      <c r="X12" s="791"/>
      <c r="Y12" s="791"/>
      <c r="Z12" s="791"/>
      <c r="AA12" s="791"/>
      <c r="AB12" s="791"/>
      <c r="AC12" s="791"/>
      <c r="AD12" s="791"/>
      <c r="AE12" s="791"/>
      <c r="AF12" s="791"/>
      <c r="AG12" s="791"/>
      <c r="AH12" s="791"/>
      <c r="AI12" s="791"/>
      <c r="AJ12" s="791"/>
      <c r="AK12" s="913"/>
      <c r="AL12" s="913"/>
      <c r="AM12" s="913"/>
      <c r="AN12" s="479"/>
      <c r="AO12" s="480"/>
      <c r="AP12" s="480"/>
      <c r="AQ12" s="480"/>
      <c r="AR12" s="478"/>
      <c r="AS12" s="475"/>
      <c r="AT12" s="475"/>
      <c r="AU12" s="475"/>
      <c r="AV12" s="475"/>
      <c r="AW12" s="475"/>
      <c r="AX12" s="476"/>
      <c r="AY12" s="822"/>
      <c r="AZ12" s="822"/>
      <c r="BA12" s="822"/>
      <c r="BB12" s="822"/>
      <c r="BC12" s="822"/>
      <c r="BD12" s="822"/>
      <c r="BE12" s="476"/>
      <c r="BF12" s="793"/>
      <c r="BG12" s="793"/>
      <c r="BH12" s="793"/>
      <c r="BI12" s="793"/>
      <c r="BJ12" s="793"/>
      <c r="BK12" s="827"/>
      <c r="BL12" s="828"/>
      <c r="BM12" s="829"/>
      <c r="BN12" s="829"/>
      <c r="BO12" s="829"/>
      <c r="BP12" s="478"/>
      <c r="BQ12" s="822"/>
      <c r="BR12" s="822"/>
      <c r="BS12" s="822"/>
      <c r="BT12" s="822"/>
      <c r="BU12" s="822"/>
      <c r="BV12" s="823"/>
      <c r="BW12" s="793"/>
      <c r="BX12" s="793"/>
      <c r="BY12" s="793"/>
      <c r="BZ12" s="793"/>
      <c r="CA12" s="793"/>
      <c r="CB12" s="824"/>
      <c r="CC12" s="793"/>
      <c r="CD12" s="793"/>
      <c r="CE12" s="793"/>
      <c r="CF12" s="793"/>
      <c r="CG12" s="793"/>
      <c r="CH12" s="245"/>
      <c r="CI12" s="243"/>
      <c r="CJ12" s="243"/>
    </row>
    <row r="13" spans="1:89" s="246" customFormat="1" ht="15" customHeight="1">
      <c r="A13" s="237"/>
      <c r="B13" s="237"/>
      <c r="C13" s="237"/>
      <c r="E13" s="790"/>
      <c r="F13" s="790"/>
      <c r="G13" s="791"/>
      <c r="H13" s="791"/>
      <c r="I13" s="791"/>
      <c r="J13" s="791"/>
      <c r="K13" s="791"/>
      <c r="L13" s="791"/>
      <c r="M13" s="791"/>
      <c r="N13" s="791"/>
      <c r="O13" s="791"/>
      <c r="P13" s="791"/>
      <c r="Q13" s="791"/>
      <c r="R13" s="791"/>
      <c r="S13" s="791"/>
      <c r="T13" s="791"/>
      <c r="U13" s="791"/>
      <c r="V13" s="791"/>
      <c r="W13" s="791"/>
      <c r="X13" s="791"/>
      <c r="Y13" s="791"/>
      <c r="Z13" s="791"/>
      <c r="AA13" s="791"/>
      <c r="AB13" s="791"/>
      <c r="AC13" s="791"/>
      <c r="AD13" s="791"/>
      <c r="AE13" s="791"/>
      <c r="AF13" s="791"/>
      <c r="AG13" s="791"/>
      <c r="AH13" s="791"/>
      <c r="AI13" s="791"/>
      <c r="AJ13" s="791"/>
      <c r="AK13" s="913"/>
      <c r="AL13" s="913"/>
      <c r="AM13" s="913"/>
      <c r="AN13" s="479"/>
      <c r="AO13" s="474" t="str">
        <f>IF(LEN(VLOOKUP(AK11,vysledovka!$D$8:$F$68,2,FALSE))&lt;11,"",LEFT(RIGHT(VLOOKUP(AK11,vysledovka!$D$8:$F$68,2,FALSE),11),1))</f>
        <v/>
      </c>
      <c r="AP13" s="181"/>
      <c r="AQ13" s="474" t="str">
        <f>IF(LEN(VLOOKUP(AK11,vysledovka!$D$8:$F$68,2,FALSE))&lt;10,"",LEFT(RIGHT(VLOOKUP(AK11,vysledovka!$D$8:$F$68,2,FALSE),10),1))</f>
        <v/>
      </c>
      <c r="AR13" s="476"/>
      <c r="AS13" s="474" t="str">
        <f>IF(LEN(VLOOKUP(AK11,vysledovka!$D$8:$F$68,2,FALSE))&lt;9,"",LEFT(RIGHT(VLOOKUP(AK11,vysledovka!$D$8:$F$68,2,FALSE),9),1))</f>
        <v/>
      </c>
      <c r="AT13" s="181"/>
      <c r="AU13" s="474" t="str">
        <f>IF(LEN(VLOOKUP(AK11,vysledovka!$D$8:$F$68,2,FALSE))&lt;8,"",LEFT(RIGHT(VLOOKUP(AK11,vysledovka!$D$8:$F$68,2,FALSE),8),1))</f>
        <v/>
      </c>
      <c r="AV13" s="476"/>
      <c r="AW13" s="474" t="str">
        <f>IF(LEN(VLOOKUP(AK11,vysledovka!$D$8:$F$68,2,FALSE))&lt;7,"",LEFT(RIGHT(VLOOKUP(AK11,vysledovka!$D$8:$F$68,2,FALSE),7),1))</f>
        <v/>
      </c>
      <c r="AX13" s="476"/>
      <c r="AY13" s="474" t="str">
        <f>IF(LEN(VLOOKUP(AK11,vysledovka!$D$8:$F$68,2,FALSE))&lt;6,"",LEFT(RIGHT(VLOOKUP(AK11,vysledovka!$D$8:$F$68,2,FALSE),6),1))</f>
        <v/>
      </c>
      <c r="AZ13" s="181"/>
      <c r="BA13" s="788" t="str">
        <f>IF(LEN(VLOOKUP(AK11,vysledovka!$D$8:$F$68,2,FALSE))&lt;5,"",LEFT(RIGHT(VLOOKUP(AK11,vysledovka!$D$8:$F$68,2,FALSE),5),1))</f>
        <v>-</v>
      </c>
      <c r="BB13" s="788"/>
      <c r="BC13" s="476"/>
      <c r="BD13" s="474" t="str">
        <f>IF(LEN(VLOOKUP(AK11,vysledovka!$D$8:$F$68,2,FALSE))&lt;4,"",LEFT(RIGHT(VLOOKUP(AK11,vysledovka!$D$8:$F$68,2,FALSE),4),1))</f>
        <v>8</v>
      </c>
      <c r="BE13" s="476"/>
      <c r="BF13" s="474" t="str">
        <f>IF(LEN(VLOOKUP(AK11,vysledovka!$D$8:$F$68,2,FALSE))&lt;3,"",LEFT(RIGHT(VLOOKUP(AK11,vysledovka!$D$8:$F$68,2,FALSE),3),1))</f>
        <v>7</v>
      </c>
      <c r="BG13" s="476"/>
      <c r="BH13" s="474" t="str">
        <f>IF(LEN(VLOOKUP(AK11,vysledovka!$D$8:$F$68,2,FALSE))&lt;2,"",LEFT(RIGHT(VLOOKUP(AK11,vysledovka!$D$8:$F$68,2,FALSE),2),1))</f>
        <v>7</v>
      </c>
      <c r="BI13" s="476"/>
      <c r="BJ13" s="474" t="str">
        <f>IF(VLOOKUP(AK11,vysledovka!$D$8:$F$68,2,FALSE)=0,"",IF(LEN(VLOOKUP(AK11,vysledovka!$D$8:$F$68,2,FALSE))&lt;1,"",LEFT(RIGHT(VLOOKUP(AK11,vysledovka!$D$8:$F$68,2,FALSE),1),1)))</f>
        <v>7</v>
      </c>
      <c r="BK13" s="827"/>
      <c r="BL13" s="828"/>
      <c r="BM13" s="474" t="str">
        <f>IF(LEN(VLOOKUP(AK11,vysledovka!$D$8:$F$68,3,FALSE))&lt;11,"",LEFT(RIGHT(VLOOKUP(AK11,vysledovka!$D$8:$F$68,3,FALSE),11),1))</f>
        <v/>
      </c>
      <c r="BN13" s="181"/>
      <c r="BO13" s="474" t="str">
        <f>IF(LEN(VLOOKUP(AK11,vysledovka!$D$8:$F$68,3,FALSE))&lt;10,"",LEFT(RIGHT(VLOOKUP(AK11,vysledovka!$D$8:$F$68,3,FALSE),10),1))</f>
        <v/>
      </c>
      <c r="BP13" s="476"/>
      <c r="BQ13" s="474" t="str">
        <f>IF(LEN(VLOOKUP(AK11,vysledovka!$D$8:$F$68,3,FALSE))&lt;9,"",LEFT(RIGHT(VLOOKUP(AK11,vysledovka!$D$8:$F$68,3,FALSE),9),1))</f>
        <v/>
      </c>
      <c r="BR13" s="181"/>
      <c r="BS13" s="474" t="str">
        <f>IF(LEN(VLOOKUP(AK11,vysledovka!$D$8:$F$68,3,FALSE))&lt;8,"",LEFT(RIGHT(VLOOKUP(AK11,vysledovka!$D$8:$F$68,3,FALSE),8),1))</f>
        <v/>
      </c>
      <c r="BT13" s="476"/>
      <c r="BU13" s="474" t="str">
        <f>IF(LEN(VLOOKUP(AK11,vysledovka!$D$8:$F$68,3,FALSE))&lt;7,"",LEFT(RIGHT(VLOOKUP(AK11,vysledovka!$D$8:$F$68,3,FALSE),7),1))</f>
        <v/>
      </c>
      <c r="BV13" s="823"/>
      <c r="BW13" s="474" t="str">
        <f>IF(LEN(VLOOKUP(AK11,vysledovka!$D$8:$F$68,3,FALSE))&lt;6,"",LEFT(RIGHT(VLOOKUP(AK11,vysledovka!$D$8:$F$68,3,FALSE),6),1))</f>
        <v/>
      </c>
      <c r="BX13" s="476"/>
      <c r="BY13" s="474" t="str">
        <f>IF(LEN(VLOOKUP(AK11,vysledovka!$D$8:$F$68,3,FALSE))&lt;5,"",LEFT(RIGHT(VLOOKUP(AK11,vysledovka!$D$8:$F$68,3,FALSE),5),1))</f>
        <v>-</v>
      </c>
      <c r="BZ13" s="476"/>
      <c r="CA13" s="474" t="str">
        <f>IF(LEN(VLOOKUP(AK11,vysledovka!$D$8:$F$68,3,FALSE))&lt;4,"",LEFT(RIGHT(VLOOKUP(AK11,vysledovka!$D$8:$F$68,3,FALSE),4),1))</f>
        <v>6</v>
      </c>
      <c r="CB13" s="824"/>
      <c r="CC13" s="474" t="str">
        <f>IF(LEN(VLOOKUP(AK11,vysledovka!$D$8:$F$68,3,FALSE))&lt;3,"",LEFT(RIGHT(VLOOKUP(AK11,vysledovka!$D$8:$F$68,3,FALSE),3),1))</f>
        <v>7</v>
      </c>
      <c r="CD13" s="476"/>
      <c r="CE13" s="474" t="str">
        <f>IF(LEN(VLOOKUP(AK11,vysledovka!$D$8:$F$68,3,FALSE))&lt;2,"",LEFT(RIGHT(VLOOKUP(AK11,vysledovka!$D$8:$F$68,3,FALSE),2),1))</f>
        <v>8</v>
      </c>
      <c r="CF13" s="476"/>
      <c r="CG13" s="474" t="str">
        <f>IF(VLOOKUP(AK11,vysledovka!$D$8:$F$68,3,FALSE)=0,"",IF(LEN(VLOOKUP(AK11,vysledovka!$D$8:$F$68,3,FALSE))&lt;1,"",LEFT(RIGHT(VLOOKUP(AK11,vysledovka!$D$8:$F$68,3,FALSE),1),1)))</f>
        <v>2</v>
      </c>
      <c r="CH13" s="245"/>
      <c r="CI13" s="237"/>
      <c r="CJ13" s="237"/>
    </row>
    <row r="14" spans="1:89" s="246" customFormat="1" ht="3" customHeight="1">
      <c r="A14" s="237"/>
      <c r="B14" s="237"/>
      <c r="C14" s="237"/>
      <c r="E14" s="790"/>
      <c r="F14" s="790"/>
      <c r="G14" s="791"/>
      <c r="H14" s="791"/>
      <c r="I14" s="791"/>
      <c r="J14" s="791"/>
      <c r="K14" s="791"/>
      <c r="L14" s="791"/>
      <c r="M14" s="791"/>
      <c r="N14" s="791"/>
      <c r="O14" s="791"/>
      <c r="P14" s="791"/>
      <c r="Q14" s="791"/>
      <c r="R14" s="791"/>
      <c r="S14" s="791"/>
      <c r="T14" s="791"/>
      <c r="U14" s="791"/>
      <c r="V14" s="791"/>
      <c r="W14" s="791"/>
      <c r="X14" s="791"/>
      <c r="Y14" s="791"/>
      <c r="Z14" s="791"/>
      <c r="AA14" s="791"/>
      <c r="AB14" s="791"/>
      <c r="AC14" s="791"/>
      <c r="AD14" s="791"/>
      <c r="AE14" s="791"/>
      <c r="AF14" s="791"/>
      <c r="AG14" s="791"/>
      <c r="AH14" s="791"/>
      <c r="AI14" s="791"/>
      <c r="AJ14" s="791"/>
      <c r="AK14" s="913"/>
      <c r="AL14" s="913"/>
      <c r="AM14" s="913"/>
      <c r="AN14" s="484"/>
      <c r="AO14" s="247"/>
      <c r="AP14" s="247"/>
      <c r="AQ14" s="247"/>
      <c r="AR14" s="247"/>
      <c r="AS14" s="247"/>
      <c r="AT14" s="247"/>
      <c r="AU14" s="247"/>
      <c r="AV14" s="247"/>
      <c r="AW14" s="247"/>
      <c r="AX14" s="247"/>
      <c r="AY14" s="247"/>
      <c r="AZ14" s="247"/>
      <c r="BA14" s="247"/>
      <c r="BB14" s="247"/>
      <c r="BC14" s="247"/>
      <c r="BD14" s="247"/>
      <c r="BE14" s="248"/>
      <c r="BF14" s="248"/>
      <c r="BG14" s="248"/>
      <c r="BH14" s="248"/>
      <c r="BI14" s="248"/>
      <c r="BJ14" s="248"/>
      <c r="BK14" s="248"/>
      <c r="BL14" s="835"/>
      <c r="BM14" s="835"/>
      <c r="BN14" s="835"/>
      <c r="BO14" s="835"/>
      <c r="BP14" s="835"/>
      <c r="BQ14" s="835"/>
      <c r="BR14" s="835"/>
      <c r="BS14" s="835"/>
      <c r="BT14" s="835"/>
      <c r="BU14" s="835"/>
      <c r="BV14" s="835"/>
      <c r="BW14" s="835"/>
      <c r="BX14" s="835"/>
      <c r="BY14" s="835"/>
      <c r="BZ14" s="835"/>
      <c r="CA14" s="835"/>
      <c r="CB14" s="835"/>
      <c r="CC14" s="248"/>
      <c r="CD14" s="248"/>
      <c r="CE14" s="248"/>
      <c r="CF14" s="248"/>
      <c r="CG14" s="248"/>
      <c r="CH14" s="249"/>
      <c r="CI14" s="237"/>
      <c r="CJ14" s="237"/>
    </row>
    <row r="15" spans="1:89" s="244" customFormat="1" ht="3" customHeight="1">
      <c r="A15" s="237"/>
      <c r="B15" s="238"/>
      <c r="C15" s="239"/>
      <c r="D15" s="239"/>
      <c r="E15" s="911" t="s">
        <v>294</v>
      </c>
      <c r="F15" s="911"/>
      <c r="G15" s="791" t="str">
        <f>Index!C260</f>
        <v>Výsledok hospodárenia za účtovné obdobie pred zdanením (+/-) (r. 27 + r. 55)</v>
      </c>
      <c r="H15" s="791"/>
      <c r="I15" s="791"/>
      <c r="J15" s="791"/>
      <c r="K15" s="791"/>
      <c r="L15" s="791"/>
      <c r="M15" s="791"/>
      <c r="N15" s="791"/>
      <c r="O15" s="791"/>
      <c r="P15" s="791"/>
      <c r="Q15" s="791"/>
      <c r="R15" s="791"/>
      <c r="S15" s="791"/>
      <c r="T15" s="791"/>
      <c r="U15" s="791"/>
      <c r="V15" s="791"/>
      <c r="W15" s="791"/>
      <c r="X15" s="791"/>
      <c r="Y15" s="791"/>
      <c r="Z15" s="791"/>
      <c r="AA15" s="791"/>
      <c r="AB15" s="791"/>
      <c r="AC15" s="791"/>
      <c r="AD15" s="791"/>
      <c r="AE15" s="791"/>
      <c r="AF15" s="791"/>
      <c r="AG15" s="791"/>
      <c r="AH15" s="791"/>
      <c r="AI15" s="791"/>
      <c r="AJ15" s="791"/>
      <c r="AK15" s="912" t="s">
        <v>139</v>
      </c>
      <c r="AL15" s="913"/>
      <c r="AM15" s="913"/>
      <c r="AN15" s="477"/>
      <c r="AO15" s="240"/>
      <c r="AP15" s="240"/>
      <c r="AQ15" s="240"/>
      <c r="AR15" s="240"/>
      <c r="AS15" s="240"/>
      <c r="AT15" s="240"/>
      <c r="AU15" s="240"/>
      <c r="AV15" s="240"/>
      <c r="AW15" s="240"/>
      <c r="AX15" s="240"/>
      <c r="AY15" s="240"/>
      <c r="AZ15" s="240"/>
      <c r="BA15" s="240"/>
      <c r="BB15" s="240"/>
      <c r="BC15" s="240"/>
      <c r="BD15" s="240"/>
      <c r="BE15" s="241"/>
      <c r="BF15" s="241"/>
      <c r="BG15" s="241"/>
      <c r="BH15" s="241"/>
      <c r="BI15" s="241"/>
      <c r="BJ15" s="241"/>
      <c r="BK15" s="241"/>
      <c r="BL15" s="826"/>
      <c r="BM15" s="826"/>
      <c r="BN15" s="826"/>
      <c r="BO15" s="826"/>
      <c r="BP15" s="826"/>
      <c r="BQ15" s="826"/>
      <c r="BR15" s="826"/>
      <c r="BS15" s="826"/>
      <c r="BT15" s="826"/>
      <c r="BU15" s="826"/>
      <c r="BV15" s="826"/>
      <c r="BW15" s="826"/>
      <c r="BX15" s="826"/>
      <c r="BY15" s="826"/>
      <c r="BZ15" s="826"/>
      <c r="CA15" s="826"/>
      <c r="CB15" s="826"/>
      <c r="CC15" s="241"/>
      <c r="CD15" s="241"/>
      <c r="CE15" s="241"/>
      <c r="CF15" s="241"/>
      <c r="CG15" s="241"/>
      <c r="CH15" s="242"/>
      <c r="CI15" s="243"/>
      <c r="CJ15" s="243"/>
    </row>
    <row r="16" spans="1:89" s="244" customFormat="1" ht="3" customHeight="1">
      <c r="A16" s="237"/>
      <c r="B16" s="237"/>
      <c r="C16" s="237"/>
      <c r="D16" s="238"/>
      <c r="E16" s="911"/>
      <c r="F16" s="911"/>
      <c r="G16" s="791"/>
      <c r="H16" s="791"/>
      <c r="I16" s="791"/>
      <c r="J16" s="791"/>
      <c r="K16" s="791"/>
      <c r="L16" s="791"/>
      <c r="M16" s="791"/>
      <c r="N16" s="791"/>
      <c r="O16" s="791"/>
      <c r="P16" s="791"/>
      <c r="Q16" s="791"/>
      <c r="R16" s="791"/>
      <c r="S16" s="791"/>
      <c r="T16" s="791"/>
      <c r="U16" s="791"/>
      <c r="V16" s="791"/>
      <c r="W16" s="791"/>
      <c r="X16" s="791"/>
      <c r="Y16" s="791"/>
      <c r="Z16" s="791"/>
      <c r="AA16" s="791"/>
      <c r="AB16" s="791"/>
      <c r="AC16" s="791"/>
      <c r="AD16" s="791"/>
      <c r="AE16" s="791"/>
      <c r="AF16" s="791"/>
      <c r="AG16" s="791"/>
      <c r="AH16" s="791"/>
      <c r="AI16" s="791"/>
      <c r="AJ16" s="791"/>
      <c r="AK16" s="913"/>
      <c r="AL16" s="913"/>
      <c r="AM16" s="913"/>
      <c r="AN16" s="479"/>
      <c r="AO16" s="480"/>
      <c r="AP16" s="480"/>
      <c r="AQ16" s="480"/>
      <c r="AR16" s="478"/>
      <c r="AS16" s="475"/>
      <c r="AT16" s="475"/>
      <c r="AU16" s="475"/>
      <c r="AV16" s="475"/>
      <c r="AW16" s="475"/>
      <c r="AX16" s="476"/>
      <c r="AY16" s="822"/>
      <c r="AZ16" s="822"/>
      <c r="BA16" s="822"/>
      <c r="BB16" s="822"/>
      <c r="BC16" s="822"/>
      <c r="BD16" s="822"/>
      <c r="BE16" s="476"/>
      <c r="BF16" s="793"/>
      <c r="BG16" s="793"/>
      <c r="BH16" s="793"/>
      <c r="BI16" s="793"/>
      <c r="BJ16" s="793"/>
      <c r="BK16" s="827"/>
      <c r="BL16" s="828"/>
      <c r="BM16" s="829"/>
      <c r="BN16" s="829"/>
      <c r="BO16" s="829"/>
      <c r="BP16" s="478"/>
      <c r="BQ16" s="822"/>
      <c r="BR16" s="822"/>
      <c r="BS16" s="822"/>
      <c r="BT16" s="822"/>
      <c r="BU16" s="822"/>
      <c r="BV16" s="823"/>
      <c r="BW16" s="793"/>
      <c r="BX16" s="793"/>
      <c r="BY16" s="793"/>
      <c r="BZ16" s="793"/>
      <c r="CA16" s="793"/>
      <c r="CB16" s="824"/>
      <c r="CC16" s="793"/>
      <c r="CD16" s="793"/>
      <c r="CE16" s="793"/>
      <c r="CF16" s="793"/>
      <c r="CG16" s="793"/>
      <c r="CH16" s="245"/>
      <c r="CI16" s="243"/>
      <c r="CJ16" s="243"/>
    </row>
    <row r="17" spans="1:88" s="246" customFormat="1" ht="15" customHeight="1">
      <c r="A17" s="237"/>
      <c r="B17" s="237"/>
      <c r="C17" s="237"/>
      <c r="E17" s="911"/>
      <c r="F17" s="911"/>
      <c r="G17" s="791"/>
      <c r="H17" s="791"/>
      <c r="I17" s="791"/>
      <c r="J17" s="791"/>
      <c r="K17" s="791"/>
      <c r="L17" s="791"/>
      <c r="M17" s="791"/>
      <c r="N17" s="791"/>
      <c r="O17" s="791"/>
      <c r="P17" s="791"/>
      <c r="Q17" s="791"/>
      <c r="R17" s="791"/>
      <c r="S17" s="791"/>
      <c r="T17" s="791"/>
      <c r="U17" s="791"/>
      <c r="V17" s="791"/>
      <c r="W17" s="791"/>
      <c r="X17" s="791"/>
      <c r="Y17" s="791"/>
      <c r="Z17" s="791"/>
      <c r="AA17" s="791"/>
      <c r="AB17" s="791"/>
      <c r="AC17" s="791"/>
      <c r="AD17" s="791"/>
      <c r="AE17" s="791"/>
      <c r="AF17" s="791"/>
      <c r="AG17" s="791"/>
      <c r="AH17" s="791"/>
      <c r="AI17" s="791"/>
      <c r="AJ17" s="791"/>
      <c r="AK17" s="913"/>
      <c r="AL17" s="913"/>
      <c r="AM17" s="913"/>
      <c r="AN17" s="479"/>
      <c r="AO17" s="474" t="str">
        <f>IF(LEN(VLOOKUP(AK15,vysledovka!$D$8:$F$68,2,FALSE))&lt;11,"",LEFT(RIGHT(VLOOKUP(AK15,vysledovka!$D$8:$F$68,2,FALSE),11),1))</f>
        <v/>
      </c>
      <c r="AP17" s="181"/>
      <c r="AQ17" s="474" t="str">
        <f>IF(LEN(VLOOKUP(AK15,vysledovka!$D$8:$F$68,2,FALSE))&lt;10,"",LEFT(RIGHT(VLOOKUP(AK15,vysledovka!$D$8:$F$68,2,FALSE),10),1))</f>
        <v/>
      </c>
      <c r="AR17" s="476"/>
      <c r="AS17" s="474" t="str">
        <f>IF(LEN(VLOOKUP(AK15,vysledovka!$D$8:$F$68,2,FALSE))&lt;9,"",LEFT(RIGHT(VLOOKUP(AK15,vysledovka!$D$8:$F$68,2,FALSE),9),1))</f>
        <v/>
      </c>
      <c r="AT17" s="181"/>
      <c r="AU17" s="474" t="str">
        <f>IF(LEN(VLOOKUP(AK15,vysledovka!$D$8:$F$68,2,FALSE))&lt;8,"",LEFT(RIGHT(VLOOKUP(AK15,vysledovka!$D$8:$F$68,2,FALSE),8),1))</f>
        <v/>
      </c>
      <c r="AV17" s="476"/>
      <c r="AW17" s="474" t="str">
        <f>IF(LEN(VLOOKUP(AK15,vysledovka!$D$8:$F$68,2,FALSE))&lt;7,"",LEFT(RIGHT(VLOOKUP(AK15,vysledovka!$D$8:$F$68,2,FALSE),7),1))</f>
        <v/>
      </c>
      <c r="AX17" s="476"/>
      <c r="AY17" s="474" t="str">
        <f>IF(LEN(VLOOKUP(AK15,vysledovka!$D$8:$F$68,2,FALSE))&lt;6,"",LEFT(RIGHT(VLOOKUP(AK15,vysledovka!$D$8:$F$68,2,FALSE),6),1))</f>
        <v>7</v>
      </c>
      <c r="AZ17" s="181"/>
      <c r="BA17" s="788" t="str">
        <f>IF(LEN(VLOOKUP(AK15,vysledovka!$D$8:$F$68,2,FALSE))&lt;5,"",LEFT(RIGHT(VLOOKUP(AK15,vysledovka!$D$8:$F$68,2,FALSE),5),1))</f>
        <v>4</v>
      </c>
      <c r="BB17" s="788"/>
      <c r="BC17" s="476"/>
      <c r="BD17" s="474" t="str">
        <f>IF(LEN(VLOOKUP(AK15,vysledovka!$D$8:$F$68,2,FALSE))&lt;4,"",LEFT(RIGHT(VLOOKUP(AK15,vysledovka!$D$8:$F$68,2,FALSE),4),1))</f>
        <v>2</v>
      </c>
      <c r="BE17" s="476"/>
      <c r="BF17" s="474" t="str">
        <f>IF(LEN(VLOOKUP(AK15,vysledovka!$D$8:$F$68,2,FALSE))&lt;3,"",LEFT(RIGHT(VLOOKUP(AK15,vysledovka!$D$8:$F$68,2,FALSE),3),1))</f>
        <v>3</v>
      </c>
      <c r="BG17" s="476"/>
      <c r="BH17" s="474" t="str">
        <f>IF(LEN(VLOOKUP(AK15,vysledovka!$D$8:$F$68,2,FALSE))&lt;2,"",LEFT(RIGHT(VLOOKUP(AK15,vysledovka!$D$8:$F$68,2,FALSE),2),1))</f>
        <v>1</v>
      </c>
      <c r="BI17" s="476"/>
      <c r="BJ17" s="474" t="str">
        <f>IF(VLOOKUP(AK15,vysledovka!$D$8:$F$68,2,FALSE)=0,"",IF(LEN(VLOOKUP(AK15,vysledovka!$D$8:$F$68,2,FALSE))&lt;1,"",LEFT(RIGHT(VLOOKUP(AK15,vysledovka!$D$8:$F$68,2,FALSE),1),1)))</f>
        <v>7</v>
      </c>
      <c r="BK17" s="827"/>
      <c r="BL17" s="828"/>
      <c r="BM17" s="474" t="str">
        <f>IF(LEN(VLOOKUP(AK15,vysledovka!$D$8:$F$68,3,FALSE))&lt;11,"",LEFT(RIGHT(VLOOKUP(AK15,vysledovka!$D$8:$F$68,3,FALSE),11),1))</f>
        <v/>
      </c>
      <c r="BN17" s="181"/>
      <c r="BO17" s="474" t="str">
        <f>IF(LEN(VLOOKUP(AK15,vysledovka!$D$8:$F$68,3,FALSE))&lt;10,"",LEFT(RIGHT(VLOOKUP(AK15,vysledovka!$D$8:$F$68,3,FALSE),10),1))</f>
        <v/>
      </c>
      <c r="BP17" s="476"/>
      <c r="BQ17" s="474" t="str">
        <f>IF(LEN(VLOOKUP(AK15,vysledovka!$D$8:$F$68,3,FALSE))&lt;9,"",LEFT(RIGHT(VLOOKUP(AK15,vysledovka!$D$8:$F$68,3,FALSE),9),1))</f>
        <v/>
      </c>
      <c r="BR17" s="181"/>
      <c r="BS17" s="474" t="str">
        <f>IF(LEN(VLOOKUP(AK15,vysledovka!$D$8:$F$68,3,FALSE))&lt;8,"",LEFT(RIGHT(VLOOKUP(AK15,vysledovka!$D$8:$F$68,3,FALSE),8),1))</f>
        <v/>
      </c>
      <c r="BT17" s="476"/>
      <c r="BU17" s="474" t="str">
        <f>IF(LEN(VLOOKUP(AK15,vysledovka!$D$8:$F$68,3,FALSE))&lt;7,"",LEFT(RIGHT(VLOOKUP(AK15,vysledovka!$D$8:$F$68,3,FALSE),7),1))</f>
        <v/>
      </c>
      <c r="BV17" s="823"/>
      <c r="BW17" s="474" t="str">
        <f>IF(LEN(VLOOKUP(AK15,vysledovka!$D$8:$F$68,3,FALSE))&lt;6,"",LEFT(RIGHT(VLOOKUP(AK15,vysledovka!$D$8:$F$68,3,FALSE),6),1))</f>
        <v>5</v>
      </c>
      <c r="BX17" s="476"/>
      <c r="BY17" s="474" t="str">
        <f>IF(LEN(VLOOKUP(AK15,vysledovka!$D$8:$F$68,3,FALSE))&lt;5,"",LEFT(RIGHT(VLOOKUP(AK15,vysledovka!$D$8:$F$68,3,FALSE),5),1))</f>
        <v>9</v>
      </c>
      <c r="BZ17" s="476"/>
      <c r="CA17" s="474" t="str">
        <f>IF(LEN(VLOOKUP(AK15,vysledovka!$D$8:$F$68,3,FALSE))&lt;4,"",LEFT(RIGHT(VLOOKUP(AK15,vysledovka!$D$8:$F$68,3,FALSE),4),1))</f>
        <v>5</v>
      </c>
      <c r="CB17" s="824"/>
      <c r="CC17" s="474" t="str">
        <f>IF(LEN(VLOOKUP(AK15,vysledovka!$D$8:$F$68,3,FALSE))&lt;3,"",LEFT(RIGHT(VLOOKUP(AK15,vysledovka!$D$8:$F$68,3,FALSE),3),1))</f>
        <v>1</v>
      </c>
      <c r="CD17" s="476"/>
      <c r="CE17" s="474" t="str">
        <f>IF(LEN(VLOOKUP(AK15,vysledovka!$D$8:$F$68,3,FALSE))&lt;2,"",LEFT(RIGHT(VLOOKUP(AK15,vysledovka!$D$8:$F$68,3,FALSE),2),1))</f>
        <v>6</v>
      </c>
      <c r="CF17" s="476"/>
      <c r="CG17" s="474" t="str">
        <f>IF(VLOOKUP(AK15,vysledovka!$D$8:$F$68,3,FALSE)=0,"",IF(LEN(VLOOKUP(AK15,vysledovka!$D$8:$F$68,3,FALSE))&lt;1,"",LEFT(RIGHT(VLOOKUP(AK15,vysledovka!$D$8:$F$68,3,FALSE),1),1)))</f>
        <v>4</v>
      </c>
      <c r="CH17" s="245"/>
      <c r="CI17" s="237"/>
      <c r="CJ17" s="237"/>
    </row>
    <row r="18" spans="1:88" s="246" customFormat="1" ht="3" customHeight="1">
      <c r="A18" s="237"/>
      <c r="B18" s="237"/>
      <c r="C18" s="237"/>
      <c r="E18" s="911"/>
      <c r="F18" s="911"/>
      <c r="G18" s="791"/>
      <c r="H18" s="791"/>
      <c r="I18" s="791"/>
      <c r="J18" s="791"/>
      <c r="K18" s="791"/>
      <c r="L18" s="791"/>
      <c r="M18" s="791"/>
      <c r="N18" s="791"/>
      <c r="O18" s="791"/>
      <c r="P18" s="791"/>
      <c r="Q18" s="791"/>
      <c r="R18" s="791"/>
      <c r="S18" s="791"/>
      <c r="T18" s="791"/>
      <c r="U18" s="791"/>
      <c r="V18" s="791"/>
      <c r="W18" s="791"/>
      <c r="X18" s="791"/>
      <c r="Y18" s="791"/>
      <c r="Z18" s="791"/>
      <c r="AA18" s="791"/>
      <c r="AB18" s="791"/>
      <c r="AC18" s="791"/>
      <c r="AD18" s="791"/>
      <c r="AE18" s="791"/>
      <c r="AF18" s="791"/>
      <c r="AG18" s="791"/>
      <c r="AH18" s="791"/>
      <c r="AI18" s="791"/>
      <c r="AJ18" s="791"/>
      <c r="AK18" s="913"/>
      <c r="AL18" s="913"/>
      <c r="AM18" s="913"/>
      <c r="AN18" s="484"/>
      <c r="AO18" s="247"/>
      <c r="AP18" s="247"/>
      <c r="AQ18" s="247"/>
      <c r="AR18" s="247"/>
      <c r="AS18" s="247"/>
      <c r="AT18" s="247"/>
      <c r="AU18" s="247"/>
      <c r="AV18" s="247"/>
      <c r="AW18" s="247"/>
      <c r="AX18" s="247"/>
      <c r="AY18" s="247"/>
      <c r="AZ18" s="247"/>
      <c r="BA18" s="247"/>
      <c r="BB18" s="247"/>
      <c r="BC18" s="247"/>
      <c r="BD18" s="247"/>
      <c r="BE18" s="248"/>
      <c r="BF18" s="248"/>
      <c r="BG18" s="248"/>
      <c r="BH18" s="248"/>
      <c r="BI18" s="248"/>
      <c r="BJ18" s="248"/>
      <c r="BK18" s="248"/>
      <c r="BL18" s="835"/>
      <c r="BM18" s="835"/>
      <c r="BN18" s="835"/>
      <c r="BO18" s="835"/>
      <c r="BP18" s="835"/>
      <c r="BQ18" s="835"/>
      <c r="BR18" s="835"/>
      <c r="BS18" s="835"/>
      <c r="BT18" s="835"/>
      <c r="BU18" s="835"/>
      <c r="BV18" s="835"/>
      <c r="BW18" s="835"/>
      <c r="BX18" s="835"/>
      <c r="BY18" s="835"/>
      <c r="BZ18" s="835"/>
      <c r="CA18" s="835"/>
      <c r="CB18" s="835"/>
      <c r="CC18" s="248"/>
      <c r="CD18" s="248"/>
      <c r="CE18" s="248"/>
      <c r="CF18" s="248"/>
      <c r="CG18" s="248"/>
      <c r="CH18" s="249"/>
      <c r="CI18" s="237"/>
      <c r="CJ18" s="237"/>
    </row>
    <row r="19" spans="1:88" s="174" customFormat="1" ht="3" customHeight="1">
      <c r="A19" s="250"/>
      <c r="B19" s="251"/>
      <c r="C19" s="144"/>
      <c r="D19" s="144"/>
      <c r="E19" s="950" t="s">
        <v>295</v>
      </c>
      <c r="F19" s="951"/>
      <c r="G19" s="804" t="str">
        <f>Index!C261</f>
        <v>Daň z príjmov (r. 58 + r. 59)</v>
      </c>
      <c r="H19" s="804"/>
      <c r="I19" s="804"/>
      <c r="J19" s="804"/>
      <c r="K19" s="804"/>
      <c r="L19" s="804"/>
      <c r="M19" s="804"/>
      <c r="N19" s="804"/>
      <c r="O19" s="804"/>
      <c r="P19" s="804"/>
      <c r="Q19" s="804"/>
      <c r="R19" s="804"/>
      <c r="S19" s="804"/>
      <c r="T19" s="804"/>
      <c r="U19" s="804"/>
      <c r="V19" s="804"/>
      <c r="W19" s="804"/>
      <c r="X19" s="804"/>
      <c r="Y19" s="804"/>
      <c r="Z19" s="804"/>
      <c r="AA19" s="804"/>
      <c r="AB19" s="804"/>
      <c r="AC19" s="804"/>
      <c r="AD19" s="804"/>
      <c r="AE19" s="804"/>
      <c r="AF19" s="804"/>
      <c r="AG19" s="804"/>
      <c r="AH19" s="804"/>
      <c r="AI19" s="804"/>
      <c r="AJ19" s="804"/>
      <c r="AK19" s="922" t="s">
        <v>141</v>
      </c>
      <c r="AL19" s="923"/>
      <c r="AM19" s="923"/>
      <c r="AN19" s="469"/>
      <c r="AO19" s="472"/>
      <c r="AP19" s="472"/>
      <c r="AQ19" s="472"/>
      <c r="AR19" s="472"/>
      <c r="AS19" s="472"/>
      <c r="AT19" s="472"/>
      <c r="AU19" s="472"/>
      <c r="AV19" s="472"/>
      <c r="AW19" s="472"/>
      <c r="AX19" s="472"/>
      <c r="AY19" s="472"/>
      <c r="AZ19" s="472"/>
      <c r="BA19" s="472"/>
      <c r="BB19" s="472"/>
      <c r="BC19" s="472"/>
      <c r="BD19" s="472"/>
      <c r="BE19" s="175"/>
      <c r="BF19" s="175"/>
      <c r="BG19" s="175"/>
      <c r="BH19" s="175"/>
      <c r="BI19" s="175"/>
      <c r="BJ19" s="175"/>
      <c r="BK19" s="175"/>
      <c r="BL19" s="710"/>
      <c r="BM19" s="710"/>
      <c r="BN19" s="710"/>
      <c r="BO19" s="710"/>
      <c r="BP19" s="710"/>
      <c r="BQ19" s="710"/>
      <c r="BR19" s="710"/>
      <c r="BS19" s="710"/>
      <c r="BT19" s="710"/>
      <c r="BU19" s="710"/>
      <c r="BV19" s="710"/>
      <c r="BW19" s="710"/>
      <c r="BX19" s="710"/>
      <c r="BY19" s="710"/>
      <c r="BZ19" s="710"/>
      <c r="CA19" s="710"/>
      <c r="CB19" s="710"/>
      <c r="CC19" s="175"/>
      <c r="CD19" s="175"/>
      <c r="CE19" s="175"/>
      <c r="CF19" s="175"/>
      <c r="CG19" s="175"/>
      <c r="CH19" s="216"/>
      <c r="CI19" s="220"/>
      <c r="CJ19" s="220"/>
    </row>
    <row r="20" spans="1:88" s="174" customFormat="1" ht="3" customHeight="1">
      <c r="A20" s="250"/>
      <c r="B20" s="250"/>
      <c r="C20" s="250"/>
      <c r="D20" s="251"/>
      <c r="E20" s="950"/>
      <c r="F20" s="951"/>
      <c r="G20" s="804"/>
      <c r="H20" s="804"/>
      <c r="I20" s="804"/>
      <c r="J20" s="804"/>
      <c r="K20" s="804"/>
      <c r="L20" s="804"/>
      <c r="M20" s="804"/>
      <c r="N20" s="804"/>
      <c r="O20" s="804"/>
      <c r="P20" s="804"/>
      <c r="Q20" s="804"/>
      <c r="R20" s="804"/>
      <c r="S20" s="804"/>
      <c r="T20" s="804"/>
      <c r="U20" s="804"/>
      <c r="V20" s="804"/>
      <c r="W20" s="804"/>
      <c r="X20" s="804"/>
      <c r="Y20" s="804"/>
      <c r="Z20" s="804"/>
      <c r="AA20" s="804"/>
      <c r="AB20" s="804"/>
      <c r="AC20" s="804"/>
      <c r="AD20" s="804"/>
      <c r="AE20" s="804"/>
      <c r="AF20" s="804"/>
      <c r="AG20" s="804"/>
      <c r="AH20" s="804"/>
      <c r="AI20" s="804"/>
      <c r="AJ20" s="804"/>
      <c r="AK20" s="923"/>
      <c r="AL20" s="923"/>
      <c r="AM20" s="923"/>
      <c r="AN20" s="465"/>
      <c r="AO20" s="466"/>
      <c r="AP20" s="466"/>
      <c r="AQ20" s="466"/>
      <c r="AR20" s="471"/>
      <c r="AS20" s="481"/>
      <c r="AT20" s="481"/>
      <c r="AU20" s="481"/>
      <c r="AV20" s="481"/>
      <c r="AW20" s="481"/>
      <c r="AX20" s="482"/>
      <c r="AY20" s="830"/>
      <c r="AZ20" s="830"/>
      <c r="BA20" s="830"/>
      <c r="BB20" s="830"/>
      <c r="BC20" s="830"/>
      <c r="BD20" s="830"/>
      <c r="BE20" s="482"/>
      <c r="BF20" s="832"/>
      <c r="BG20" s="832"/>
      <c r="BH20" s="832"/>
      <c r="BI20" s="832"/>
      <c r="BJ20" s="832"/>
      <c r="BK20" s="738"/>
      <c r="BL20" s="671"/>
      <c r="BM20" s="672"/>
      <c r="BN20" s="672"/>
      <c r="BO20" s="672"/>
      <c r="BP20" s="471"/>
      <c r="BQ20" s="830"/>
      <c r="BR20" s="830"/>
      <c r="BS20" s="830"/>
      <c r="BT20" s="830"/>
      <c r="BU20" s="830"/>
      <c r="BV20" s="831"/>
      <c r="BW20" s="832"/>
      <c r="BX20" s="832"/>
      <c r="BY20" s="832"/>
      <c r="BZ20" s="832"/>
      <c r="CA20" s="832"/>
      <c r="CB20" s="833"/>
      <c r="CC20" s="832"/>
      <c r="CD20" s="832"/>
      <c r="CE20" s="832"/>
      <c r="CF20" s="832"/>
      <c r="CG20" s="832"/>
      <c r="CH20" s="217"/>
      <c r="CI20" s="220"/>
      <c r="CJ20" s="220"/>
    </row>
    <row r="21" spans="1:88" s="252" customFormat="1" ht="15" customHeight="1">
      <c r="A21" s="250"/>
      <c r="B21" s="250"/>
      <c r="C21" s="250"/>
      <c r="E21" s="950"/>
      <c r="F21" s="951"/>
      <c r="G21" s="804"/>
      <c r="H21" s="804"/>
      <c r="I21" s="804"/>
      <c r="J21" s="804"/>
      <c r="K21" s="804"/>
      <c r="L21" s="804"/>
      <c r="M21" s="804"/>
      <c r="N21" s="804"/>
      <c r="O21" s="804"/>
      <c r="P21" s="804"/>
      <c r="Q21" s="804"/>
      <c r="R21" s="804"/>
      <c r="S21" s="804"/>
      <c r="T21" s="804"/>
      <c r="U21" s="804"/>
      <c r="V21" s="804"/>
      <c r="W21" s="804"/>
      <c r="X21" s="804"/>
      <c r="Y21" s="804"/>
      <c r="Z21" s="804"/>
      <c r="AA21" s="804"/>
      <c r="AB21" s="804"/>
      <c r="AC21" s="804"/>
      <c r="AD21" s="804"/>
      <c r="AE21" s="804"/>
      <c r="AF21" s="804"/>
      <c r="AG21" s="804"/>
      <c r="AH21" s="804"/>
      <c r="AI21" s="804"/>
      <c r="AJ21" s="804"/>
      <c r="AK21" s="923"/>
      <c r="AL21" s="923"/>
      <c r="AM21" s="923"/>
      <c r="AN21" s="465"/>
      <c r="AO21" s="483" t="str">
        <f>IF(LEN(VLOOKUP(AK19,vysledovka!$D$8:$F$68,2,FALSE))&lt;11,"",LEFT(RIGHT(VLOOKUP(AK19,vysledovka!$D$8:$F$68,2,FALSE),11),1))</f>
        <v/>
      </c>
      <c r="AP21" s="253"/>
      <c r="AQ21" s="483" t="str">
        <f>IF(LEN(VLOOKUP(AK19,vysledovka!$D$8:$F$68,2,FALSE))&lt;10,"",LEFT(RIGHT(VLOOKUP(AK19,vysledovka!$D$8:$F$68,2,FALSE),10),1))</f>
        <v/>
      </c>
      <c r="AR21" s="482"/>
      <c r="AS21" s="483" t="str">
        <f>IF(LEN(VLOOKUP(AK19,vysledovka!$D$8:$F$68,2,FALSE))&lt;9,"",LEFT(RIGHT(VLOOKUP(AK19,vysledovka!$D$8:$F$68,2,FALSE),9),1))</f>
        <v/>
      </c>
      <c r="AT21" s="253"/>
      <c r="AU21" s="483" t="str">
        <f>IF(LEN(VLOOKUP(AK19,vysledovka!$D$8:$F$68,2,FALSE))&lt;8,"",LEFT(RIGHT(VLOOKUP(AK19,vysledovka!$D$8:$F$68,2,FALSE),8),1))</f>
        <v/>
      </c>
      <c r="AV21" s="482"/>
      <c r="AW21" s="483" t="str">
        <f>IF(LEN(VLOOKUP(AK19,vysledovka!$D$8:$F$68,2,FALSE))&lt;7,"",LEFT(RIGHT(VLOOKUP(AK19,vysledovka!$D$8:$F$68,2,FALSE),7),1))</f>
        <v/>
      </c>
      <c r="AX21" s="482"/>
      <c r="AY21" s="483" t="str">
        <f>IF(LEN(VLOOKUP(AK19,vysledovka!$D$8:$F$68,2,FALSE))&lt;6,"",LEFT(RIGHT(VLOOKUP(AK19,vysledovka!$D$8:$F$68,2,FALSE),6),1))</f>
        <v>1</v>
      </c>
      <c r="AZ21" s="253"/>
      <c r="BA21" s="834" t="str">
        <f>IF(LEN(VLOOKUP(AK19,vysledovka!$D$8:$F$68,2,FALSE))&lt;5,"",LEFT(RIGHT(VLOOKUP(AK19,vysledovka!$D$8:$F$68,2,FALSE),5),1))</f>
        <v>6</v>
      </c>
      <c r="BB21" s="834"/>
      <c r="BC21" s="482"/>
      <c r="BD21" s="483" t="str">
        <f>IF(LEN(VLOOKUP(AK19,vysledovka!$D$8:$F$68,2,FALSE))&lt;4,"",LEFT(RIGHT(VLOOKUP(AK19,vysledovka!$D$8:$F$68,2,FALSE),4),1))</f>
        <v>9</v>
      </c>
      <c r="BE21" s="482"/>
      <c r="BF21" s="483" t="str">
        <f>IF(LEN(VLOOKUP(AK19,vysledovka!$D$8:$F$68,2,FALSE))&lt;3,"",LEFT(RIGHT(VLOOKUP(AK19,vysledovka!$D$8:$F$68,2,FALSE),3),1))</f>
        <v>9</v>
      </c>
      <c r="BG21" s="482"/>
      <c r="BH21" s="483" t="str">
        <f>IF(LEN(VLOOKUP(AK19,vysledovka!$D$8:$F$68,2,FALSE))&lt;2,"",LEFT(RIGHT(VLOOKUP(AK19,vysledovka!$D$8:$F$68,2,FALSE),2),1))</f>
        <v>8</v>
      </c>
      <c r="BI21" s="482"/>
      <c r="BJ21" s="483" t="str">
        <f>IF(VLOOKUP(AK19,vysledovka!$D$8:$F$68,2,FALSE)=0,"",IF(LEN(VLOOKUP(AK19,vysledovka!$D$8:$F$68,2,FALSE))&lt;1,"",LEFT(RIGHT(VLOOKUP(AK19,vysledovka!$D$8:$F$68,2,FALSE),1),1)))</f>
        <v>4</v>
      </c>
      <c r="BK21" s="738"/>
      <c r="BL21" s="671"/>
      <c r="BM21" s="483" t="str">
        <f>IF(LEN(VLOOKUP(AK19,vysledovka!$D$8:$F$68,3,FALSE))&lt;11,"",LEFT(RIGHT(VLOOKUP(AK19,vysledovka!$D$8:$F$68,3,FALSE),11),1))</f>
        <v/>
      </c>
      <c r="BN21" s="253"/>
      <c r="BO21" s="483" t="str">
        <f>IF(LEN(VLOOKUP(AK19,vysledovka!$D$8:$F$68,3,FALSE))&lt;10,"",LEFT(RIGHT(VLOOKUP(AK19,vysledovka!$D$8:$F$68,3,FALSE),10),1))</f>
        <v/>
      </c>
      <c r="BP21" s="482"/>
      <c r="BQ21" s="483" t="str">
        <f>IF(LEN(VLOOKUP(AK19,vysledovka!$D$8:$F$68,3,FALSE))&lt;9,"",LEFT(RIGHT(VLOOKUP(AK19,vysledovka!$D$8:$F$68,3,FALSE),9),1))</f>
        <v/>
      </c>
      <c r="BR21" s="253"/>
      <c r="BS21" s="483" t="str">
        <f>IF(LEN(VLOOKUP(AK19,vysledovka!$D$8:$F$68,3,FALSE))&lt;8,"",LEFT(RIGHT(VLOOKUP(AK19,vysledovka!$D$8:$F$68,3,FALSE),8),1))</f>
        <v/>
      </c>
      <c r="BT21" s="482"/>
      <c r="BU21" s="483" t="str">
        <f>IF(LEN(VLOOKUP(AK19,vysledovka!$D$8:$F$68,3,FALSE))&lt;7,"",LEFT(RIGHT(VLOOKUP(AK19,vysledovka!$D$8:$F$68,3,FALSE),7),1))</f>
        <v/>
      </c>
      <c r="BV21" s="831"/>
      <c r="BW21" s="483" t="str">
        <f>IF(LEN(VLOOKUP(AK19,vysledovka!$D$8:$F$68,3,FALSE))&lt;6,"",LEFT(RIGHT(VLOOKUP(AK19,vysledovka!$D$8:$F$68,3,FALSE),6),1))</f>
        <v>1</v>
      </c>
      <c r="BX21" s="482"/>
      <c r="BY21" s="483" t="str">
        <f>IF(LEN(VLOOKUP(AK19,vysledovka!$D$8:$F$68,3,FALSE))&lt;5,"",LEFT(RIGHT(VLOOKUP(AK19,vysledovka!$D$8:$F$68,3,FALSE),5),1))</f>
        <v>4</v>
      </c>
      <c r="BZ21" s="482"/>
      <c r="CA21" s="483" t="str">
        <f>IF(LEN(VLOOKUP(AK19,vysledovka!$D$8:$F$68,3,FALSE))&lt;4,"",LEFT(RIGHT(VLOOKUP(AK19,vysledovka!$D$8:$F$68,3,FALSE),4),1))</f>
        <v>5</v>
      </c>
      <c r="CB21" s="833"/>
      <c r="CC21" s="483" t="str">
        <f>IF(LEN(VLOOKUP(AK19,vysledovka!$D$8:$F$68,3,FALSE))&lt;3,"",LEFT(RIGHT(VLOOKUP(AK19,vysledovka!$D$8:$F$68,3,FALSE),3),1))</f>
        <v>1</v>
      </c>
      <c r="CD21" s="482"/>
      <c r="CE21" s="483" t="str">
        <f>IF(LEN(VLOOKUP(AK19,vysledovka!$D$8:$F$68,3,FALSE))&lt;2,"",LEFT(RIGHT(VLOOKUP(AK19,vysledovka!$D$8:$F$68,3,FALSE),2),1))</f>
        <v>1</v>
      </c>
      <c r="CF21" s="482"/>
      <c r="CG21" s="483" t="str">
        <f>IF(VLOOKUP(AK19,vysledovka!$D$8:$F$68,3,FALSE)=0,"",IF(LEN(VLOOKUP(AK19,vysledovka!$D$8:$F$68,3,FALSE))&lt;1,"",LEFT(RIGHT(VLOOKUP(AK19,vysledovka!$D$8:$F$68,3,FALSE),1),1)))</f>
        <v>8</v>
      </c>
      <c r="CH21" s="217"/>
      <c r="CI21" s="250"/>
      <c r="CJ21" s="250"/>
    </row>
    <row r="22" spans="1:88" s="252" customFormat="1" ht="3" customHeight="1">
      <c r="A22" s="250"/>
      <c r="B22" s="250"/>
      <c r="C22" s="250"/>
      <c r="E22" s="950"/>
      <c r="F22" s="951"/>
      <c r="G22" s="804"/>
      <c r="H22" s="804"/>
      <c r="I22" s="804"/>
      <c r="J22" s="804"/>
      <c r="K22" s="804"/>
      <c r="L22" s="804"/>
      <c r="M22" s="804"/>
      <c r="N22" s="804"/>
      <c r="O22" s="804"/>
      <c r="P22" s="804"/>
      <c r="Q22" s="804"/>
      <c r="R22" s="804"/>
      <c r="S22" s="804"/>
      <c r="T22" s="804"/>
      <c r="U22" s="804"/>
      <c r="V22" s="804"/>
      <c r="W22" s="804"/>
      <c r="X22" s="804"/>
      <c r="Y22" s="804"/>
      <c r="Z22" s="804"/>
      <c r="AA22" s="804"/>
      <c r="AB22" s="804"/>
      <c r="AC22" s="804"/>
      <c r="AD22" s="804"/>
      <c r="AE22" s="804"/>
      <c r="AF22" s="804"/>
      <c r="AG22" s="804"/>
      <c r="AH22" s="804"/>
      <c r="AI22" s="804"/>
      <c r="AJ22" s="804"/>
      <c r="AK22" s="923"/>
      <c r="AL22" s="923"/>
      <c r="AM22" s="923"/>
      <c r="AN22" s="464"/>
      <c r="AO22" s="236"/>
      <c r="AP22" s="236"/>
      <c r="AQ22" s="236"/>
      <c r="AR22" s="236"/>
      <c r="AS22" s="236"/>
      <c r="AT22" s="236"/>
      <c r="AU22" s="236"/>
      <c r="AV22" s="236"/>
      <c r="AW22" s="236"/>
      <c r="AX22" s="236"/>
      <c r="AY22" s="236"/>
      <c r="AZ22" s="236"/>
      <c r="BA22" s="236"/>
      <c r="BB22" s="236"/>
      <c r="BC22" s="236"/>
      <c r="BD22" s="236"/>
      <c r="BE22" s="182"/>
      <c r="BF22" s="182"/>
      <c r="BG22" s="182"/>
      <c r="BH22" s="182"/>
      <c r="BI22" s="182"/>
      <c r="BJ22" s="182"/>
      <c r="BK22" s="182"/>
      <c r="BL22" s="669"/>
      <c r="BM22" s="669"/>
      <c r="BN22" s="669"/>
      <c r="BO22" s="669"/>
      <c r="BP22" s="669"/>
      <c r="BQ22" s="669"/>
      <c r="BR22" s="669"/>
      <c r="BS22" s="669"/>
      <c r="BT22" s="669"/>
      <c r="BU22" s="669"/>
      <c r="BV22" s="669"/>
      <c r="BW22" s="669"/>
      <c r="BX22" s="669"/>
      <c r="BY22" s="669"/>
      <c r="BZ22" s="669"/>
      <c r="CA22" s="669"/>
      <c r="CB22" s="669"/>
      <c r="CC22" s="182"/>
      <c r="CD22" s="182"/>
      <c r="CE22" s="182"/>
      <c r="CF22" s="182"/>
      <c r="CG22" s="182"/>
      <c r="CH22" s="218"/>
      <c r="CI22" s="250"/>
      <c r="CJ22" s="250"/>
    </row>
    <row r="23" spans="1:88" s="174" customFormat="1" ht="3" customHeight="1">
      <c r="A23" s="250"/>
      <c r="B23" s="251"/>
      <c r="C23" s="144"/>
      <c r="D23" s="144"/>
      <c r="E23" s="970" t="s">
        <v>296</v>
      </c>
      <c r="F23" s="971"/>
      <c r="G23" s="942" t="str">
        <f>Index!C262</f>
        <v>Daň z príjmov splatná (591, 595)</v>
      </c>
      <c r="H23" s="943"/>
      <c r="I23" s="943"/>
      <c r="J23" s="943"/>
      <c r="K23" s="943"/>
      <c r="L23" s="943"/>
      <c r="M23" s="943"/>
      <c r="N23" s="943"/>
      <c r="O23" s="943"/>
      <c r="P23" s="943"/>
      <c r="Q23" s="943"/>
      <c r="R23" s="943"/>
      <c r="S23" s="943"/>
      <c r="T23" s="943"/>
      <c r="U23" s="943"/>
      <c r="V23" s="943"/>
      <c r="W23" s="943"/>
      <c r="X23" s="943"/>
      <c r="Y23" s="943"/>
      <c r="Z23" s="943"/>
      <c r="AA23" s="943"/>
      <c r="AB23" s="943"/>
      <c r="AC23" s="943"/>
      <c r="AD23" s="943"/>
      <c r="AE23" s="943"/>
      <c r="AF23" s="943"/>
      <c r="AG23" s="943"/>
      <c r="AH23" s="943"/>
      <c r="AI23" s="943"/>
      <c r="AJ23" s="944"/>
      <c r="AK23" s="922" t="s">
        <v>142</v>
      </c>
      <c r="AL23" s="923"/>
      <c r="AM23" s="923"/>
      <c r="AN23" s="469"/>
      <c r="AO23" s="472"/>
      <c r="AP23" s="472"/>
      <c r="AQ23" s="472"/>
      <c r="AR23" s="472"/>
      <c r="AS23" s="472"/>
      <c r="AT23" s="472"/>
      <c r="AU23" s="472"/>
      <c r="AV23" s="472"/>
      <c r="AW23" s="472"/>
      <c r="AX23" s="472"/>
      <c r="AY23" s="472"/>
      <c r="AZ23" s="472"/>
      <c r="BA23" s="472"/>
      <c r="BB23" s="472"/>
      <c r="BC23" s="472"/>
      <c r="BD23" s="472"/>
      <c r="BE23" s="175"/>
      <c r="BF23" s="175"/>
      <c r="BG23" s="175"/>
      <c r="BH23" s="175"/>
      <c r="BI23" s="175"/>
      <c r="BJ23" s="175"/>
      <c r="BK23" s="175"/>
      <c r="BL23" s="710"/>
      <c r="BM23" s="710"/>
      <c r="BN23" s="710"/>
      <c r="BO23" s="710"/>
      <c r="BP23" s="710"/>
      <c r="BQ23" s="710"/>
      <c r="BR23" s="710"/>
      <c r="BS23" s="710"/>
      <c r="BT23" s="710"/>
      <c r="BU23" s="710"/>
      <c r="BV23" s="710"/>
      <c r="BW23" s="710"/>
      <c r="BX23" s="710"/>
      <c r="BY23" s="710"/>
      <c r="BZ23" s="710"/>
      <c r="CA23" s="710"/>
      <c r="CB23" s="710"/>
      <c r="CC23" s="175"/>
      <c r="CD23" s="175"/>
      <c r="CE23" s="175"/>
      <c r="CF23" s="175"/>
      <c r="CG23" s="175"/>
      <c r="CH23" s="216"/>
      <c r="CI23" s="220"/>
      <c r="CJ23" s="220"/>
    </row>
    <row r="24" spans="1:88" s="174" customFormat="1" ht="3" customHeight="1">
      <c r="A24" s="250"/>
      <c r="B24" s="250"/>
      <c r="C24" s="250"/>
      <c r="D24" s="251"/>
      <c r="E24" s="970"/>
      <c r="F24" s="971"/>
      <c r="G24" s="942"/>
      <c r="H24" s="943"/>
      <c r="I24" s="943"/>
      <c r="J24" s="943"/>
      <c r="K24" s="943"/>
      <c r="L24" s="943"/>
      <c r="M24" s="943"/>
      <c r="N24" s="943"/>
      <c r="O24" s="943"/>
      <c r="P24" s="943"/>
      <c r="Q24" s="943"/>
      <c r="R24" s="943"/>
      <c r="S24" s="943"/>
      <c r="T24" s="943"/>
      <c r="U24" s="943"/>
      <c r="V24" s="943"/>
      <c r="W24" s="943"/>
      <c r="X24" s="943"/>
      <c r="Y24" s="943"/>
      <c r="Z24" s="943"/>
      <c r="AA24" s="943"/>
      <c r="AB24" s="943"/>
      <c r="AC24" s="943"/>
      <c r="AD24" s="943"/>
      <c r="AE24" s="943"/>
      <c r="AF24" s="943"/>
      <c r="AG24" s="943"/>
      <c r="AH24" s="943"/>
      <c r="AI24" s="943"/>
      <c r="AJ24" s="944"/>
      <c r="AK24" s="923"/>
      <c r="AL24" s="923"/>
      <c r="AM24" s="923"/>
      <c r="AN24" s="465"/>
      <c r="AO24" s="466"/>
      <c r="AP24" s="466"/>
      <c r="AQ24" s="466"/>
      <c r="AR24" s="471"/>
      <c r="AS24" s="481"/>
      <c r="AT24" s="481"/>
      <c r="AU24" s="481"/>
      <c r="AV24" s="481"/>
      <c r="AW24" s="481"/>
      <c r="AX24" s="482"/>
      <c r="AY24" s="830"/>
      <c r="AZ24" s="830"/>
      <c r="BA24" s="830"/>
      <c r="BB24" s="830"/>
      <c r="BC24" s="830"/>
      <c r="BD24" s="830"/>
      <c r="BE24" s="482"/>
      <c r="BF24" s="832"/>
      <c r="BG24" s="832"/>
      <c r="BH24" s="832"/>
      <c r="BI24" s="832"/>
      <c r="BJ24" s="832"/>
      <c r="BK24" s="738"/>
      <c r="BL24" s="671"/>
      <c r="BM24" s="672"/>
      <c r="BN24" s="672"/>
      <c r="BO24" s="672"/>
      <c r="BP24" s="471"/>
      <c r="BQ24" s="830"/>
      <c r="BR24" s="830"/>
      <c r="BS24" s="830"/>
      <c r="BT24" s="830"/>
      <c r="BU24" s="830"/>
      <c r="BV24" s="831"/>
      <c r="BW24" s="832"/>
      <c r="BX24" s="832"/>
      <c r="BY24" s="832"/>
      <c r="BZ24" s="832"/>
      <c r="CA24" s="832"/>
      <c r="CB24" s="833"/>
      <c r="CC24" s="832"/>
      <c r="CD24" s="832"/>
      <c r="CE24" s="832"/>
      <c r="CF24" s="832"/>
      <c r="CG24" s="832"/>
      <c r="CH24" s="217"/>
      <c r="CI24" s="220"/>
      <c r="CJ24" s="220"/>
    </row>
    <row r="25" spans="1:88" s="252" customFormat="1" ht="15" customHeight="1">
      <c r="A25" s="250"/>
      <c r="B25" s="250"/>
      <c r="C25" s="250"/>
      <c r="E25" s="970"/>
      <c r="F25" s="971"/>
      <c r="G25" s="942"/>
      <c r="H25" s="943"/>
      <c r="I25" s="943"/>
      <c r="J25" s="943"/>
      <c r="K25" s="943"/>
      <c r="L25" s="943"/>
      <c r="M25" s="943"/>
      <c r="N25" s="943"/>
      <c r="O25" s="943"/>
      <c r="P25" s="943"/>
      <c r="Q25" s="943"/>
      <c r="R25" s="943"/>
      <c r="S25" s="943"/>
      <c r="T25" s="943"/>
      <c r="U25" s="943"/>
      <c r="V25" s="943"/>
      <c r="W25" s="943"/>
      <c r="X25" s="943"/>
      <c r="Y25" s="943"/>
      <c r="Z25" s="943"/>
      <c r="AA25" s="943"/>
      <c r="AB25" s="943"/>
      <c r="AC25" s="943"/>
      <c r="AD25" s="943"/>
      <c r="AE25" s="943"/>
      <c r="AF25" s="943"/>
      <c r="AG25" s="943"/>
      <c r="AH25" s="943"/>
      <c r="AI25" s="943"/>
      <c r="AJ25" s="944"/>
      <c r="AK25" s="923"/>
      <c r="AL25" s="923"/>
      <c r="AM25" s="923"/>
      <c r="AN25" s="465"/>
      <c r="AO25" s="483" t="str">
        <f>IF(LEN(VLOOKUP(AK23,vysledovka!$D$8:$F$68,2,FALSE))&lt;11,"",LEFT(RIGHT(VLOOKUP(AK23,vysledovka!$D$8:$F$68,2,FALSE),11),1))</f>
        <v/>
      </c>
      <c r="AP25" s="253"/>
      <c r="AQ25" s="483" t="str">
        <f>IF(LEN(VLOOKUP(AK23,vysledovka!$D$8:$F$68,2,FALSE))&lt;10,"",LEFT(RIGHT(VLOOKUP(AK23,vysledovka!$D$8:$F$68,2,FALSE),10),1))</f>
        <v/>
      </c>
      <c r="AR25" s="482"/>
      <c r="AS25" s="483" t="str">
        <f>IF(LEN(VLOOKUP(AK23,vysledovka!$D$8:$F$68,2,FALSE))&lt;9,"",LEFT(RIGHT(VLOOKUP(AK23,vysledovka!$D$8:$F$68,2,FALSE),9),1))</f>
        <v/>
      </c>
      <c r="AT25" s="253"/>
      <c r="AU25" s="483" t="str">
        <f>IF(LEN(VLOOKUP(AK23,vysledovka!$D$8:$F$68,2,FALSE))&lt;8,"",LEFT(RIGHT(VLOOKUP(AK23,vysledovka!$D$8:$F$68,2,FALSE),8),1))</f>
        <v/>
      </c>
      <c r="AV25" s="482"/>
      <c r="AW25" s="483" t="str">
        <f>IF(LEN(VLOOKUP(AK23,vysledovka!$D$8:$F$68,2,FALSE))&lt;7,"",LEFT(RIGHT(VLOOKUP(AK23,vysledovka!$D$8:$F$68,2,FALSE),7),1))</f>
        <v/>
      </c>
      <c r="AX25" s="482"/>
      <c r="AY25" s="483" t="str">
        <f>IF(LEN(VLOOKUP(AK23,vysledovka!$D$8:$F$68,2,FALSE))&lt;6,"",LEFT(RIGHT(VLOOKUP(AK23,vysledovka!$D$8:$F$68,2,FALSE),6),1))</f>
        <v>1</v>
      </c>
      <c r="AZ25" s="253"/>
      <c r="BA25" s="834" t="str">
        <f>IF(LEN(VLOOKUP(AK23,vysledovka!$D$8:$F$68,2,FALSE))&lt;5,"",LEFT(RIGHT(VLOOKUP(AK23,vysledovka!$D$8:$F$68,2,FALSE),5),1))</f>
        <v>6</v>
      </c>
      <c r="BB25" s="834"/>
      <c r="BC25" s="482"/>
      <c r="BD25" s="483" t="str">
        <f>IF(LEN(VLOOKUP(AK23,vysledovka!$D$8:$F$68,2,FALSE))&lt;4,"",LEFT(RIGHT(VLOOKUP(AK23,vysledovka!$D$8:$F$68,2,FALSE),4),1))</f>
        <v>9</v>
      </c>
      <c r="BE25" s="482"/>
      <c r="BF25" s="483" t="str">
        <f>IF(LEN(VLOOKUP(AK23,vysledovka!$D$8:$F$68,2,FALSE))&lt;3,"",LEFT(RIGHT(VLOOKUP(AK23,vysledovka!$D$8:$F$68,2,FALSE),3),1))</f>
        <v>9</v>
      </c>
      <c r="BG25" s="482"/>
      <c r="BH25" s="483" t="str">
        <f>IF(LEN(VLOOKUP(AK23,vysledovka!$D$8:$F$68,2,FALSE))&lt;2,"",LEFT(RIGHT(VLOOKUP(AK23,vysledovka!$D$8:$F$68,2,FALSE),2),1))</f>
        <v>8</v>
      </c>
      <c r="BI25" s="482"/>
      <c r="BJ25" s="483" t="str">
        <f>IF(VLOOKUP(AK23,vysledovka!$D$8:$F$68,2,FALSE)=0,"",IF(LEN(VLOOKUP(AK23,vysledovka!$D$8:$F$68,2,FALSE))&lt;1,"",LEFT(RIGHT(VLOOKUP(AK23,vysledovka!$D$8:$F$68,2,FALSE),1),1)))</f>
        <v>4</v>
      </c>
      <c r="BK25" s="738"/>
      <c r="BL25" s="671"/>
      <c r="BM25" s="483" t="str">
        <f>IF(LEN(VLOOKUP(AK23,vysledovka!$D$8:$F$68,3,FALSE))&lt;11,"",LEFT(RIGHT(VLOOKUP(AK23,vysledovka!$D$8:$F$68,3,FALSE),11),1))</f>
        <v/>
      </c>
      <c r="BN25" s="253"/>
      <c r="BO25" s="483" t="str">
        <f>IF(LEN(VLOOKUP(AK23,vysledovka!$D$8:$F$68,3,FALSE))&lt;10,"",LEFT(RIGHT(VLOOKUP(AK23,vysledovka!$D$8:$F$68,3,FALSE),10),1))</f>
        <v/>
      </c>
      <c r="BP25" s="482"/>
      <c r="BQ25" s="483" t="str">
        <f>IF(LEN(VLOOKUP(AK23,vysledovka!$D$8:$F$68,3,FALSE))&lt;9,"",LEFT(RIGHT(VLOOKUP(AK23,vysledovka!$D$8:$F$68,3,FALSE),9),1))</f>
        <v/>
      </c>
      <c r="BR25" s="253"/>
      <c r="BS25" s="483" t="str">
        <f>IF(LEN(VLOOKUP(AK23,vysledovka!$D$8:$F$68,3,FALSE))&lt;8,"",LEFT(RIGHT(VLOOKUP(AK23,vysledovka!$D$8:$F$68,3,FALSE),8),1))</f>
        <v/>
      </c>
      <c r="BT25" s="482"/>
      <c r="BU25" s="483" t="str">
        <f>IF(LEN(VLOOKUP(AK23,vysledovka!$D$8:$F$68,3,FALSE))&lt;7,"",LEFT(RIGHT(VLOOKUP(AK23,vysledovka!$D$8:$F$68,3,FALSE),7),1))</f>
        <v/>
      </c>
      <c r="BV25" s="831"/>
      <c r="BW25" s="483" t="str">
        <f>IF(LEN(VLOOKUP(AK23,vysledovka!$D$8:$F$68,3,FALSE))&lt;6,"",LEFT(RIGHT(VLOOKUP(AK23,vysledovka!$D$8:$F$68,3,FALSE),6),1))</f>
        <v>1</v>
      </c>
      <c r="BX25" s="482"/>
      <c r="BY25" s="483" t="str">
        <f>IF(LEN(VLOOKUP(AK23,vysledovka!$D$8:$F$68,3,FALSE))&lt;5,"",LEFT(RIGHT(VLOOKUP(AK23,vysledovka!$D$8:$F$68,3,FALSE),5),1))</f>
        <v>4</v>
      </c>
      <c r="BZ25" s="482"/>
      <c r="CA25" s="483" t="str">
        <f>IF(LEN(VLOOKUP(AK23,vysledovka!$D$8:$F$68,3,FALSE))&lt;4,"",LEFT(RIGHT(VLOOKUP(AK23,vysledovka!$D$8:$F$68,3,FALSE),4),1))</f>
        <v>5</v>
      </c>
      <c r="CB25" s="833"/>
      <c r="CC25" s="483" t="str">
        <f>IF(LEN(VLOOKUP(AK23,vysledovka!$D$8:$F$68,3,FALSE))&lt;3,"",LEFT(RIGHT(VLOOKUP(AK23,vysledovka!$D$8:$F$68,3,FALSE),3),1))</f>
        <v>4</v>
      </c>
      <c r="CD25" s="482"/>
      <c r="CE25" s="483" t="str">
        <f>IF(LEN(VLOOKUP(AK23,vysledovka!$D$8:$F$68,3,FALSE))&lt;2,"",LEFT(RIGHT(VLOOKUP(AK23,vysledovka!$D$8:$F$68,3,FALSE),2),1))</f>
        <v>6</v>
      </c>
      <c r="CF25" s="482"/>
      <c r="CG25" s="483" t="str">
        <f>IF(VLOOKUP(AK23,vysledovka!$D$8:$F$68,3,FALSE)=0,"",IF(LEN(VLOOKUP(AK23,vysledovka!$D$8:$F$68,3,FALSE))&lt;1,"",LEFT(RIGHT(VLOOKUP(AK23,vysledovka!$D$8:$F$68,3,FALSE),1),1)))</f>
        <v>4</v>
      </c>
      <c r="CH25" s="217"/>
      <c r="CI25" s="250"/>
      <c r="CJ25" s="250"/>
    </row>
    <row r="26" spans="1:88" s="252" customFormat="1" ht="3" customHeight="1">
      <c r="A26" s="250"/>
      <c r="B26" s="250"/>
      <c r="C26" s="250"/>
      <c r="E26" s="970"/>
      <c r="F26" s="971"/>
      <c r="G26" s="942"/>
      <c r="H26" s="943"/>
      <c r="I26" s="943"/>
      <c r="J26" s="943"/>
      <c r="K26" s="943"/>
      <c r="L26" s="943"/>
      <c r="M26" s="943"/>
      <c r="N26" s="943"/>
      <c r="O26" s="943"/>
      <c r="P26" s="943"/>
      <c r="Q26" s="943"/>
      <c r="R26" s="943"/>
      <c r="S26" s="943"/>
      <c r="T26" s="943"/>
      <c r="U26" s="943"/>
      <c r="V26" s="943"/>
      <c r="W26" s="943"/>
      <c r="X26" s="943"/>
      <c r="Y26" s="943"/>
      <c r="Z26" s="943"/>
      <c r="AA26" s="943"/>
      <c r="AB26" s="943"/>
      <c r="AC26" s="943"/>
      <c r="AD26" s="943"/>
      <c r="AE26" s="943"/>
      <c r="AF26" s="943"/>
      <c r="AG26" s="943"/>
      <c r="AH26" s="943"/>
      <c r="AI26" s="943"/>
      <c r="AJ26" s="944"/>
      <c r="AK26" s="923"/>
      <c r="AL26" s="923"/>
      <c r="AM26" s="923"/>
      <c r="AN26" s="464"/>
      <c r="AO26" s="236"/>
      <c r="AP26" s="236"/>
      <c r="AQ26" s="236"/>
      <c r="AR26" s="236"/>
      <c r="AS26" s="236"/>
      <c r="AT26" s="236"/>
      <c r="AU26" s="236"/>
      <c r="AV26" s="236"/>
      <c r="AW26" s="236"/>
      <c r="AX26" s="236"/>
      <c r="AY26" s="236"/>
      <c r="AZ26" s="236"/>
      <c r="BA26" s="236"/>
      <c r="BB26" s="236"/>
      <c r="BC26" s="236"/>
      <c r="BD26" s="236"/>
      <c r="BE26" s="182"/>
      <c r="BF26" s="182"/>
      <c r="BG26" s="182"/>
      <c r="BH26" s="182"/>
      <c r="BI26" s="182"/>
      <c r="BJ26" s="182"/>
      <c r="BK26" s="182"/>
      <c r="BL26" s="669"/>
      <c r="BM26" s="669"/>
      <c r="BN26" s="669"/>
      <c r="BO26" s="669"/>
      <c r="BP26" s="669"/>
      <c r="BQ26" s="669"/>
      <c r="BR26" s="669"/>
      <c r="BS26" s="669"/>
      <c r="BT26" s="669"/>
      <c r="BU26" s="669"/>
      <c r="BV26" s="669"/>
      <c r="BW26" s="669"/>
      <c r="BX26" s="669"/>
      <c r="BY26" s="669"/>
      <c r="BZ26" s="669"/>
      <c r="CA26" s="669"/>
      <c r="CB26" s="669"/>
      <c r="CC26" s="182"/>
      <c r="CD26" s="182"/>
      <c r="CE26" s="182"/>
      <c r="CF26" s="182"/>
      <c r="CG26" s="182"/>
      <c r="CH26" s="218"/>
      <c r="CI26" s="250"/>
      <c r="CJ26" s="250"/>
    </row>
    <row r="27" spans="1:88" s="174" customFormat="1" ht="3" customHeight="1">
      <c r="A27" s="250"/>
      <c r="B27" s="251"/>
      <c r="C27" s="144"/>
      <c r="D27" s="144"/>
      <c r="E27" s="862" t="s">
        <v>59</v>
      </c>
      <c r="F27" s="863"/>
      <c r="G27" s="865" t="str">
        <f>Index!C263</f>
        <v>Daň z príjmov odložená (+/-) (592)</v>
      </c>
      <c r="H27" s="867"/>
      <c r="I27" s="867"/>
      <c r="J27" s="867"/>
      <c r="K27" s="867"/>
      <c r="L27" s="867"/>
      <c r="M27" s="867"/>
      <c r="N27" s="867"/>
      <c r="O27" s="867"/>
      <c r="P27" s="867"/>
      <c r="Q27" s="867"/>
      <c r="R27" s="867"/>
      <c r="S27" s="867"/>
      <c r="T27" s="867"/>
      <c r="U27" s="867"/>
      <c r="V27" s="867"/>
      <c r="W27" s="867"/>
      <c r="X27" s="867"/>
      <c r="Y27" s="867"/>
      <c r="Z27" s="867"/>
      <c r="AA27" s="867"/>
      <c r="AB27" s="867"/>
      <c r="AC27" s="867"/>
      <c r="AD27" s="867"/>
      <c r="AE27" s="867"/>
      <c r="AF27" s="867"/>
      <c r="AG27" s="867"/>
      <c r="AH27" s="867"/>
      <c r="AI27" s="867"/>
      <c r="AJ27" s="867"/>
      <c r="AK27" s="922" t="s">
        <v>143</v>
      </c>
      <c r="AL27" s="923"/>
      <c r="AM27" s="923"/>
      <c r="AN27" s="469"/>
      <c r="AO27" s="472"/>
      <c r="AP27" s="472"/>
      <c r="AQ27" s="472"/>
      <c r="AR27" s="472"/>
      <c r="AS27" s="472"/>
      <c r="AT27" s="472"/>
      <c r="AU27" s="472"/>
      <c r="AV27" s="472"/>
      <c r="AW27" s="472"/>
      <c r="AX27" s="472"/>
      <c r="AY27" s="472"/>
      <c r="AZ27" s="472"/>
      <c r="BA27" s="472"/>
      <c r="BB27" s="472"/>
      <c r="BC27" s="472"/>
      <c r="BD27" s="472"/>
      <c r="BE27" s="175"/>
      <c r="BF27" s="175"/>
      <c r="BG27" s="175"/>
      <c r="BH27" s="175"/>
      <c r="BI27" s="175"/>
      <c r="BJ27" s="175"/>
      <c r="BK27" s="175"/>
      <c r="BL27" s="710"/>
      <c r="BM27" s="710"/>
      <c r="BN27" s="710"/>
      <c r="BO27" s="710"/>
      <c r="BP27" s="710"/>
      <c r="BQ27" s="710"/>
      <c r="BR27" s="710"/>
      <c r="BS27" s="710"/>
      <c r="BT27" s="710"/>
      <c r="BU27" s="710"/>
      <c r="BV27" s="710"/>
      <c r="BW27" s="710"/>
      <c r="BX27" s="710"/>
      <c r="BY27" s="710"/>
      <c r="BZ27" s="710"/>
      <c r="CA27" s="710"/>
      <c r="CB27" s="710"/>
      <c r="CC27" s="175"/>
      <c r="CD27" s="175"/>
      <c r="CE27" s="175"/>
      <c r="CF27" s="175"/>
      <c r="CG27" s="175"/>
      <c r="CH27" s="216"/>
      <c r="CI27" s="220"/>
      <c r="CJ27" s="220"/>
    </row>
    <row r="28" spans="1:88" s="174" customFormat="1" ht="3" customHeight="1">
      <c r="A28" s="250"/>
      <c r="B28" s="250"/>
      <c r="C28" s="250"/>
      <c r="D28" s="251"/>
      <c r="E28" s="862"/>
      <c r="F28" s="863"/>
      <c r="G28" s="867"/>
      <c r="H28" s="867"/>
      <c r="I28" s="867"/>
      <c r="J28" s="867"/>
      <c r="K28" s="867"/>
      <c r="L28" s="867"/>
      <c r="M28" s="867"/>
      <c r="N28" s="867"/>
      <c r="O28" s="867"/>
      <c r="P28" s="867"/>
      <c r="Q28" s="867"/>
      <c r="R28" s="867"/>
      <c r="S28" s="867"/>
      <c r="T28" s="867"/>
      <c r="U28" s="867"/>
      <c r="V28" s="867"/>
      <c r="W28" s="867"/>
      <c r="X28" s="867"/>
      <c r="Y28" s="867"/>
      <c r="Z28" s="867"/>
      <c r="AA28" s="867"/>
      <c r="AB28" s="867"/>
      <c r="AC28" s="867"/>
      <c r="AD28" s="867"/>
      <c r="AE28" s="867"/>
      <c r="AF28" s="867"/>
      <c r="AG28" s="867"/>
      <c r="AH28" s="867"/>
      <c r="AI28" s="867"/>
      <c r="AJ28" s="867"/>
      <c r="AK28" s="923"/>
      <c r="AL28" s="923"/>
      <c r="AM28" s="923"/>
      <c r="AN28" s="465"/>
      <c r="AO28" s="466"/>
      <c r="AP28" s="466"/>
      <c r="AQ28" s="466"/>
      <c r="AR28" s="471"/>
      <c r="AS28" s="481"/>
      <c r="AT28" s="481"/>
      <c r="AU28" s="481"/>
      <c r="AV28" s="481"/>
      <c r="AW28" s="481"/>
      <c r="AX28" s="482"/>
      <c r="AY28" s="830"/>
      <c r="AZ28" s="830"/>
      <c r="BA28" s="830"/>
      <c r="BB28" s="830"/>
      <c r="BC28" s="830"/>
      <c r="BD28" s="830"/>
      <c r="BE28" s="482"/>
      <c r="BF28" s="832"/>
      <c r="BG28" s="832"/>
      <c r="BH28" s="832"/>
      <c r="BI28" s="832"/>
      <c r="BJ28" s="832"/>
      <c r="BK28" s="738"/>
      <c r="BL28" s="671"/>
      <c r="BM28" s="672"/>
      <c r="BN28" s="672"/>
      <c r="BO28" s="672"/>
      <c r="BP28" s="471"/>
      <c r="BQ28" s="830"/>
      <c r="BR28" s="830"/>
      <c r="BS28" s="830"/>
      <c r="BT28" s="830"/>
      <c r="BU28" s="830"/>
      <c r="BV28" s="831"/>
      <c r="BW28" s="832"/>
      <c r="BX28" s="832"/>
      <c r="BY28" s="832"/>
      <c r="BZ28" s="832"/>
      <c r="CA28" s="832"/>
      <c r="CB28" s="833"/>
      <c r="CC28" s="832"/>
      <c r="CD28" s="832"/>
      <c r="CE28" s="832"/>
      <c r="CF28" s="832"/>
      <c r="CG28" s="832"/>
      <c r="CH28" s="217"/>
      <c r="CI28" s="220"/>
      <c r="CJ28" s="220"/>
    </row>
    <row r="29" spans="1:88" s="252" customFormat="1" ht="15" customHeight="1">
      <c r="A29" s="250"/>
      <c r="B29" s="250"/>
      <c r="C29" s="250"/>
      <c r="E29" s="862"/>
      <c r="F29" s="863"/>
      <c r="G29" s="867"/>
      <c r="H29" s="867"/>
      <c r="I29" s="867"/>
      <c r="J29" s="867"/>
      <c r="K29" s="867"/>
      <c r="L29" s="867"/>
      <c r="M29" s="867"/>
      <c r="N29" s="867"/>
      <c r="O29" s="867"/>
      <c r="P29" s="867"/>
      <c r="Q29" s="867"/>
      <c r="R29" s="867"/>
      <c r="S29" s="867"/>
      <c r="T29" s="867"/>
      <c r="U29" s="867"/>
      <c r="V29" s="867"/>
      <c r="W29" s="867"/>
      <c r="X29" s="867"/>
      <c r="Y29" s="867"/>
      <c r="Z29" s="867"/>
      <c r="AA29" s="867"/>
      <c r="AB29" s="867"/>
      <c r="AC29" s="867"/>
      <c r="AD29" s="867"/>
      <c r="AE29" s="867"/>
      <c r="AF29" s="867"/>
      <c r="AG29" s="867"/>
      <c r="AH29" s="867"/>
      <c r="AI29" s="867"/>
      <c r="AJ29" s="867"/>
      <c r="AK29" s="923"/>
      <c r="AL29" s="923"/>
      <c r="AM29" s="923"/>
      <c r="AN29" s="465"/>
      <c r="AO29" s="483" t="str">
        <f>IF(LEN(VLOOKUP(AK27,vysledovka!$D$8:$F$68,2,FALSE))&lt;11,"",LEFT(RIGHT(VLOOKUP(AK27,vysledovka!$D$8:$F$68,2,FALSE),11),1))</f>
        <v/>
      </c>
      <c r="AP29" s="253"/>
      <c r="AQ29" s="483" t="str">
        <f>IF(LEN(VLOOKUP(AK27,vysledovka!$D$8:$F$68,2,FALSE))&lt;10,"",LEFT(RIGHT(VLOOKUP(AK27,vysledovka!$D$8:$F$68,2,FALSE),10),1))</f>
        <v/>
      </c>
      <c r="AR29" s="482"/>
      <c r="AS29" s="483" t="str">
        <f>IF(LEN(VLOOKUP(AK27,vysledovka!$D$8:$F$68,2,FALSE))&lt;9,"",LEFT(RIGHT(VLOOKUP(AK27,vysledovka!$D$8:$F$68,2,FALSE),9),1))</f>
        <v/>
      </c>
      <c r="AT29" s="253"/>
      <c r="AU29" s="483" t="str">
        <f>IF(LEN(VLOOKUP(AK27,vysledovka!$D$8:$F$68,2,FALSE))&lt;8,"",LEFT(RIGHT(VLOOKUP(AK27,vysledovka!$D$8:$F$68,2,FALSE),8),1))</f>
        <v/>
      </c>
      <c r="AV29" s="482"/>
      <c r="AW29" s="483" t="str">
        <f>IF(LEN(VLOOKUP(AK27,vysledovka!$D$8:$F$68,2,FALSE))&lt;7,"",LEFT(RIGHT(VLOOKUP(AK27,vysledovka!$D$8:$F$68,2,FALSE),7),1))</f>
        <v/>
      </c>
      <c r="AX29" s="482"/>
      <c r="AY29" s="483" t="str">
        <f>IF(LEN(VLOOKUP(AK27,vysledovka!$D$8:$F$68,2,FALSE))&lt;6,"",LEFT(RIGHT(VLOOKUP(AK27,vysledovka!$D$8:$F$68,2,FALSE),6),1))</f>
        <v/>
      </c>
      <c r="AZ29" s="253"/>
      <c r="BA29" s="834" t="str">
        <f>IF(LEN(VLOOKUP(AK27,vysledovka!$D$8:$F$68,2,FALSE))&lt;5,"",LEFT(RIGHT(VLOOKUP(AK27,vysledovka!$D$8:$F$68,2,FALSE),5),1))</f>
        <v/>
      </c>
      <c r="BB29" s="834"/>
      <c r="BC29" s="482"/>
      <c r="BD29" s="483" t="str">
        <f>IF(LEN(VLOOKUP(AK27,vysledovka!$D$8:$F$68,2,FALSE))&lt;4,"",LEFT(RIGHT(VLOOKUP(AK27,vysledovka!$D$8:$F$68,2,FALSE),4),1))</f>
        <v/>
      </c>
      <c r="BE29" s="482"/>
      <c r="BF29" s="483" t="str">
        <f>IF(LEN(VLOOKUP(AK27,vysledovka!$D$8:$F$68,2,FALSE))&lt;3,"",LEFT(RIGHT(VLOOKUP(AK27,vysledovka!$D$8:$F$68,2,FALSE),3),1))</f>
        <v/>
      </c>
      <c r="BG29" s="482"/>
      <c r="BH29" s="483" t="str">
        <f>IF(LEN(VLOOKUP(AK27,vysledovka!$D$8:$F$68,2,FALSE))&lt;2,"",LEFT(RIGHT(VLOOKUP(AK27,vysledovka!$D$8:$F$68,2,FALSE),2),1))</f>
        <v/>
      </c>
      <c r="BI29" s="482"/>
      <c r="BJ29" s="483" t="str">
        <f>IF(VLOOKUP(AK27,vysledovka!$D$8:$F$68,2,FALSE)=0,"",IF(LEN(VLOOKUP(AK27,vysledovka!$D$8:$F$68,2,FALSE))&lt;1,"",LEFT(RIGHT(VLOOKUP(AK27,vysledovka!$D$8:$F$68,2,FALSE),1),1)))</f>
        <v/>
      </c>
      <c r="BK29" s="738"/>
      <c r="BL29" s="671"/>
      <c r="BM29" s="483" t="str">
        <f>IF(LEN(VLOOKUP(AK27,vysledovka!$D$8:$F$68,3,FALSE))&lt;11,"",LEFT(RIGHT(VLOOKUP(AK27,vysledovka!$D$8:$F$68,3,FALSE),11),1))</f>
        <v/>
      </c>
      <c r="BN29" s="253"/>
      <c r="BO29" s="483" t="str">
        <f>IF(LEN(VLOOKUP(AK27,vysledovka!$D$8:$F$68,3,FALSE))&lt;10,"",LEFT(RIGHT(VLOOKUP(AK27,vysledovka!$D$8:$F$68,3,FALSE),10),1))</f>
        <v/>
      </c>
      <c r="BP29" s="482"/>
      <c r="BQ29" s="483" t="str">
        <f>IF(LEN(VLOOKUP(AK27,vysledovka!$D$8:$F$68,3,FALSE))&lt;9,"",LEFT(RIGHT(VLOOKUP(AK27,vysledovka!$D$8:$F$68,3,FALSE),9),1))</f>
        <v/>
      </c>
      <c r="BR29" s="253"/>
      <c r="BS29" s="483" t="str">
        <f>IF(LEN(VLOOKUP(AK27,vysledovka!$D$8:$F$68,3,FALSE))&lt;8,"",LEFT(RIGHT(VLOOKUP(AK27,vysledovka!$D$8:$F$68,3,FALSE),8),1))</f>
        <v/>
      </c>
      <c r="BT29" s="482"/>
      <c r="BU29" s="483" t="str">
        <f>IF(LEN(VLOOKUP(AK27,vysledovka!$D$8:$F$68,3,FALSE))&lt;7,"",LEFT(RIGHT(VLOOKUP(AK27,vysledovka!$D$8:$F$68,3,FALSE),7),1))</f>
        <v/>
      </c>
      <c r="BV29" s="831"/>
      <c r="BW29" s="483" t="str">
        <f>IF(LEN(VLOOKUP(AK27,vysledovka!$D$8:$F$68,3,FALSE))&lt;6,"",LEFT(RIGHT(VLOOKUP(AK27,vysledovka!$D$8:$F$68,3,FALSE),6),1))</f>
        <v/>
      </c>
      <c r="BX29" s="482"/>
      <c r="BY29" s="483" t="str">
        <f>IF(LEN(VLOOKUP(AK27,vysledovka!$D$8:$F$68,3,FALSE))&lt;5,"",LEFT(RIGHT(VLOOKUP(AK27,vysledovka!$D$8:$F$68,3,FALSE),5),1))</f>
        <v/>
      </c>
      <c r="BZ29" s="482"/>
      <c r="CA29" s="483" t="str">
        <f>IF(LEN(VLOOKUP(AK27,vysledovka!$D$8:$F$68,3,FALSE))&lt;4,"",LEFT(RIGHT(VLOOKUP(AK27,vysledovka!$D$8:$F$68,3,FALSE),4),1))</f>
        <v>-</v>
      </c>
      <c r="CB29" s="833"/>
      <c r="CC29" s="483" t="str">
        <f>IF(LEN(VLOOKUP(AK27,vysledovka!$D$8:$F$68,3,FALSE))&lt;3,"",LEFT(RIGHT(VLOOKUP(AK27,vysledovka!$D$8:$F$68,3,FALSE),3),1))</f>
        <v>3</v>
      </c>
      <c r="CD29" s="482"/>
      <c r="CE29" s="483" t="str">
        <f>IF(LEN(VLOOKUP(AK27,vysledovka!$D$8:$F$68,3,FALSE))&lt;2,"",LEFT(RIGHT(VLOOKUP(AK27,vysledovka!$D$8:$F$68,3,FALSE),2),1))</f>
        <v>4</v>
      </c>
      <c r="CF29" s="482"/>
      <c r="CG29" s="483" t="str">
        <f>IF(VLOOKUP(AK27,vysledovka!$D$8:$F$68,3,FALSE)=0,"",IF(LEN(VLOOKUP(AK27,vysledovka!$D$8:$F$68,3,FALSE))&lt;1,"",LEFT(RIGHT(VLOOKUP(AK27,vysledovka!$D$8:$F$68,3,FALSE),1),1)))</f>
        <v>6</v>
      </c>
      <c r="CH29" s="217"/>
      <c r="CI29" s="250"/>
      <c r="CJ29" s="250"/>
    </row>
    <row r="30" spans="1:88" s="252" customFormat="1" ht="3" customHeight="1">
      <c r="A30" s="250"/>
      <c r="B30" s="250"/>
      <c r="C30" s="250"/>
      <c r="E30" s="862"/>
      <c r="F30" s="863"/>
      <c r="G30" s="867"/>
      <c r="H30" s="867"/>
      <c r="I30" s="867"/>
      <c r="J30" s="867"/>
      <c r="K30" s="867"/>
      <c r="L30" s="867"/>
      <c r="M30" s="867"/>
      <c r="N30" s="867"/>
      <c r="O30" s="867"/>
      <c r="P30" s="867"/>
      <c r="Q30" s="867"/>
      <c r="R30" s="867"/>
      <c r="S30" s="867"/>
      <c r="T30" s="867"/>
      <c r="U30" s="867"/>
      <c r="V30" s="867"/>
      <c r="W30" s="867"/>
      <c r="X30" s="867"/>
      <c r="Y30" s="867"/>
      <c r="Z30" s="867"/>
      <c r="AA30" s="867"/>
      <c r="AB30" s="867"/>
      <c r="AC30" s="867"/>
      <c r="AD30" s="867"/>
      <c r="AE30" s="867"/>
      <c r="AF30" s="867"/>
      <c r="AG30" s="867"/>
      <c r="AH30" s="867"/>
      <c r="AI30" s="867"/>
      <c r="AJ30" s="867"/>
      <c r="AK30" s="923"/>
      <c r="AL30" s="923"/>
      <c r="AM30" s="923"/>
      <c r="AN30" s="464"/>
      <c r="AO30" s="236"/>
      <c r="AP30" s="236"/>
      <c r="AQ30" s="236"/>
      <c r="AR30" s="236"/>
      <c r="AS30" s="236"/>
      <c r="AT30" s="236"/>
      <c r="AU30" s="236"/>
      <c r="AV30" s="236"/>
      <c r="AW30" s="236"/>
      <c r="AX30" s="236"/>
      <c r="AY30" s="236"/>
      <c r="AZ30" s="236"/>
      <c r="BA30" s="236"/>
      <c r="BB30" s="236"/>
      <c r="BC30" s="236"/>
      <c r="BD30" s="236"/>
      <c r="BE30" s="182"/>
      <c r="BF30" s="182"/>
      <c r="BG30" s="182"/>
      <c r="BH30" s="182"/>
      <c r="BI30" s="182"/>
      <c r="BJ30" s="182"/>
      <c r="BK30" s="182"/>
      <c r="BL30" s="669"/>
      <c r="BM30" s="669"/>
      <c r="BN30" s="669"/>
      <c r="BO30" s="669"/>
      <c r="BP30" s="669"/>
      <c r="BQ30" s="669"/>
      <c r="BR30" s="669"/>
      <c r="BS30" s="669"/>
      <c r="BT30" s="669"/>
      <c r="BU30" s="669"/>
      <c r="BV30" s="669"/>
      <c r="BW30" s="669"/>
      <c r="BX30" s="669"/>
      <c r="BY30" s="669"/>
      <c r="BZ30" s="669"/>
      <c r="CA30" s="669"/>
      <c r="CB30" s="669"/>
      <c r="CC30" s="182"/>
      <c r="CD30" s="182"/>
      <c r="CE30" s="182"/>
      <c r="CF30" s="182"/>
      <c r="CG30" s="182"/>
      <c r="CH30" s="218"/>
      <c r="CI30" s="250"/>
      <c r="CJ30" s="250"/>
    </row>
    <row r="31" spans="1:88" s="174" customFormat="1" ht="3" customHeight="1">
      <c r="A31" s="250"/>
      <c r="B31" s="251"/>
      <c r="C31" s="144"/>
      <c r="D31" s="144"/>
      <c r="E31" s="970" t="s">
        <v>297</v>
      </c>
      <c r="F31" s="971"/>
      <c r="G31" s="939" t="str">
        <f>Index!C264</f>
        <v>Prevod podielov na výsledku hospodárenia spoločníkom (+/- 596)</v>
      </c>
      <c r="H31" s="940"/>
      <c r="I31" s="940"/>
      <c r="J31" s="940"/>
      <c r="K31" s="940"/>
      <c r="L31" s="940"/>
      <c r="M31" s="940"/>
      <c r="N31" s="940"/>
      <c r="O31" s="940"/>
      <c r="P31" s="940"/>
      <c r="Q31" s="940"/>
      <c r="R31" s="940"/>
      <c r="S31" s="940"/>
      <c r="T31" s="940"/>
      <c r="U31" s="940"/>
      <c r="V31" s="940"/>
      <c r="W31" s="940"/>
      <c r="X31" s="940"/>
      <c r="Y31" s="940"/>
      <c r="Z31" s="940"/>
      <c r="AA31" s="940"/>
      <c r="AB31" s="940"/>
      <c r="AC31" s="940"/>
      <c r="AD31" s="940"/>
      <c r="AE31" s="940"/>
      <c r="AF31" s="940"/>
      <c r="AG31" s="940"/>
      <c r="AH31" s="940"/>
      <c r="AI31" s="940"/>
      <c r="AJ31" s="940"/>
      <c r="AK31" s="922" t="s">
        <v>144</v>
      </c>
      <c r="AL31" s="923"/>
      <c r="AM31" s="923"/>
      <c r="AN31" s="469"/>
      <c r="AO31" s="472"/>
      <c r="AP31" s="472"/>
      <c r="AQ31" s="472"/>
      <c r="AR31" s="472"/>
      <c r="AS31" s="472"/>
      <c r="AT31" s="472"/>
      <c r="AU31" s="472"/>
      <c r="AV31" s="472"/>
      <c r="AW31" s="472"/>
      <c r="AX31" s="472"/>
      <c r="AY31" s="472"/>
      <c r="AZ31" s="472"/>
      <c r="BA31" s="472"/>
      <c r="BB31" s="472"/>
      <c r="BC31" s="472"/>
      <c r="BD31" s="472"/>
      <c r="BE31" s="175"/>
      <c r="BF31" s="175"/>
      <c r="BG31" s="175"/>
      <c r="BH31" s="175"/>
      <c r="BI31" s="175"/>
      <c r="BJ31" s="175"/>
      <c r="BK31" s="175"/>
      <c r="BL31" s="710"/>
      <c r="BM31" s="710"/>
      <c r="BN31" s="710"/>
      <c r="BO31" s="710"/>
      <c r="BP31" s="710"/>
      <c r="BQ31" s="710"/>
      <c r="BR31" s="710"/>
      <c r="BS31" s="710"/>
      <c r="BT31" s="710"/>
      <c r="BU31" s="710"/>
      <c r="BV31" s="710"/>
      <c r="BW31" s="710"/>
      <c r="BX31" s="710"/>
      <c r="BY31" s="710"/>
      <c r="BZ31" s="710"/>
      <c r="CA31" s="710"/>
      <c r="CB31" s="710"/>
      <c r="CC31" s="175"/>
      <c r="CD31" s="175"/>
      <c r="CE31" s="175"/>
      <c r="CF31" s="175"/>
      <c r="CG31" s="175"/>
      <c r="CH31" s="216"/>
      <c r="CI31" s="220"/>
      <c r="CJ31" s="220"/>
    </row>
    <row r="32" spans="1:88" s="174" customFormat="1" ht="3" customHeight="1">
      <c r="A32" s="250"/>
      <c r="B32" s="250"/>
      <c r="C32" s="250"/>
      <c r="D32" s="251"/>
      <c r="E32" s="970"/>
      <c r="F32" s="971"/>
      <c r="G32" s="940"/>
      <c r="H32" s="940"/>
      <c r="I32" s="940"/>
      <c r="J32" s="940"/>
      <c r="K32" s="940"/>
      <c r="L32" s="940"/>
      <c r="M32" s="940"/>
      <c r="N32" s="940"/>
      <c r="O32" s="940"/>
      <c r="P32" s="940"/>
      <c r="Q32" s="940"/>
      <c r="R32" s="940"/>
      <c r="S32" s="940"/>
      <c r="T32" s="940"/>
      <c r="U32" s="940"/>
      <c r="V32" s="940"/>
      <c r="W32" s="940"/>
      <c r="X32" s="940"/>
      <c r="Y32" s="940"/>
      <c r="Z32" s="940"/>
      <c r="AA32" s="940"/>
      <c r="AB32" s="940"/>
      <c r="AC32" s="940"/>
      <c r="AD32" s="940"/>
      <c r="AE32" s="940"/>
      <c r="AF32" s="940"/>
      <c r="AG32" s="940"/>
      <c r="AH32" s="940"/>
      <c r="AI32" s="940"/>
      <c r="AJ32" s="940"/>
      <c r="AK32" s="923"/>
      <c r="AL32" s="923"/>
      <c r="AM32" s="923"/>
      <c r="AN32" s="465"/>
      <c r="AO32" s="466"/>
      <c r="AP32" s="466"/>
      <c r="AQ32" s="466"/>
      <c r="AR32" s="471"/>
      <c r="AS32" s="481"/>
      <c r="AT32" s="481"/>
      <c r="AU32" s="481"/>
      <c r="AV32" s="481"/>
      <c r="AW32" s="481"/>
      <c r="AX32" s="482"/>
      <c r="AY32" s="830"/>
      <c r="AZ32" s="830"/>
      <c r="BA32" s="830"/>
      <c r="BB32" s="830"/>
      <c r="BC32" s="830"/>
      <c r="BD32" s="830"/>
      <c r="BE32" s="482"/>
      <c r="BF32" s="832"/>
      <c r="BG32" s="832"/>
      <c r="BH32" s="832"/>
      <c r="BI32" s="832"/>
      <c r="BJ32" s="832"/>
      <c r="BK32" s="738"/>
      <c r="BL32" s="671"/>
      <c r="BM32" s="672"/>
      <c r="BN32" s="672"/>
      <c r="BO32" s="672"/>
      <c r="BP32" s="471"/>
      <c r="BQ32" s="830"/>
      <c r="BR32" s="830"/>
      <c r="BS32" s="830"/>
      <c r="BT32" s="830"/>
      <c r="BU32" s="830"/>
      <c r="BV32" s="831"/>
      <c r="BW32" s="832"/>
      <c r="BX32" s="832"/>
      <c r="BY32" s="832"/>
      <c r="BZ32" s="832"/>
      <c r="CA32" s="832"/>
      <c r="CB32" s="833"/>
      <c r="CC32" s="832"/>
      <c r="CD32" s="832"/>
      <c r="CE32" s="832"/>
      <c r="CF32" s="832"/>
      <c r="CG32" s="832"/>
      <c r="CH32" s="217"/>
      <c r="CI32" s="220"/>
      <c r="CJ32" s="220"/>
    </row>
    <row r="33" spans="1:88" s="252" customFormat="1" ht="15" customHeight="1">
      <c r="A33" s="250"/>
      <c r="B33" s="250"/>
      <c r="C33" s="250"/>
      <c r="E33" s="970"/>
      <c r="F33" s="971"/>
      <c r="G33" s="940"/>
      <c r="H33" s="940"/>
      <c r="I33" s="940"/>
      <c r="J33" s="940"/>
      <c r="K33" s="940"/>
      <c r="L33" s="940"/>
      <c r="M33" s="940"/>
      <c r="N33" s="940"/>
      <c r="O33" s="940"/>
      <c r="P33" s="940"/>
      <c r="Q33" s="940"/>
      <c r="R33" s="940"/>
      <c r="S33" s="940"/>
      <c r="T33" s="940"/>
      <c r="U33" s="940"/>
      <c r="V33" s="940"/>
      <c r="W33" s="940"/>
      <c r="X33" s="940"/>
      <c r="Y33" s="940"/>
      <c r="Z33" s="940"/>
      <c r="AA33" s="940"/>
      <c r="AB33" s="940"/>
      <c r="AC33" s="940"/>
      <c r="AD33" s="940"/>
      <c r="AE33" s="940"/>
      <c r="AF33" s="940"/>
      <c r="AG33" s="940"/>
      <c r="AH33" s="940"/>
      <c r="AI33" s="940"/>
      <c r="AJ33" s="940"/>
      <c r="AK33" s="923"/>
      <c r="AL33" s="923"/>
      <c r="AM33" s="923"/>
      <c r="AN33" s="465"/>
      <c r="AO33" s="483" t="str">
        <f>IF(LEN(VLOOKUP(AK31,vysledovka!$D$8:$F$68,2,FALSE))&lt;11,"",LEFT(RIGHT(VLOOKUP(AK31,vysledovka!$D$8:$F$68,2,FALSE),11),1))</f>
        <v/>
      </c>
      <c r="AP33" s="253"/>
      <c r="AQ33" s="483" t="str">
        <f>IF(LEN(VLOOKUP(AK31,vysledovka!$D$8:$F$68,2,FALSE))&lt;10,"",LEFT(RIGHT(VLOOKUP(AK31,vysledovka!$D$8:$F$68,2,FALSE),10),1))</f>
        <v/>
      </c>
      <c r="AR33" s="482"/>
      <c r="AS33" s="483" t="str">
        <f>IF(LEN(VLOOKUP(AK31,vysledovka!$D$8:$F$68,2,FALSE))&lt;9,"",LEFT(RIGHT(VLOOKUP(AK31,vysledovka!$D$8:$F$68,2,FALSE),9),1))</f>
        <v/>
      </c>
      <c r="AT33" s="253"/>
      <c r="AU33" s="483" t="str">
        <f>IF(LEN(VLOOKUP(AK31,vysledovka!$D$8:$F$68,2,FALSE))&lt;8,"",LEFT(RIGHT(VLOOKUP(AK31,vysledovka!$D$8:$F$68,2,FALSE),8),1))</f>
        <v/>
      </c>
      <c r="AV33" s="482"/>
      <c r="AW33" s="483" t="str">
        <f>IF(LEN(VLOOKUP(AK31,vysledovka!$D$8:$F$68,2,FALSE))&lt;7,"",LEFT(RIGHT(VLOOKUP(AK31,vysledovka!$D$8:$F$68,2,FALSE),7),1))</f>
        <v/>
      </c>
      <c r="AX33" s="482"/>
      <c r="AY33" s="483" t="str">
        <f>IF(LEN(VLOOKUP(AK31,vysledovka!$D$8:$F$68,2,FALSE))&lt;6,"",LEFT(RIGHT(VLOOKUP(AK31,vysledovka!$D$8:$F$68,2,FALSE),6),1))</f>
        <v/>
      </c>
      <c r="AZ33" s="253"/>
      <c r="BA33" s="834" t="str">
        <f>IF(LEN(VLOOKUP(AK31,vysledovka!$D$8:$F$68,2,FALSE))&lt;5,"",LEFT(RIGHT(VLOOKUP(AK31,vysledovka!$D$8:$F$68,2,FALSE),5),1))</f>
        <v/>
      </c>
      <c r="BB33" s="834"/>
      <c r="BC33" s="482"/>
      <c r="BD33" s="483" t="str">
        <f>IF(LEN(VLOOKUP(AK31,vysledovka!$D$8:$F$68,2,FALSE))&lt;4,"",LEFT(RIGHT(VLOOKUP(AK31,vysledovka!$D$8:$F$68,2,FALSE),4),1))</f>
        <v/>
      </c>
      <c r="BE33" s="482"/>
      <c r="BF33" s="483" t="str">
        <f>IF(LEN(VLOOKUP(AK31,vysledovka!$D$8:$F$68,2,FALSE))&lt;3,"",LEFT(RIGHT(VLOOKUP(AK31,vysledovka!$D$8:$F$68,2,FALSE),3),1))</f>
        <v/>
      </c>
      <c r="BG33" s="482"/>
      <c r="BH33" s="483" t="str">
        <f>IF(LEN(VLOOKUP(AK31,vysledovka!$D$8:$F$68,2,FALSE))&lt;2,"",LEFT(RIGHT(VLOOKUP(AK31,vysledovka!$D$8:$F$68,2,FALSE),2),1))</f>
        <v/>
      </c>
      <c r="BI33" s="482"/>
      <c r="BJ33" s="483" t="str">
        <f>IF(VLOOKUP(AK31,vysledovka!$D$8:$F$68,2,FALSE)=0,"",IF(LEN(VLOOKUP(AK31,vysledovka!$D$8:$F$68,2,FALSE))&lt;1,"",LEFT(RIGHT(VLOOKUP(AK31,vysledovka!$D$8:$F$68,2,FALSE),1),1)))</f>
        <v/>
      </c>
      <c r="BK33" s="738"/>
      <c r="BL33" s="671"/>
      <c r="BM33" s="483" t="str">
        <f>IF(LEN(VLOOKUP(AK31,vysledovka!$D$8:$F$68,3,FALSE))&lt;11,"",LEFT(RIGHT(VLOOKUP(AK31,vysledovka!$D$8:$F$68,3,FALSE),11),1))</f>
        <v/>
      </c>
      <c r="BN33" s="253"/>
      <c r="BO33" s="483" t="str">
        <f>IF(LEN(VLOOKUP(AK31,vysledovka!$D$8:$F$68,3,FALSE))&lt;10,"",LEFT(RIGHT(VLOOKUP(AK31,vysledovka!$D$8:$F$68,3,FALSE),10),1))</f>
        <v/>
      </c>
      <c r="BP33" s="482"/>
      <c r="BQ33" s="483" t="str">
        <f>IF(LEN(VLOOKUP(AK31,vysledovka!$D$8:$F$68,3,FALSE))&lt;9,"",LEFT(RIGHT(VLOOKUP(AK31,vysledovka!$D$8:$F$68,3,FALSE),9),1))</f>
        <v/>
      </c>
      <c r="BR33" s="253"/>
      <c r="BS33" s="483" t="str">
        <f>IF(LEN(VLOOKUP(AK31,vysledovka!$D$8:$F$68,3,FALSE))&lt;8,"",LEFT(RIGHT(VLOOKUP(AK31,vysledovka!$D$8:$F$68,3,FALSE),8),1))</f>
        <v/>
      </c>
      <c r="BT33" s="482"/>
      <c r="BU33" s="483" t="str">
        <f>IF(LEN(VLOOKUP(AK31,vysledovka!$D$8:$F$68,3,FALSE))&lt;7,"",LEFT(RIGHT(VLOOKUP(AK31,vysledovka!$D$8:$F$68,3,FALSE),7),1))</f>
        <v/>
      </c>
      <c r="BV33" s="831"/>
      <c r="BW33" s="483" t="str">
        <f>IF(LEN(VLOOKUP(AK31,vysledovka!$D$8:$F$68,3,FALSE))&lt;6,"",LEFT(RIGHT(VLOOKUP(AK31,vysledovka!$D$8:$F$68,3,FALSE),6),1))</f>
        <v/>
      </c>
      <c r="BX33" s="482"/>
      <c r="BY33" s="483" t="str">
        <f>IF(LEN(VLOOKUP(AK31,vysledovka!$D$8:$F$68,3,FALSE))&lt;5,"",LEFT(RIGHT(VLOOKUP(AK31,vysledovka!$D$8:$F$68,3,FALSE),5),1))</f>
        <v/>
      </c>
      <c r="BZ33" s="482"/>
      <c r="CA33" s="483" t="str">
        <f>IF(LEN(VLOOKUP(AK31,vysledovka!$D$8:$F$68,3,FALSE))&lt;4,"",LEFT(RIGHT(VLOOKUP(AK31,vysledovka!$D$8:$F$68,3,FALSE),4),1))</f>
        <v/>
      </c>
      <c r="CB33" s="833"/>
      <c r="CC33" s="483" t="str">
        <f>IF(LEN(VLOOKUP(AK31,vysledovka!$D$8:$F$68,3,FALSE))&lt;3,"",LEFT(RIGHT(VLOOKUP(AK31,vysledovka!$D$8:$F$68,3,FALSE),3),1))</f>
        <v/>
      </c>
      <c r="CD33" s="482"/>
      <c r="CE33" s="483" t="str">
        <f>IF(LEN(VLOOKUP(AK31,vysledovka!$D$8:$F$68,3,FALSE))&lt;2,"",LEFT(RIGHT(VLOOKUP(AK31,vysledovka!$D$8:$F$68,3,FALSE),2),1))</f>
        <v/>
      </c>
      <c r="CF33" s="482"/>
      <c r="CG33" s="483" t="str">
        <f>IF(VLOOKUP(AK31,vysledovka!$D$8:$F$68,3,FALSE)=0,"",IF(LEN(VLOOKUP(AK31,vysledovka!$D$8:$F$68,3,FALSE))&lt;1,"",LEFT(RIGHT(VLOOKUP(AK31,vysledovka!$D$8:$F$68,3,FALSE),1),1)))</f>
        <v/>
      </c>
      <c r="CH33" s="217"/>
      <c r="CI33" s="250"/>
      <c r="CJ33" s="250"/>
    </row>
    <row r="34" spans="1:88" s="252" customFormat="1" ht="3" customHeight="1">
      <c r="A34" s="250"/>
      <c r="B34" s="250"/>
      <c r="C34" s="250"/>
      <c r="E34" s="970"/>
      <c r="F34" s="971"/>
      <c r="G34" s="940"/>
      <c r="H34" s="940"/>
      <c r="I34" s="940"/>
      <c r="J34" s="940"/>
      <c r="K34" s="940"/>
      <c r="L34" s="940"/>
      <c r="M34" s="940"/>
      <c r="N34" s="940"/>
      <c r="O34" s="940"/>
      <c r="P34" s="940"/>
      <c r="Q34" s="940"/>
      <c r="R34" s="940"/>
      <c r="S34" s="940"/>
      <c r="T34" s="940"/>
      <c r="U34" s="940"/>
      <c r="V34" s="940"/>
      <c r="W34" s="940"/>
      <c r="X34" s="940"/>
      <c r="Y34" s="940"/>
      <c r="Z34" s="940"/>
      <c r="AA34" s="940"/>
      <c r="AB34" s="940"/>
      <c r="AC34" s="940"/>
      <c r="AD34" s="940"/>
      <c r="AE34" s="940"/>
      <c r="AF34" s="940"/>
      <c r="AG34" s="940"/>
      <c r="AH34" s="940"/>
      <c r="AI34" s="940"/>
      <c r="AJ34" s="940"/>
      <c r="AK34" s="923"/>
      <c r="AL34" s="923"/>
      <c r="AM34" s="923"/>
      <c r="AN34" s="464"/>
      <c r="AO34" s="236"/>
      <c r="AP34" s="236"/>
      <c r="AQ34" s="236"/>
      <c r="AR34" s="236"/>
      <c r="AS34" s="236"/>
      <c r="AT34" s="236"/>
      <c r="AU34" s="236"/>
      <c r="AV34" s="236"/>
      <c r="AW34" s="236"/>
      <c r="AX34" s="236"/>
      <c r="AY34" s="236"/>
      <c r="AZ34" s="236"/>
      <c r="BA34" s="236"/>
      <c r="BB34" s="236"/>
      <c r="BC34" s="236"/>
      <c r="BD34" s="236"/>
      <c r="BE34" s="182"/>
      <c r="BF34" s="182"/>
      <c r="BG34" s="182"/>
      <c r="BH34" s="182"/>
      <c r="BI34" s="182"/>
      <c r="BJ34" s="182"/>
      <c r="BK34" s="182"/>
      <c r="BL34" s="669"/>
      <c r="BM34" s="669"/>
      <c r="BN34" s="669"/>
      <c r="BO34" s="669"/>
      <c r="BP34" s="669"/>
      <c r="BQ34" s="669"/>
      <c r="BR34" s="669"/>
      <c r="BS34" s="669"/>
      <c r="BT34" s="669"/>
      <c r="BU34" s="669"/>
      <c r="BV34" s="669"/>
      <c r="BW34" s="669"/>
      <c r="BX34" s="669"/>
      <c r="BY34" s="669"/>
      <c r="BZ34" s="669"/>
      <c r="CA34" s="669"/>
      <c r="CB34" s="669"/>
      <c r="CC34" s="182"/>
      <c r="CD34" s="182"/>
      <c r="CE34" s="182"/>
      <c r="CF34" s="182"/>
      <c r="CG34" s="182"/>
      <c r="CH34" s="218"/>
      <c r="CI34" s="250"/>
      <c r="CJ34" s="250"/>
    </row>
    <row r="35" spans="1:88" s="244" customFormat="1" ht="3" customHeight="1" thickBot="1">
      <c r="A35" s="237"/>
      <c r="B35" s="238"/>
      <c r="C35" s="239"/>
      <c r="D35" s="239"/>
      <c r="E35" s="953" t="s">
        <v>273</v>
      </c>
      <c r="F35" s="953"/>
      <c r="G35" s="955" t="str">
        <f>Index!C265</f>
        <v>Výsledok hospodárenia za účtovné obdobie po zdanení (+/-) 
(r. 56 - r. 57 - r. 60)</v>
      </c>
      <c r="H35" s="955"/>
      <c r="I35" s="955"/>
      <c r="J35" s="955"/>
      <c r="K35" s="955"/>
      <c r="L35" s="955"/>
      <c r="M35" s="955"/>
      <c r="N35" s="955"/>
      <c r="O35" s="955"/>
      <c r="P35" s="955"/>
      <c r="Q35" s="955"/>
      <c r="R35" s="955"/>
      <c r="S35" s="955"/>
      <c r="T35" s="955"/>
      <c r="U35" s="955"/>
      <c r="V35" s="955"/>
      <c r="W35" s="955"/>
      <c r="X35" s="955"/>
      <c r="Y35" s="955"/>
      <c r="Z35" s="955"/>
      <c r="AA35" s="955"/>
      <c r="AB35" s="955"/>
      <c r="AC35" s="955"/>
      <c r="AD35" s="955"/>
      <c r="AE35" s="955"/>
      <c r="AF35" s="955"/>
      <c r="AG35" s="955"/>
      <c r="AH35" s="955"/>
      <c r="AI35" s="955"/>
      <c r="AJ35" s="955"/>
      <c r="AK35" s="912" t="s">
        <v>145</v>
      </c>
      <c r="AL35" s="913"/>
      <c r="AM35" s="913"/>
      <c r="AN35" s="477"/>
      <c r="AO35" s="240"/>
      <c r="AP35" s="240"/>
      <c r="AQ35" s="240"/>
      <c r="AR35" s="240"/>
      <c r="AS35" s="240"/>
      <c r="AT35" s="240"/>
      <c r="AU35" s="240"/>
      <c r="AV35" s="240"/>
      <c r="AW35" s="240"/>
      <c r="AX35" s="240"/>
      <c r="AY35" s="240"/>
      <c r="AZ35" s="240"/>
      <c r="BA35" s="240"/>
      <c r="BB35" s="240"/>
      <c r="BC35" s="240"/>
      <c r="BD35" s="240"/>
      <c r="BE35" s="241"/>
      <c r="BF35" s="241"/>
      <c r="BG35" s="241"/>
      <c r="BH35" s="241"/>
      <c r="BI35" s="241"/>
      <c r="BJ35" s="241"/>
      <c r="BK35" s="241"/>
      <c r="BL35" s="826"/>
      <c r="BM35" s="826"/>
      <c r="BN35" s="826"/>
      <c r="BO35" s="826"/>
      <c r="BP35" s="826"/>
      <c r="BQ35" s="826"/>
      <c r="BR35" s="826"/>
      <c r="BS35" s="826"/>
      <c r="BT35" s="826"/>
      <c r="BU35" s="826"/>
      <c r="BV35" s="826"/>
      <c r="BW35" s="826"/>
      <c r="BX35" s="826"/>
      <c r="BY35" s="826"/>
      <c r="BZ35" s="826"/>
      <c r="CA35" s="826"/>
      <c r="CB35" s="826"/>
      <c r="CC35" s="241"/>
      <c r="CD35" s="241"/>
      <c r="CE35" s="241"/>
      <c r="CF35" s="241"/>
      <c r="CG35" s="241"/>
      <c r="CH35" s="242"/>
      <c r="CI35" s="243"/>
      <c r="CJ35" s="243"/>
    </row>
    <row r="36" spans="1:88" s="244" customFormat="1" ht="3" customHeight="1" thickBot="1">
      <c r="A36" s="237"/>
      <c r="B36" s="237"/>
      <c r="C36" s="237"/>
      <c r="D36" s="238"/>
      <c r="E36" s="953"/>
      <c r="F36" s="953"/>
      <c r="G36" s="955"/>
      <c r="H36" s="955"/>
      <c r="I36" s="955"/>
      <c r="J36" s="955"/>
      <c r="K36" s="955"/>
      <c r="L36" s="955"/>
      <c r="M36" s="955"/>
      <c r="N36" s="955"/>
      <c r="O36" s="955"/>
      <c r="P36" s="955"/>
      <c r="Q36" s="955"/>
      <c r="R36" s="955"/>
      <c r="S36" s="955"/>
      <c r="T36" s="955"/>
      <c r="U36" s="955"/>
      <c r="V36" s="955"/>
      <c r="W36" s="955"/>
      <c r="X36" s="955"/>
      <c r="Y36" s="955"/>
      <c r="Z36" s="955"/>
      <c r="AA36" s="955"/>
      <c r="AB36" s="955"/>
      <c r="AC36" s="955"/>
      <c r="AD36" s="955"/>
      <c r="AE36" s="955"/>
      <c r="AF36" s="955"/>
      <c r="AG36" s="955"/>
      <c r="AH36" s="955"/>
      <c r="AI36" s="955"/>
      <c r="AJ36" s="955"/>
      <c r="AK36" s="913"/>
      <c r="AL36" s="913"/>
      <c r="AM36" s="913"/>
      <c r="AN36" s="479"/>
      <c r="AO36" s="480"/>
      <c r="AP36" s="480"/>
      <c r="AQ36" s="480"/>
      <c r="AR36" s="478"/>
      <c r="AS36" s="475"/>
      <c r="AT36" s="475"/>
      <c r="AU36" s="475"/>
      <c r="AV36" s="475"/>
      <c r="AW36" s="475"/>
      <c r="AX36" s="476"/>
      <c r="AY36" s="822"/>
      <c r="AZ36" s="822"/>
      <c r="BA36" s="822"/>
      <c r="BB36" s="822"/>
      <c r="BC36" s="822"/>
      <c r="BD36" s="822"/>
      <c r="BE36" s="476"/>
      <c r="BF36" s="793"/>
      <c r="BG36" s="793"/>
      <c r="BH36" s="793"/>
      <c r="BI36" s="793"/>
      <c r="BJ36" s="793"/>
      <c r="BK36" s="827"/>
      <c r="BL36" s="828"/>
      <c r="BM36" s="829"/>
      <c r="BN36" s="829"/>
      <c r="BO36" s="829"/>
      <c r="BP36" s="478"/>
      <c r="BQ36" s="822"/>
      <c r="BR36" s="822"/>
      <c r="BS36" s="822"/>
      <c r="BT36" s="822"/>
      <c r="BU36" s="822"/>
      <c r="BV36" s="823"/>
      <c r="BW36" s="793"/>
      <c r="BX36" s="793"/>
      <c r="BY36" s="793"/>
      <c r="BZ36" s="793"/>
      <c r="CA36" s="793"/>
      <c r="CB36" s="824"/>
      <c r="CC36" s="793"/>
      <c r="CD36" s="793"/>
      <c r="CE36" s="793"/>
      <c r="CF36" s="793"/>
      <c r="CG36" s="793"/>
      <c r="CH36" s="245"/>
      <c r="CI36" s="243"/>
      <c r="CJ36" s="243"/>
    </row>
    <row r="37" spans="1:88" s="246" customFormat="1" ht="15" customHeight="1" thickBot="1">
      <c r="A37" s="237"/>
      <c r="B37" s="237"/>
      <c r="C37" s="237"/>
      <c r="E37" s="953"/>
      <c r="F37" s="953"/>
      <c r="G37" s="955"/>
      <c r="H37" s="955"/>
      <c r="I37" s="955"/>
      <c r="J37" s="955"/>
      <c r="K37" s="955"/>
      <c r="L37" s="955"/>
      <c r="M37" s="955"/>
      <c r="N37" s="955"/>
      <c r="O37" s="955"/>
      <c r="P37" s="955"/>
      <c r="Q37" s="955"/>
      <c r="R37" s="955"/>
      <c r="S37" s="955"/>
      <c r="T37" s="955"/>
      <c r="U37" s="955"/>
      <c r="V37" s="955"/>
      <c r="W37" s="955"/>
      <c r="X37" s="955"/>
      <c r="Y37" s="955"/>
      <c r="Z37" s="955"/>
      <c r="AA37" s="955"/>
      <c r="AB37" s="955"/>
      <c r="AC37" s="955"/>
      <c r="AD37" s="955"/>
      <c r="AE37" s="955"/>
      <c r="AF37" s="955"/>
      <c r="AG37" s="955"/>
      <c r="AH37" s="955"/>
      <c r="AI37" s="955"/>
      <c r="AJ37" s="955"/>
      <c r="AK37" s="913"/>
      <c r="AL37" s="913"/>
      <c r="AM37" s="913"/>
      <c r="AN37" s="479"/>
      <c r="AO37" s="474" t="str">
        <f>IF(LEN(VLOOKUP(AK35,vysledovka!$D$8:$F$68,2,FALSE))&lt;11,"",LEFT(RIGHT(VLOOKUP(AK35,vysledovka!$D$8:$F$68,2,FALSE),11),1))</f>
        <v/>
      </c>
      <c r="AP37" s="181"/>
      <c r="AQ37" s="474" t="str">
        <f>IF(LEN(VLOOKUP(AK35,vysledovka!$D$8:$F$68,2,FALSE))&lt;10,"",LEFT(RIGHT(VLOOKUP(AK35,vysledovka!$D$8:$F$68,2,FALSE),10),1))</f>
        <v/>
      </c>
      <c r="AR37" s="476"/>
      <c r="AS37" s="474" t="str">
        <f>IF(LEN(VLOOKUP(AK35,vysledovka!$D$8:$F$68,2,FALSE))&lt;9,"",LEFT(RIGHT(VLOOKUP(AK35,vysledovka!$D$8:$F$68,2,FALSE),9),1))</f>
        <v/>
      </c>
      <c r="AT37" s="181"/>
      <c r="AU37" s="474" t="str">
        <f>IF(LEN(VLOOKUP(AK35,vysledovka!$D$8:$F$68,2,FALSE))&lt;8,"",LEFT(RIGHT(VLOOKUP(AK35,vysledovka!$D$8:$F$68,2,FALSE),8),1))</f>
        <v/>
      </c>
      <c r="AV37" s="476"/>
      <c r="AW37" s="474" t="str">
        <f>IF(LEN(VLOOKUP(AK35,vysledovka!$D$8:$F$68,2,FALSE))&lt;7,"",LEFT(RIGHT(VLOOKUP(AK35,vysledovka!$D$8:$F$68,2,FALSE),7),1))</f>
        <v/>
      </c>
      <c r="AX37" s="476"/>
      <c r="AY37" s="474" t="str">
        <f>IF(LEN(VLOOKUP(AK35,vysledovka!$D$8:$F$68,2,FALSE))&lt;6,"",LEFT(RIGHT(VLOOKUP(AK35,vysledovka!$D$8:$F$68,2,FALSE),6),1))</f>
        <v>5</v>
      </c>
      <c r="AZ37" s="181"/>
      <c r="BA37" s="788" t="str">
        <f>IF(LEN(VLOOKUP(AK35,vysledovka!$D$8:$F$68,2,FALSE))&lt;5,"",LEFT(RIGHT(VLOOKUP(AK35,vysledovka!$D$8:$F$68,2,FALSE),5),1))</f>
        <v>7</v>
      </c>
      <c r="BB37" s="788"/>
      <c r="BC37" s="476"/>
      <c r="BD37" s="474" t="str">
        <f>IF(LEN(VLOOKUP(AK35,vysledovka!$D$8:$F$68,2,FALSE))&lt;4,"",LEFT(RIGHT(VLOOKUP(AK35,vysledovka!$D$8:$F$68,2,FALSE),4),1))</f>
        <v>2</v>
      </c>
      <c r="BE37" s="476"/>
      <c r="BF37" s="474" t="str">
        <f>IF(LEN(VLOOKUP(AK35,vysledovka!$D$8:$F$68,2,FALSE))&lt;3,"",LEFT(RIGHT(VLOOKUP(AK35,vysledovka!$D$8:$F$68,2,FALSE),3),1))</f>
        <v>3</v>
      </c>
      <c r="BG37" s="476"/>
      <c r="BH37" s="474" t="str">
        <f>IF(LEN(VLOOKUP(AK35,vysledovka!$D$8:$F$68,2,FALSE))&lt;2,"",LEFT(RIGHT(VLOOKUP(AK35,vysledovka!$D$8:$F$68,2,FALSE),2),1))</f>
        <v>3</v>
      </c>
      <c r="BI37" s="476"/>
      <c r="BJ37" s="474" t="str">
        <f>IF(VLOOKUP(AK35,vysledovka!$D$8:$F$68,2,FALSE)=0,"",IF(LEN(VLOOKUP(AK35,vysledovka!$D$8:$F$68,2,FALSE))&lt;1,"",LEFT(RIGHT(VLOOKUP(AK35,vysledovka!$D$8:$F$68,2,FALSE),1),1)))</f>
        <v>3</v>
      </c>
      <c r="BK37" s="827"/>
      <c r="BL37" s="828"/>
      <c r="BM37" s="474" t="str">
        <f>IF(LEN(VLOOKUP(AK35,vysledovka!$D$8:$F$68,3,FALSE))&lt;11,"",LEFT(RIGHT(VLOOKUP(AK35,vysledovka!$D$8:$F$68,3,FALSE),11),1))</f>
        <v/>
      </c>
      <c r="BN37" s="181"/>
      <c r="BO37" s="474" t="str">
        <f>IF(LEN(VLOOKUP(AK35,vysledovka!$D$8:$F$68,3,FALSE))&lt;10,"",LEFT(RIGHT(VLOOKUP(AK35,vysledovka!$D$8:$F$68,3,FALSE),10),1))</f>
        <v/>
      </c>
      <c r="BP37" s="476"/>
      <c r="BQ37" s="474" t="str">
        <f>IF(LEN(VLOOKUP(AK35,vysledovka!$D$8:$F$68,3,FALSE))&lt;9,"",LEFT(RIGHT(VLOOKUP(AK35,vysledovka!$D$8:$F$68,3,FALSE),9),1))</f>
        <v/>
      </c>
      <c r="BR37" s="181"/>
      <c r="BS37" s="474" t="str">
        <f>IF(LEN(VLOOKUP(AK35,vysledovka!$D$8:$F$68,3,FALSE))&lt;8,"",LEFT(RIGHT(VLOOKUP(AK35,vysledovka!$D$8:$F$68,3,FALSE),8),1))</f>
        <v/>
      </c>
      <c r="BT37" s="476"/>
      <c r="BU37" s="474" t="str">
        <f>IF(LEN(VLOOKUP(AK35,vysledovka!$D$8:$F$68,3,FALSE))&lt;7,"",LEFT(RIGHT(VLOOKUP(AK35,vysledovka!$D$8:$F$68,3,FALSE),7),1))</f>
        <v/>
      </c>
      <c r="BV37" s="823"/>
      <c r="BW37" s="474" t="str">
        <f>IF(LEN(VLOOKUP(AK35,vysledovka!$D$8:$F$68,3,FALSE))&lt;6,"",LEFT(RIGHT(VLOOKUP(AK35,vysledovka!$D$8:$F$68,3,FALSE),6),1))</f>
        <v>4</v>
      </c>
      <c r="BX37" s="476"/>
      <c r="BY37" s="474" t="str">
        <f>IF(LEN(VLOOKUP(AK35,vysledovka!$D$8:$F$68,3,FALSE))&lt;5,"",LEFT(RIGHT(VLOOKUP(AK35,vysledovka!$D$8:$F$68,3,FALSE),5),1))</f>
        <v>5</v>
      </c>
      <c r="BZ37" s="476"/>
      <c r="CA37" s="474" t="str">
        <f>IF(LEN(VLOOKUP(AK35,vysledovka!$D$8:$F$68,3,FALSE))&lt;4,"",LEFT(RIGHT(VLOOKUP(AK35,vysledovka!$D$8:$F$68,3,FALSE),4),1))</f>
        <v>0</v>
      </c>
      <c r="CB37" s="824"/>
      <c r="CC37" s="474" t="str">
        <f>IF(LEN(VLOOKUP(AK35,vysledovka!$D$8:$F$68,3,FALSE))&lt;3,"",LEFT(RIGHT(VLOOKUP(AK35,vysledovka!$D$8:$F$68,3,FALSE),3),1))</f>
        <v>0</v>
      </c>
      <c r="CD37" s="476"/>
      <c r="CE37" s="474" t="str">
        <f>IF(LEN(VLOOKUP(AK35,vysledovka!$D$8:$F$68,3,FALSE))&lt;2,"",LEFT(RIGHT(VLOOKUP(AK35,vysledovka!$D$8:$F$68,3,FALSE),2),1))</f>
        <v>4</v>
      </c>
      <c r="CF37" s="476"/>
      <c r="CG37" s="474" t="str">
        <f>IF(VLOOKUP(AK35,vysledovka!$D$8:$F$68,3,FALSE)=0,"",IF(LEN(VLOOKUP(AK35,vysledovka!$D$8:$F$68,3,FALSE))&lt;1,"",LEFT(RIGHT(VLOOKUP(AK35,vysledovka!$D$8:$F$68,3,FALSE),1),1)))</f>
        <v>6</v>
      </c>
      <c r="CH37" s="245"/>
      <c r="CI37" s="237"/>
      <c r="CJ37" s="237"/>
    </row>
    <row r="38" spans="1:88" s="246" customFormat="1" ht="3" customHeight="1" thickBot="1">
      <c r="A38" s="237"/>
      <c r="B38" s="237"/>
      <c r="C38" s="237"/>
      <c r="E38" s="953"/>
      <c r="F38" s="953"/>
      <c r="G38" s="955"/>
      <c r="H38" s="955"/>
      <c r="I38" s="955"/>
      <c r="J38" s="955"/>
      <c r="K38" s="955"/>
      <c r="L38" s="955"/>
      <c r="M38" s="955"/>
      <c r="N38" s="955"/>
      <c r="O38" s="955"/>
      <c r="P38" s="955"/>
      <c r="Q38" s="955"/>
      <c r="R38" s="955"/>
      <c r="S38" s="955"/>
      <c r="T38" s="955"/>
      <c r="U38" s="955"/>
      <c r="V38" s="955"/>
      <c r="W38" s="955"/>
      <c r="X38" s="955"/>
      <c r="Y38" s="955"/>
      <c r="Z38" s="955"/>
      <c r="AA38" s="955"/>
      <c r="AB38" s="955"/>
      <c r="AC38" s="955"/>
      <c r="AD38" s="955"/>
      <c r="AE38" s="955"/>
      <c r="AF38" s="955"/>
      <c r="AG38" s="955"/>
      <c r="AH38" s="955"/>
      <c r="AI38" s="955"/>
      <c r="AJ38" s="955"/>
      <c r="AK38" s="972"/>
      <c r="AL38" s="972"/>
      <c r="AM38" s="972"/>
      <c r="AN38" s="486"/>
      <c r="AO38" s="255"/>
      <c r="AP38" s="255"/>
      <c r="AQ38" s="255"/>
      <c r="AR38" s="255"/>
      <c r="AS38" s="255"/>
      <c r="AT38" s="255"/>
      <c r="AU38" s="255"/>
      <c r="AV38" s="255"/>
      <c r="AW38" s="255"/>
      <c r="AX38" s="255"/>
      <c r="AY38" s="255"/>
      <c r="AZ38" s="255"/>
      <c r="BA38" s="255"/>
      <c r="BB38" s="255"/>
      <c r="BC38" s="255"/>
      <c r="BD38" s="255"/>
      <c r="BE38" s="256"/>
      <c r="BF38" s="256"/>
      <c r="BG38" s="256"/>
      <c r="BH38" s="256"/>
      <c r="BI38" s="256"/>
      <c r="BJ38" s="256"/>
      <c r="BK38" s="256"/>
      <c r="BL38" s="973"/>
      <c r="BM38" s="973"/>
      <c r="BN38" s="973"/>
      <c r="BO38" s="973"/>
      <c r="BP38" s="973"/>
      <c r="BQ38" s="973"/>
      <c r="BR38" s="973"/>
      <c r="BS38" s="973"/>
      <c r="BT38" s="973"/>
      <c r="BU38" s="973"/>
      <c r="BV38" s="973"/>
      <c r="BW38" s="973"/>
      <c r="BX38" s="973"/>
      <c r="BY38" s="973"/>
      <c r="BZ38" s="973"/>
      <c r="CA38" s="973"/>
      <c r="CB38" s="973"/>
      <c r="CC38" s="256"/>
      <c r="CD38" s="256"/>
      <c r="CE38" s="256"/>
      <c r="CF38" s="256"/>
      <c r="CG38" s="256"/>
      <c r="CH38" s="257"/>
      <c r="CI38" s="237"/>
      <c r="CJ38" s="237"/>
    </row>
    <row r="39" spans="1:88" ht="6" customHeight="1">
      <c r="D39" s="154"/>
      <c r="E39" s="198"/>
      <c r="F39" s="198"/>
      <c r="G39" s="198"/>
      <c r="H39" s="161"/>
      <c r="I39" s="161"/>
      <c r="J39" s="161"/>
      <c r="K39" s="467"/>
      <c r="L39" s="467"/>
      <c r="M39" s="467"/>
      <c r="N39" s="467"/>
      <c r="O39" s="467"/>
      <c r="P39" s="467"/>
      <c r="Q39" s="467"/>
      <c r="R39" s="467"/>
      <c r="S39" s="467"/>
      <c r="T39" s="467"/>
      <c r="U39" s="467"/>
      <c r="V39" s="467"/>
      <c r="W39" s="467"/>
      <c r="X39" s="467"/>
      <c r="Y39" s="467"/>
      <c r="Z39" s="467"/>
      <c r="AA39" s="467"/>
      <c r="AB39" s="467"/>
      <c r="AC39" s="467"/>
      <c r="AD39" s="467"/>
      <c r="AE39" s="467"/>
      <c r="AF39" s="467"/>
      <c r="AG39" s="467"/>
      <c r="AH39" s="467"/>
      <c r="AI39" s="467"/>
      <c r="AJ39" s="467"/>
      <c r="AK39" s="467"/>
      <c r="AL39" s="467"/>
      <c r="AM39" s="467"/>
      <c r="AN39" s="467"/>
      <c r="AO39" s="467"/>
      <c r="AP39" s="467"/>
      <c r="AQ39" s="467"/>
      <c r="AR39" s="467"/>
      <c r="AS39" s="467"/>
      <c r="AT39" s="467"/>
      <c r="AU39" s="467"/>
      <c r="AV39" s="467"/>
      <c r="AW39" s="467"/>
      <c r="AX39" s="467"/>
      <c r="AY39" s="467"/>
      <c r="AZ39" s="467"/>
      <c r="BA39" s="467"/>
      <c r="BB39" s="467"/>
      <c r="BC39" s="467"/>
      <c r="BD39" s="467"/>
      <c r="BE39" s="467"/>
      <c r="BF39" s="467"/>
      <c r="BG39" s="467"/>
      <c r="BH39" s="467"/>
      <c r="BI39" s="467"/>
      <c r="BJ39" s="467"/>
      <c r="BK39" s="467"/>
      <c r="BL39" s="467"/>
      <c r="BM39" s="467"/>
      <c r="BN39" s="467"/>
      <c r="BO39" s="467"/>
      <c r="BP39" s="467"/>
      <c r="BQ39" s="467"/>
      <c r="BR39" s="467"/>
      <c r="BS39" s="467"/>
      <c r="BT39" s="467"/>
      <c r="BU39" s="467"/>
      <c r="BV39" s="467"/>
      <c r="BW39" s="467"/>
      <c r="BX39" s="467"/>
      <c r="BY39" s="467"/>
      <c r="BZ39" s="467"/>
      <c r="CA39" s="467"/>
      <c r="CB39" s="467"/>
      <c r="CC39" s="467"/>
      <c r="CD39" s="467"/>
      <c r="CE39" s="467"/>
      <c r="CF39" s="467"/>
      <c r="CG39" s="467"/>
      <c r="CH39" s="467"/>
      <c r="CI39" s="154"/>
      <c r="CJ39" s="154"/>
    </row>
    <row r="40" spans="1:88" ht="13.5" customHeight="1">
      <c r="D40" s="154"/>
      <c r="E40" s="198"/>
      <c r="F40" s="198"/>
      <c r="G40" s="198"/>
      <c r="H40" s="161"/>
      <c r="I40" s="161"/>
      <c r="J40" s="161"/>
      <c r="K40" s="467"/>
      <c r="L40" s="467"/>
      <c r="M40" s="467"/>
      <c r="N40" s="467"/>
      <c r="O40" s="467"/>
      <c r="P40" s="467"/>
      <c r="Q40" s="467"/>
      <c r="R40" s="467"/>
      <c r="S40" s="467"/>
      <c r="T40" s="467"/>
      <c r="U40" s="467"/>
      <c r="V40" s="467"/>
      <c r="W40" s="467"/>
      <c r="X40" s="467"/>
      <c r="Y40" s="467"/>
      <c r="Z40" s="467"/>
      <c r="AA40" s="467"/>
      <c r="AB40" s="467"/>
      <c r="AC40" s="467"/>
      <c r="AD40" s="467"/>
      <c r="AE40" s="467"/>
      <c r="AF40" s="467"/>
      <c r="AG40" s="467"/>
      <c r="AH40" s="467"/>
      <c r="AI40" s="467"/>
      <c r="AJ40" s="467"/>
      <c r="AK40" s="467"/>
      <c r="AL40" s="467"/>
      <c r="AM40" s="467"/>
      <c r="AN40" s="467"/>
      <c r="AO40" s="467"/>
      <c r="AP40" s="467"/>
      <c r="AQ40" s="467"/>
      <c r="AR40" s="467"/>
      <c r="AS40" s="467"/>
      <c r="AT40" s="467"/>
      <c r="AU40" s="467"/>
      <c r="AV40" s="467"/>
      <c r="AW40" s="467"/>
      <c r="AX40" s="467"/>
      <c r="AY40" s="467"/>
      <c r="AZ40" s="467"/>
      <c r="BA40" s="467"/>
      <c r="BB40" s="467"/>
      <c r="BC40" s="467"/>
      <c r="BD40" s="467"/>
      <c r="BE40" s="467"/>
      <c r="BF40" s="467"/>
      <c r="BG40" s="467"/>
      <c r="BH40" s="467"/>
      <c r="BI40" s="467"/>
      <c r="BJ40" s="467"/>
      <c r="BK40" s="467"/>
      <c r="BL40" s="467"/>
      <c r="BM40" s="467"/>
      <c r="BN40" s="467"/>
      <c r="BO40" s="467"/>
      <c r="BP40" s="467"/>
      <c r="BQ40" s="467"/>
      <c r="BR40" s="467"/>
      <c r="BS40" s="467"/>
      <c r="BT40" s="467"/>
      <c r="BU40" s="467"/>
      <c r="BV40" s="467"/>
      <c r="BW40" s="467"/>
      <c r="BX40" s="467"/>
      <c r="BY40" s="467"/>
      <c r="BZ40" s="467"/>
      <c r="CA40" s="467"/>
      <c r="CB40" s="467"/>
      <c r="CC40" s="467"/>
      <c r="CD40" s="467"/>
      <c r="CE40" s="467"/>
      <c r="CF40" s="467"/>
      <c r="CG40" s="467"/>
      <c r="CH40" s="467"/>
      <c r="CI40" s="154"/>
      <c r="CJ40" s="154"/>
    </row>
    <row r="41" spans="1:88" ht="13.5" customHeight="1">
      <c r="D41" s="154"/>
      <c r="E41" s="198"/>
      <c r="F41" s="198"/>
      <c r="G41" s="198"/>
      <c r="H41" s="161"/>
      <c r="I41" s="161"/>
      <c r="J41" s="161"/>
      <c r="K41" s="467"/>
      <c r="L41" s="467"/>
      <c r="M41" s="467"/>
      <c r="N41" s="467"/>
      <c r="O41" s="467"/>
      <c r="P41" s="467"/>
      <c r="Q41" s="467"/>
      <c r="R41" s="467"/>
      <c r="S41" s="467"/>
      <c r="T41" s="467"/>
      <c r="U41" s="467"/>
      <c r="V41" s="467"/>
      <c r="W41" s="467"/>
      <c r="X41" s="467"/>
      <c r="Y41" s="467"/>
      <c r="Z41" s="467"/>
      <c r="AA41" s="467"/>
      <c r="AB41" s="467"/>
      <c r="AC41" s="467"/>
      <c r="AD41" s="467"/>
      <c r="AE41" s="467"/>
      <c r="AF41" s="467"/>
      <c r="AG41" s="467"/>
      <c r="AH41" s="467"/>
      <c r="AI41" s="467"/>
      <c r="AJ41" s="467"/>
      <c r="AK41" s="467"/>
      <c r="AL41" s="467"/>
      <c r="AM41" s="467"/>
      <c r="AN41" s="467"/>
      <c r="AO41" s="467"/>
      <c r="AP41" s="467"/>
      <c r="AQ41" s="467"/>
      <c r="AR41" s="467"/>
      <c r="AS41" s="467"/>
      <c r="AT41" s="467"/>
      <c r="AU41" s="467"/>
      <c r="AV41" s="467"/>
      <c r="AW41" s="467"/>
      <c r="AX41" s="467"/>
      <c r="AY41" s="467"/>
      <c r="AZ41" s="467"/>
      <c r="BA41" s="467"/>
      <c r="BB41" s="467"/>
      <c r="BC41" s="467"/>
      <c r="BD41" s="467"/>
      <c r="BE41" s="467"/>
      <c r="BF41" s="467"/>
      <c r="BG41" s="467"/>
      <c r="BH41" s="467"/>
      <c r="BI41" s="467"/>
      <c r="BJ41" s="467"/>
      <c r="BK41" s="467"/>
      <c r="BL41" s="467"/>
      <c r="BM41" s="467"/>
      <c r="BN41" s="467"/>
      <c r="BO41" s="467"/>
      <c r="BP41" s="467"/>
      <c r="BQ41" s="467"/>
      <c r="BR41" s="467"/>
      <c r="BS41" s="467"/>
      <c r="BT41" s="467"/>
      <c r="BU41" s="467"/>
      <c r="BV41" s="467"/>
      <c r="BW41" s="467"/>
      <c r="BX41" s="467"/>
      <c r="BY41" s="467"/>
      <c r="BZ41" s="467"/>
      <c r="CA41" s="467"/>
      <c r="CB41" s="467"/>
      <c r="CC41" s="467"/>
      <c r="CD41" s="467"/>
      <c r="CE41" s="467"/>
      <c r="CF41" s="467"/>
      <c r="CG41" s="467"/>
      <c r="CH41" s="467"/>
      <c r="CI41" s="154"/>
      <c r="CJ41" s="154"/>
    </row>
    <row r="42" spans="1:88" ht="13.5" customHeight="1">
      <c r="D42" s="154"/>
      <c r="E42" s="198"/>
      <c r="F42" s="198"/>
      <c r="G42" s="198"/>
      <c r="H42" s="161"/>
      <c r="I42" s="161"/>
      <c r="J42" s="161"/>
      <c r="K42" s="467"/>
      <c r="L42" s="467"/>
      <c r="M42" s="467"/>
      <c r="N42" s="467"/>
      <c r="O42" s="467"/>
      <c r="P42" s="467"/>
      <c r="Q42" s="467"/>
      <c r="R42" s="467"/>
      <c r="S42" s="467"/>
      <c r="T42" s="467"/>
      <c r="U42" s="467"/>
      <c r="V42" s="467"/>
      <c r="W42" s="467"/>
      <c r="X42" s="467"/>
      <c r="Y42" s="467"/>
      <c r="Z42" s="467"/>
      <c r="AA42" s="467"/>
      <c r="AB42" s="467"/>
      <c r="AC42" s="467"/>
      <c r="AD42" s="467"/>
      <c r="AE42" s="467"/>
      <c r="AF42" s="467"/>
      <c r="AG42" s="467"/>
      <c r="AH42" s="467"/>
      <c r="AI42" s="467"/>
      <c r="AJ42" s="467"/>
      <c r="AK42" s="467"/>
      <c r="AL42" s="467"/>
      <c r="AM42" s="467"/>
      <c r="AN42" s="467"/>
      <c r="AO42" s="467"/>
      <c r="AP42" s="467"/>
      <c r="AQ42" s="467"/>
      <c r="AR42" s="467"/>
      <c r="AS42" s="467"/>
      <c r="AT42" s="467"/>
      <c r="AU42" s="467"/>
      <c r="AV42" s="467"/>
      <c r="AW42" s="467"/>
      <c r="AX42" s="467"/>
      <c r="AY42" s="467"/>
      <c r="AZ42" s="467"/>
      <c r="BA42" s="467"/>
      <c r="BB42" s="467"/>
      <c r="BC42" s="467"/>
      <c r="BD42" s="467"/>
      <c r="BE42" s="467"/>
      <c r="BF42" s="467"/>
      <c r="BG42" s="467"/>
      <c r="BH42" s="467"/>
      <c r="BI42" s="467"/>
      <c r="BJ42" s="467"/>
      <c r="BK42" s="467"/>
      <c r="BL42" s="467"/>
      <c r="BM42" s="467"/>
      <c r="BN42" s="467"/>
      <c r="BO42" s="467"/>
      <c r="BP42" s="467"/>
      <c r="BQ42" s="467"/>
      <c r="BR42" s="467"/>
      <c r="BS42" s="467"/>
      <c r="BT42" s="467"/>
      <c r="BU42" s="467"/>
      <c r="BV42" s="467"/>
      <c r="BW42" s="467"/>
      <c r="BX42" s="467"/>
      <c r="BY42" s="467"/>
      <c r="BZ42" s="467"/>
      <c r="CA42" s="467"/>
      <c r="CB42" s="467"/>
      <c r="CC42" s="467"/>
      <c r="CD42" s="467"/>
      <c r="CE42" s="467"/>
      <c r="CF42" s="467"/>
      <c r="CG42" s="467"/>
      <c r="CH42" s="467"/>
      <c r="CI42" s="154"/>
      <c r="CJ42" s="154"/>
    </row>
    <row r="43" spans="1:88" ht="13.5" customHeight="1">
      <c r="D43" s="154"/>
      <c r="E43" s="198"/>
      <c r="F43" s="198"/>
      <c r="G43" s="198"/>
      <c r="H43" s="161"/>
      <c r="I43" s="161"/>
      <c r="J43" s="161"/>
      <c r="K43" s="467"/>
      <c r="L43" s="467"/>
      <c r="M43" s="467"/>
      <c r="N43" s="467"/>
      <c r="O43" s="467"/>
      <c r="P43" s="467"/>
      <c r="Q43" s="467"/>
      <c r="R43" s="467"/>
      <c r="S43" s="467"/>
      <c r="T43" s="467"/>
      <c r="U43" s="467"/>
      <c r="V43" s="467"/>
      <c r="W43" s="467"/>
      <c r="X43" s="467"/>
      <c r="Y43" s="467"/>
      <c r="Z43" s="467"/>
      <c r="AA43" s="467"/>
      <c r="AB43" s="467"/>
      <c r="AC43" s="467"/>
      <c r="AD43" s="467"/>
      <c r="AE43" s="467"/>
      <c r="AF43" s="467"/>
      <c r="AG43" s="467"/>
      <c r="AH43" s="467"/>
      <c r="AI43" s="467"/>
      <c r="AJ43" s="467"/>
      <c r="AK43" s="467"/>
      <c r="AL43" s="467"/>
      <c r="AM43" s="467"/>
      <c r="AN43" s="467"/>
      <c r="AO43" s="467"/>
      <c r="AP43" s="467"/>
      <c r="AQ43" s="467"/>
      <c r="AR43" s="467"/>
      <c r="AS43" s="467"/>
      <c r="AT43" s="467"/>
      <c r="AU43" s="467"/>
      <c r="AV43" s="467"/>
      <c r="AW43" s="467"/>
      <c r="AX43" s="467"/>
      <c r="AY43" s="467"/>
      <c r="AZ43" s="467"/>
      <c r="BA43" s="467"/>
      <c r="BB43" s="467"/>
      <c r="BC43" s="467"/>
      <c r="BD43" s="467"/>
      <c r="BE43" s="467"/>
      <c r="BF43" s="467"/>
      <c r="BG43" s="467"/>
      <c r="BH43" s="467"/>
      <c r="BI43" s="467"/>
      <c r="BJ43" s="467"/>
      <c r="BK43" s="467"/>
      <c r="BL43" s="467"/>
      <c r="BM43" s="467"/>
      <c r="BN43" s="467"/>
      <c r="BO43" s="467"/>
      <c r="BP43" s="467"/>
      <c r="BQ43" s="467"/>
      <c r="BR43" s="467"/>
      <c r="BS43" s="467"/>
      <c r="BT43" s="467"/>
      <c r="BU43" s="467"/>
      <c r="BV43" s="467"/>
      <c r="BW43" s="467"/>
      <c r="BX43" s="467"/>
      <c r="BY43" s="467"/>
      <c r="BZ43" s="467"/>
      <c r="CA43" s="467"/>
      <c r="CB43" s="467"/>
      <c r="CC43" s="467"/>
      <c r="CD43" s="467"/>
      <c r="CE43" s="467"/>
      <c r="CF43" s="467"/>
      <c r="CG43" s="467"/>
      <c r="CH43" s="467"/>
      <c r="CI43" s="154"/>
      <c r="CJ43" s="154"/>
    </row>
    <row r="44" spans="1:88" ht="13.5" customHeight="1">
      <c r="D44" s="154"/>
      <c r="E44" s="198"/>
      <c r="F44" s="198"/>
      <c r="G44" s="198"/>
      <c r="H44" s="161"/>
      <c r="I44" s="161"/>
      <c r="J44" s="161"/>
      <c r="K44" s="467"/>
      <c r="L44" s="467"/>
      <c r="M44" s="467"/>
      <c r="N44" s="467"/>
      <c r="O44" s="467"/>
      <c r="P44" s="467"/>
      <c r="Q44" s="467"/>
      <c r="R44" s="467"/>
      <c r="S44" s="467"/>
      <c r="T44" s="467"/>
      <c r="U44" s="467"/>
      <c r="V44" s="467"/>
      <c r="W44" s="467"/>
      <c r="X44" s="467"/>
      <c r="Y44" s="467"/>
      <c r="Z44" s="467"/>
      <c r="AA44" s="467"/>
      <c r="AB44" s="467"/>
      <c r="AC44" s="467"/>
      <c r="AD44" s="467"/>
      <c r="AE44" s="467"/>
      <c r="AF44" s="467"/>
      <c r="AG44" s="467"/>
      <c r="AH44" s="467"/>
      <c r="AI44" s="467"/>
      <c r="AJ44" s="467"/>
      <c r="AK44" s="467"/>
      <c r="AL44" s="467"/>
      <c r="AM44" s="467"/>
      <c r="AN44" s="467"/>
      <c r="AO44" s="467"/>
      <c r="AP44" s="467"/>
      <c r="AQ44" s="467"/>
      <c r="AR44" s="467"/>
      <c r="AS44" s="467"/>
      <c r="AT44" s="467"/>
      <c r="AU44" s="467"/>
      <c r="AV44" s="467"/>
      <c r="AW44" s="467"/>
      <c r="AX44" s="467"/>
      <c r="AY44" s="467"/>
      <c r="AZ44" s="467"/>
      <c r="BA44" s="467"/>
      <c r="BB44" s="467"/>
      <c r="BC44" s="467"/>
      <c r="BD44" s="467"/>
      <c r="BE44" s="467"/>
      <c r="BF44" s="467"/>
      <c r="BG44" s="467"/>
      <c r="BH44" s="467"/>
      <c r="BI44" s="467"/>
      <c r="BJ44" s="467"/>
      <c r="BK44" s="467"/>
      <c r="BL44" s="467"/>
      <c r="BM44" s="467"/>
      <c r="BN44" s="467"/>
      <c r="BO44" s="467"/>
      <c r="BP44" s="467"/>
      <c r="BQ44" s="467"/>
      <c r="BR44" s="467"/>
      <c r="BS44" s="467"/>
      <c r="BT44" s="467"/>
      <c r="BU44" s="467"/>
      <c r="BV44" s="467"/>
      <c r="BW44" s="467"/>
      <c r="BX44" s="467"/>
      <c r="BY44" s="467"/>
      <c r="BZ44" s="467"/>
      <c r="CA44" s="467"/>
      <c r="CB44" s="467"/>
      <c r="CC44" s="467"/>
      <c r="CD44" s="467"/>
      <c r="CE44" s="467"/>
      <c r="CF44" s="467"/>
      <c r="CG44" s="467"/>
      <c r="CH44" s="467"/>
      <c r="CI44" s="154"/>
      <c r="CJ44" s="154"/>
    </row>
    <row r="45" spans="1:88" ht="13.5" customHeight="1">
      <c r="D45" s="154"/>
      <c r="E45" s="198"/>
      <c r="F45" s="198"/>
      <c r="G45" s="198"/>
      <c r="H45" s="161"/>
      <c r="I45" s="161"/>
      <c r="J45" s="161"/>
      <c r="K45" s="467"/>
      <c r="L45" s="467"/>
      <c r="M45" s="467"/>
      <c r="N45" s="467"/>
      <c r="O45" s="467"/>
      <c r="P45" s="467"/>
      <c r="Q45" s="467"/>
      <c r="R45" s="467"/>
      <c r="S45" s="467"/>
      <c r="T45" s="467"/>
      <c r="U45" s="467"/>
      <c r="V45" s="467"/>
      <c r="W45" s="467"/>
      <c r="X45" s="467"/>
      <c r="Y45" s="467"/>
      <c r="Z45" s="467"/>
      <c r="AA45" s="467"/>
      <c r="AB45" s="467"/>
      <c r="AC45" s="467"/>
      <c r="AD45" s="467"/>
      <c r="AE45" s="467"/>
      <c r="AF45" s="467"/>
      <c r="AG45" s="467"/>
      <c r="AH45" s="467"/>
      <c r="AI45" s="467"/>
      <c r="AJ45" s="467"/>
      <c r="AK45" s="467"/>
      <c r="AL45" s="467"/>
      <c r="AM45" s="467"/>
      <c r="AN45" s="467"/>
      <c r="AO45" s="467"/>
      <c r="AP45" s="467"/>
      <c r="AQ45" s="467"/>
      <c r="AR45" s="467"/>
      <c r="AS45" s="467"/>
      <c r="AT45" s="467"/>
      <c r="AU45" s="467"/>
      <c r="AV45" s="467"/>
      <c r="AW45" s="467"/>
      <c r="AX45" s="467"/>
      <c r="AY45" s="467"/>
      <c r="AZ45" s="467"/>
      <c r="BA45" s="467"/>
      <c r="BB45" s="467"/>
      <c r="BC45" s="467"/>
      <c r="BD45" s="467"/>
      <c r="BE45" s="467"/>
      <c r="BF45" s="467"/>
      <c r="BG45" s="467"/>
      <c r="BH45" s="467"/>
      <c r="BI45" s="467"/>
      <c r="BJ45" s="467"/>
      <c r="BK45" s="467"/>
      <c r="BL45" s="467"/>
      <c r="BM45" s="467"/>
      <c r="BN45" s="467"/>
      <c r="BO45" s="467"/>
      <c r="BP45" s="467"/>
      <c r="BQ45" s="467"/>
      <c r="BR45" s="467"/>
      <c r="BS45" s="467"/>
      <c r="BT45" s="467"/>
      <c r="BU45" s="467"/>
      <c r="BV45" s="467"/>
      <c r="BW45" s="467"/>
      <c r="BX45" s="467"/>
      <c r="BY45" s="467"/>
      <c r="BZ45" s="467"/>
      <c r="CA45" s="467"/>
      <c r="CB45" s="467"/>
      <c r="CC45" s="467"/>
      <c r="CD45" s="467"/>
      <c r="CE45" s="467"/>
      <c r="CF45" s="467"/>
      <c r="CG45" s="467"/>
      <c r="CH45" s="467"/>
      <c r="CI45" s="154"/>
      <c r="CJ45" s="154"/>
    </row>
    <row r="46" spans="1:88" ht="13.5" customHeight="1">
      <c r="D46" s="154"/>
      <c r="E46" s="198"/>
      <c r="F46" s="198"/>
      <c r="G46" s="198"/>
      <c r="H46" s="161"/>
      <c r="I46" s="161"/>
      <c r="J46" s="161"/>
      <c r="K46" s="467"/>
      <c r="L46" s="467"/>
      <c r="M46" s="467"/>
      <c r="N46" s="467"/>
      <c r="O46" s="467"/>
      <c r="P46" s="467"/>
      <c r="Q46" s="467"/>
      <c r="R46" s="467"/>
      <c r="S46" s="467"/>
      <c r="T46" s="467"/>
      <c r="U46" s="467"/>
      <c r="V46" s="467"/>
      <c r="W46" s="467"/>
      <c r="X46" s="467"/>
      <c r="Y46" s="467"/>
      <c r="Z46" s="467"/>
      <c r="AA46" s="467"/>
      <c r="AB46" s="467"/>
      <c r="AC46" s="467"/>
      <c r="AD46" s="467"/>
      <c r="AE46" s="467"/>
      <c r="AF46" s="467"/>
      <c r="AG46" s="467"/>
      <c r="AH46" s="467"/>
      <c r="AI46" s="467"/>
      <c r="AJ46" s="467"/>
      <c r="AK46" s="467"/>
      <c r="AL46" s="467"/>
      <c r="AM46" s="467"/>
      <c r="AN46" s="467"/>
      <c r="AO46" s="467"/>
      <c r="AP46" s="467"/>
      <c r="AQ46" s="467"/>
      <c r="AR46" s="467"/>
      <c r="AS46" s="467"/>
      <c r="AT46" s="467"/>
      <c r="AU46" s="467"/>
      <c r="AV46" s="467"/>
      <c r="AW46" s="467"/>
      <c r="AX46" s="467"/>
      <c r="AY46" s="467"/>
      <c r="AZ46" s="467"/>
      <c r="BA46" s="467"/>
      <c r="BB46" s="467"/>
      <c r="BC46" s="467"/>
      <c r="BD46" s="467"/>
      <c r="BE46" s="467"/>
      <c r="BF46" s="467"/>
      <c r="BG46" s="467"/>
      <c r="BH46" s="467"/>
      <c r="BI46" s="467"/>
      <c r="BJ46" s="467"/>
      <c r="BK46" s="467"/>
      <c r="BL46" s="467"/>
      <c r="BM46" s="467"/>
      <c r="BN46" s="467"/>
      <c r="BO46" s="467"/>
      <c r="BP46" s="467"/>
      <c r="BQ46" s="467"/>
      <c r="BR46" s="467"/>
      <c r="BS46" s="467"/>
      <c r="BT46" s="467"/>
      <c r="BU46" s="467"/>
      <c r="BV46" s="467"/>
      <c r="BW46" s="467"/>
      <c r="BX46" s="467"/>
      <c r="BY46" s="467"/>
      <c r="BZ46" s="467"/>
      <c r="CA46" s="467"/>
      <c r="CB46" s="467"/>
      <c r="CC46" s="467"/>
      <c r="CD46" s="467"/>
      <c r="CE46" s="467"/>
      <c r="CF46" s="467"/>
      <c r="CG46" s="467"/>
      <c r="CH46" s="467"/>
      <c r="CI46" s="154"/>
      <c r="CJ46" s="154"/>
    </row>
    <row r="47" spans="1:88" ht="13.5" customHeight="1">
      <c r="D47" s="154"/>
      <c r="E47" s="198"/>
      <c r="F47" s="198"/>
      <c r="G47" s="198"/>
      <c r="H47" s="161"/>
      <c r="I47" s="161"/>
      <c r="J47" s="161"/>
      <c r="K47" s="467"/>
      <c r="L47" s="467"/>
      <c r="M47" s="467"/>
      <c r="N47" s="467"/>
      <c r="O47" s="467"/>
      <c r="P47" s="467"/>
      <c r="Q47" s="467"/>
      <c r="R47" s="467"/>
      <c r="S47" s="467"/>
      <c r="T47" s="467"/>
      <c r="U47" s="467"/>
      <c r="V47" s="467"/>
      <c r="W47" s="467"/>
      <c r="X47" s="467"/>
      <c r="Y47" s="467"/>
      <c r="Z47" s="467"/>
      <c r="AA47" s="467"/>
      <c r="AB47" s="467"/>
      <c r="AC47" s="467"/>
      <c r="AD47" s="467"/>
      <c r="AE47" s="467"/>
      <c r="AF47" s="467"/>
      <c r="AG47" s="467"/>
      <c r="AH47" s="467"/>
      <c r="AI47" s="467"/>
      <c r="AJ47" s="467"/>
      <c r="AK47" s="467"/>
      <c r="AL47" s="467"/>
      <c r="AM47" s="467"/>
      <c r="AN47" s="467"/>
      <c r="AO47" s="467"/>
      <c r="AP47" s="467"/>
      <c r="AQ47" s="467"/>
      <c r="AR47" s="467"/>
      <c r="AS47" s="467"/>
      <c r="AT47" s="467"/>
      <c r="AU47" s="467"/>
      <c r="AV47" s="467"/>
      <c r="AW47" s="467"/>
      <c r="AX47" s="467"/>
      <c r="AY47" s="467"/>
      <c r="AZ47" s="467"/>
      <c r="BA47" s="467"/>
      <c r="BB47" s="467"/>
      <c r="BC47" s="467"/>
      <c r="BD47" s="467"/>
      <c r="BE47" s="467"/>
      <c r="BF47" s="467"/>
      <c r="BG47" s="467"/>
      <c r="BH47" s="467"/>
      <c r="BI47" s="467"/>
      <c r="BJ47" s="467"/>
      <c r="BK47" s="467"/>
      <c r="BL47" s="467"/>
      <c r="BM47" s="467"/>
      <c r="BN47" s="467"/>
      <c r="BO47" s="467"/>
      <c r="BP47" s="467"/>
      <c r="BQ47" s="467"/>
      <c r="BR47" s="467"/>
      <c r="BS47" s="467"/>
      <c r="BT47" s="467"/>
      <c r="BU47" s="467"/>
      <c r="BV47" s="467"/>
      <c r="BW47" s="467"/>
      <c r="BX47" s="467"/>
      <c r="BY47" s="467"/>
      <c r="BZ47" s="467"/>
      <c r="CA47" s="467"/>
      <c r="CB47" s="467"/>
      <c r="CC47" s="467"/>
      <c r="CD47" s="467"/>
      <c r="CE47" s="467"/>
      <c r="CF47" s="467"/>
      <c r="CG47" s="467"/>
      <c r="CH47" s="467"/>
      <c r="CI47" s="154"/>
      <c r="CJ47" s="154"/>
    </row>
    <row r="48" spans="1:88" ht="13.5" customHeight="1">
      <c r="D48" s="154"/>
      <c r="E48" s="198"/>
      <c r="F48" s="198"/>
      <c r="G48" s="198"/>
      <c r="H48" s="161"/>
      <c r="I48" s="161"/>
      <c r="J48" s="161"/>
      <c r="K48" s="467"/>
      <c r="L48" s="467"/>
      <c r="M48" s="467"/>
      <c r="N48" s="467"/>
      <c r="O48" s="467"/>
      <c r="P48" s="467"/>
      <c r="Q48" s="467"/>
      <c r="R48" s="467"/>
      <c r="S48" s="467"/>
      <c r="T48" s="467"/>
      <c r="U48" s="467"/>
      <c r="V48" s="467"/>
      <c r="W48" s="467"/>
      <c r="X48" s="467"/>
      <c r="Y48" s="467"/>
      <c r="Z48" s="467"/>
      <c r="AA48" s="467"/>
      <c r="AB48" s="467"/>
      <c r="AC48" s="467"/>
      <c r="AD48" s="467"/>
      <c r="AE48" s="467"/>
      <c r="AF48" s="467"/>
      <c r="AG48" s="467"/>
      <c r="AH48" s="467"/>
      <c r="AI48" s="467"/>
      <c r="AJ48" s="467"/>
      <c r="AK48" s="467"/>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7"/>
      <c r="BH48" s="467"/>
      <c r="BI48" s="467"/>
      <c r="BJ48" s="467"/>
      <c r="BK48" s="467"/>
      <c r="BL48" s="467"/>
      <c r="BM48" s="467"/>
      <c r="BN48" s="467"/>
      <c r="BO48" s="467"/>
      <c r="BP48" s="467"/>
      <c r="BQ48" s="467"/>
      <c r="BR48" s="467"/>
      <c r="BS48" s="467"/>
      <c r="BT48" s="467"/>
      <c r="BU48" s="467"/>
      <c r="BV48" s="467"/>
      <c r="BW48" s="467"/>
      <c r="BX48" s="467"/>
      <c r="BY48" s="467"/>
      <c r="BZ48" s="467"/>
      <c r="CA48" s="467"/>
      <c r="CB48" s="467"/>
      <c r="CC48" s="467"/>
      <c r="CD48" s="467"/>
      <c r="CE48" s="467"/>
      <c r="CF48" s="467"/>
      <c r="CG48" s="467"/>
      <c r="CH48" s="467"/>
      <c r="CI48" s="154"/>
      <c r="CJ48" s="154"/>
    </row>
    <row r="49" spans="4:88" ht="13.5" customHeight="1">
      <c r="D49" s="154"/>
      <c r="E49" s="198"/>
      <c r="F49" s="198"/>
      <c r="G49" s="198"/>
      <c r="H49" s="161"/>
      <c r="I49" s="161"/>
      <c r="J49" s="161"/>
      <c r="K49" s="467"/>
      <c r="L49" s="467"/>
      <c r="M49" s="467"/>
      <c r="N49" s="467"/>
      <c r="O49" s="467"/>
      <c r="P49" s="467"/>
      <c r="Q49" s="467"/>
      <c r="R49" s="467"/>
      <c r="S49" s="467"/>
      <c r="T49" s="467"/>
      <c r="U49" s="467"/>
      <c r="V49" s="467"/>
      <c r="W49" s="467"/>
      <c r="X49" s="467"/>
      <c r="Y49" s="467"/>
      <c r="Z49" s="467"/>
      <c r="AA49" s="467"/>
      <c r="AB49" s="467"/>
      <c r="AC49" s="467"/>
      <c r="AD49" s="467"/>
      <c r="AE49" s="467"/>
      <c r="AF49" s="467"/>
      <c r="AG49" s="467"/>
      <c r="AH49" s="467"/>
      <c r="AI49" s="467"/>
      <c r="AJ49" s="467"/>
      <c r="AK49" s="467"/>
      <c r="AL49" s="467"/>
      <c r="AM49" s="467"/>
      <c r="AN49" s="467"/>
      <c r="AO49" s="467"/>
      <c r="AP49" s="467"/>
      <c r="AQ49" s="467"/>
      <c r="AR49" s="467"/>
      <c r="AS49" s="467"/>
      <c r="AT49" s="467"/>
      <c r="AU49" s="467"/>
      <c r="AV49" s="467"/>
      <c r="AW49" s="467"/>
      <c r="AX49" s="467"/>
      <c r="AY49" s="467"/>
      <c r="AZ49" s="467"/>
      <c r="BA49" s="467"/>
      <c r="BB49" s="467"/>
      <c r="BC49" s="467"/>
      <c r="BD49" s="467"/>
      <c r="BE49" s="467"/>
      <c r="BF49" s="467"/>
      <c r="BG49" s="467"/>
      <c r="BH49" s="467"/>
      <c r="BI49" s="467"/>
      <c r="BJ49" s="467"/>
      <c r="BK49" s="467"/>
      <c r="BL49" s="467"/>
      <c r="BM49" s="467"/>
      <c r="BN49" s="467"/>
      <c r="BO49" s="467"/>
      <c r="BP49" s="467"/>
      <c r="BQ49" s="467"/>
      <c r="BR49" s="467"/>
      <c r="BS49" s="467"/>
      <c r="BT49" s="467"/>
      <c r="BU49" s="467"/>
      <c r="BV49" s="467"/>
      <c r="BW49" s="467"/>
      <c r="BX49" s="467"/>
      <c r="BY49" s="467"/>
      <c r="BZ49" s="467"/>
      <c r="CA49" s="467"/>
      <c r="CB49" s="467"/>
      <c r="CC49" s="467"/>
      <c r="CD49" s="467"/>
      <c r="CE49" s="467"/>
      <c r="CF49" s="467"/>
      <c r="CG49" s="467"/>
      <c r="CH49" s="467"/>
      <c r="CI49" s="154"/>
      <c r="CJ49" s="154"/>
    </row>
    <row r="50" spans="4:88" ht="13.5" customHeight="1">
      <c r="D50" s="154"/>
      <c r="E50" s="198"/>
      <c r="F50" s="198"/>
      <c r="G50" s="198"/>
      <c r="H50" s="161"/>
      <c r="I50" s="161"/>
      <c r="J50" s="161"/>
      <c r="K50" s="467"/>
      <c r="L50" s="467"/>
      <c r="M50" s="467"/>
      <c r="N50" s="467"/>
      <c r="O50" s="467"/>
      <c r="P50" s="467"/>
      <c r="Q50" s="467"/>
      <c r="R50" s="467"/>
      <c r="S50" s="467"/>
      <c r="T50" s="467"/>
      <c r="U50" s="467"/>
      <c r="V50" s="467"/>
      <c r="W50" s="467"/>
      <c r="X50" s="467"/>
      <c r="Y50" s="467"/>
      <c r="Z50" s="467"/>
      <c r="AA50" s="467"/>
      <c r="AB50" s="467"/>
      <c r="AC50" s="467"/>
      <c r="AD50" s="467"/>
      <c r="AE50" s="467"/>
      <c r="AF50" s="467"/>
      <c r="AG50" s="467"/>
      <c r="AH50" s="467"/>
      <c r="AI50" s="467"/>
      <c r="AJ50" s="467"/>
      <c r="AK50" s="467"/>
      <c r="AL50" s="467"/>
      <c r="AM50" s="467"/>
      <c r="AN50" s="467"/>
      <c r="AO50" s="467"/>
      <c r="AP50" s="467"/>
      <c r="AQ50" s="467"/>
      <c r="AR50" s="467"/>
      <c r="AS50" s="467"/>
      <c r="AT50" s="467"/>
      <c r="AU50" s="467"/>
      <c r="AV50" s="467"/>
      <c r="AW50" s="467"/>
      <c r="AX50" s="467"/>
      <c r="AY50" s="467"/>
      <c r="AZ50" s="467"/>
      <c r="BA50" s="467"/>
      <c r="BB50" s="467"/>
      <c r="BC50" s="467"/>
      <c r="BD50" s="467"/>
      <c r="BE50" s="467"/>
      <c r="BF50" s="467"/>
      <c r="BG50" s="467"/>
      <c r="BH50" s="467"/>
      <c r="BI50" s="467"/>
      <c r="BJ50" s="467"/>
      <c r="BK50" s="467"/>
      <c r="BL50" s="467"/>
      <c r="BM50" s="467"/>
      <c r="BN50" s="467"/>
      <c r="BO50" s="467"/>
      <c r="BP50" s="467"/>
      <c r="BQ50" s="467"/>
      <c r="BR50" s="467"/>
      <c r="BS50" s="467"/>
      <c r="BT50" s="467"/>
      <c r="BU50" s="467"/>
      <c r="BV50" s="467"/>
      <c r="BW50" s="467"/>
      <c r="BX50" s="467"/>
      <c r="BY50" s="467"/>
      <c r="BZ50" s="467"/>
      <c r="CA50" s="467"/>
      <c r="CB50" s="467"/>
      <c r="CC50" s="467"/>
      <c r="CD50" s="467"/>
      <c r="CE50" s="467"/>
      <c r="CF50" s="467"/>
      <c r="CG50" s="467"/>
      <c r="CH50" s="467"/>
      <c r="CI50" s="154"/>
      <c r="CJ50" s="154"/>
    </row>
    <row r="51" spans="4:88" ht="13.5" customHeight="1">
      <c r="D51" s="154"/>
      <c r="E51" s="198"/>
      <c r="F51" s="198"/>
      <c r="G51" s="198"/>
      <c r="H51" s="161"/>
      <c r="I51" s="161"/>
      <c r="J51" s="161"/>
      <c r="K51" s="467"/>
      <c r="L51" s="467"/>
      <c r="M51" s="467"/>
      <c r="N51" s="467"/>
      <c r="O51" s="467"/>
      <c r="P51" s="467"/>
      <c r="Q51" s="467"/>
      <c r="R51" s="467"/>
      <c r="S51" s="467"/>
      <c r="T51" s="467"/>
      <c r="U51" s="467"/>
      <c r="V51" s="467"/>
      <c r="W51" s="467"/>
      <c r="X51" s="467"/>
      <c r="Y51" s="467"/>
      <c r="Z51" s="467"/>
      <c r="AA51" s="467"/>
      <c r="AB51" s="467"/>
      <c r="AC51" s="467"/>
      <c r="AD51" s="467"/>
      <c r="AE51" s="467"/>
      <c r="AF51" s="467"/>
      <c r="AG51" s="467"/>
      <c r="AH51" s="467"/>
      <c r="AI51" s="467"/>
      <c r="AJ51" s="467"/>
      <c r="AK51" s="467"/>
      <c r="AL51" s="467"/>
      <c r="AM51" s="467"/>
      <c r="AN51" s="467"/>
      <c r="AO51" s="467"/>
      <c r="AP51" s="467"/>
      <c r="AQ51" s="467"/>
      <c r="AR51" s="467"/>
      <c r="AS51" s="467"/>
      <c r="AT51" s="467"/>
      <c r="AU51" s="467"/>
      <c r="AV51" s="467"/>
      <c r="AW51" s="467"/>
      <c r="AX51" s="467"/>
      <c r="AY51" s="467"/>
      <c r="AZ51" s="467"/>
      <c r="BA51" s="467"/>
      <c r="BB51" s="467"/>
      <c r="BC51" s="467"/>
      <c r="BD51" s="467"/>
      <c r="BE51" s="467"/>
      <c r="BF51" s="467"/>
      <c r="BG51" s="467"/>
      <c r="BH51" s="467"/>
      <c r="BI51" s="467"/>
      <c r="BJ51" s="467"/>
      <c r="BK51" s="467"/>
      <c r="BL51" s="467"/>
      <c r="BM51" s="467"/>
      <c r="BN51" s="467"/>
      <c r="BO51" s="467"/>
      <c r="BP51" s="467"/>
      <c r="BQ51" s="467"/>
      <c r="BR51" s="467"/>
      <c r="BS51" s="467"/>
      <c r="BT51" s="467"/>
      <c r="BU51" s="467"/>
      <c r="BV51" s="467"/>
      <c r="BW51" s="467"/>
      <c r="BX51" s="467"/>
      <c r="BY51" s="467"/>
      <c r="BZ51" s="467"/>
      <c r="CA51" s="467"/>
      <c r="CB51" s="467"/>
      <c r="CC51" s="467"/>
      <c r="CD51" s="467"/>
      <c r="CE51" s="467"/>
      <c r="CF51" s="467"/>
      <c r="CG51" s="467"/>
      <c r="CH51" s="467"/>
      <c r="CI51" s="154"/>
      <c r="CJ51" s="154"/>
    </row>
    <row r="52" spans="4:88" ht="13.5" customHeight="1">
      <c r="D52" s="154"/>
      <c r="E52" s="198"/>
      <c r="F52" s="198"/>
      <c r="G52" s="198"/>
      <c r="H52" s="161"/>
      <c r="I52" s="161"/>
      <c r="J52" s="161"/>
      <c r="K52" s="467"/>
      <c r="L52" s="467"/>
      <c r="M52" s="467"/>
      <c r="N52" s="467"/>
      <c r="O52" s="467"/>
      <c r="P52" s="467"/>
      <c r="Q52" s="467"/>
      <c r="R52" s="467"/>
      <c r="S52" s="467"/>
      <c r="T52" s="467"/>
      <c r="U52" s="467"/>
      <c r="V52" s="467"/>
      <c r="W52" s="467"/>
      <c r="X52" s="467"/>
      <c r="Y52" s="467"/>
      <c r="Z52" s="467"/>
      <c r="AA52" s="467"/>
      <c r="AB52" s="467"/>
      <c r="AC52" s="467"/>
      <c r="AD52" s="467"/>
      <c r="AE52" s="467"/>
      <c r="AF52" s="467"/>
      <c r="AG52" s="467"/>
      <c r="AH52" s="467"/>
      <c r="AI52" s="467"/>
      <c r="AJ52" s="467"/>
      <c r="AK52" s="467"/>
      <c r="AL52" s="467"/>
      <c r="AM52" s="467"/>
      <c r="AN52" s="467"/>
      <c r="AO52" s="467"/>
      <c r="AP52" s="467"/>
      <c r="AQ52" s="467"/>
      <c r="AR52" s="467"/>
      <c r="AS52" s="467"/>
      <c r="AT52" s="467"/>
      <c r="AU52" s="467"/>
      <c r="AV52" s="467"/>
      <c r="AW52" s="467"/>
      <c r="AX52" s="467"/>
      <c r="AY52" s="467"/>
      <c r="AZ52" s="467"/>
      <c r="BA52" s="467"/>
      <c r="BB52" s="467"/>
      <c r="BC52" s="467"/>
      <c r="BD52" s="467"/>
      <c r="BE52" s="467"/>
      <c r="BF52" s="467"/>
      <c r="BG52" s="467"/>
      <c r="BH52" s="467"/>
      <c r="BI52" s="467"/>
      <c r="BJ52" s="467"/>
      <c r="BK52" s="467"/>
      <c r="BL52" s="467"/>
      <c r="BM52" s="467"/>
      <c r="BN52" s="467"/>
      <c r="BO52" s="467"/>
      <c r="BP52" s="467"/>
      <c r="BQ52" s="467"/>
      <c r="BR52" s="467"/>
      <c r="BS52" s="467"/>
      <c r="BT52" s="467"/>
      <c r="BU52" s="467"/>
      <c r="BV52" s="467"/>
      <c r="BW52" s="467"/>
      <c r="BX52" s="467"/>
      <c r="BY52" s="467"/>
      <c r="BZ52" s="467"/>
      <c r="CA52" s="467"/>
      <c r="CB52" s="467"/>
      <c r="CC52" s="467"/>
      <c r="CD52" s="467"/>
      <c r="CE52" s="467"/>
      <c r="CF52" s="467"/>
      <c r="CG52" s="467"/>
      <c r="CH52" s="467"/>
      <c r="CI52" s="154"/>
      <c r="CJ52" s="154"/>
    </row>
    <row r="53" spans="4:88" ht="13.5" customHeight="1">
      <c r="D53" s="154"/>
      <c r="E53" s="198"/>
      <c r="F53" s="198"/>
      <c r="G53" s="198"/>
      <c r="H53" s="161"/>
      <c r="I53" s="161"/>
      <c r="J53" s="161"/>
      <c r="K53" s="467"/>
      <c r="L53" s="467"/>
      <c r="M53" s="467"/>
      <c r="N53" s="467"/>
      <c r="O53" s="467"/>
      <c r="P53" s="467"/>
      <c r="Q53" s="467"/>
      <c r="R53" s="467"/>
      <c r="S53" s="467"/>
      <c r="T53" s="467"/>
      <c r="U53" s="467"/>
      <c r="V53" s="467"/>
      <c r="W53" s="467"/>
      <c r="X53" s="467"/>
      <c r="Y53" s="467"/>
      <c r="Z53" s="467"/>
      <c r="AA53" s="467"/>
      <c r="AB53" s="467"/>
      <c r="AC53" s="467"/>
      <c r="AD53" s="467"/>
      <c r="AE53" s="467"/>
      <c r="AF53" s="467"/>
      <c r="AG53" s="467"/>
      <c r="AH53" s="467"/>
      <c r="AI53" s="467"/>
      <c r="AJ53" s="467"/>
      <c r="AK53" s="467"/>
      <c r="AL53" s="467"/>
      <c r="AM53" s="467"/>
      <c r="AN53" s="467"/>
      <c r="AO53" s="467"/>
      <c r="AP53" s="467"/>
      <c r="AQ53" s="467"/>
      <c r="AR53" s="467"/>
      <c r="AS53" s="467"/>
      <c r="AT53" s="467"/>
      <c r="AU53" s="467"/>
      <c r="AV53" s="467"/>
      <c r="AW53" s="467"/>
      <c r="AX53" s="467"/>
      <c r="AY53" s="467"/>
      <c r="AZ53" s="467"/>
      <c r="BA53" s="467"/>
      <c r="BB53" s="467"/>
      <c r="BC53" s="467"/>
      <c r="BD53" s="467"/>
      <c r="BE53" s="467"/>
      <c r="BF53" s="467"/>
      <c r="BG53" s="467"/>
      <c r="BH53" s="467"/>
      <c r="BI53" s="467"/>
      <c r="BJ53" s="467"/>
      <c r="BK53" s="467"/>
      <c r="BL53" s="467"/>
      <c r="BM53" s="467"/>
      <c r="BN53" s="467"/>
      <c r="BO53" s="467"/>
      <c r="BP53" s="467"/>
      <c r="BQ53" s="467"/>
      <c r="BR53" s="467"/>
      <c r="BS53" s="467"/>
      <c r="BT53" s="467"/>
      <c r="BU53" s="467"/>
      <c r="BV53" s="467"/>
      <c r="BW53" s="467"/>
      <c r="BX53" s="467"/>
      <c r="BY53" s="467"/>
      <c r="BZ53" s="467"/>
      <c r="CA53" s="467"/>
      <c r="CB53" s="467"/>
      <c r="CC53" s="467"/>
      <c r="CD53" s="467"/>
      <c r="CE53" s="467"/>
      <c r="CF53" s="467"/>
      <c r="CG53" s="467"/>
      <c r="CH53" s="467"/>
      <c r="CI53" s="154"/>
      <c r="CJ53" s="154"/>
    </row>
    <row r="54" spans="4:88" ht="13.5" customHeight="1">
      <c r="D54" s="154"/>
      <c r="E54" s="198"/>
      <c r="F54" s="198"/>
      <c r="G54" s="198"/>
      <c r="H54" s="161"/>
      <c r="I54" s="161"/>
      <c r="J54" s="161"/>
      <c r="K54" s="467"/>
      <c r="L54" s="467"/>
      <c r="M54" s="467"/>
      <c r="N54" s="467"/>
      <c r="O54" s="467"/>
      <c r="P54" s="467"/>
      <c r="Q54" s="467"/>
      <c r="R54" s="467"/>
      <c r="S54" s="467"/>
      <c r="T54" s="467"/>
      <c r="U54" s="467"/>
      <c r="V54" s="467"/>
      <c r="W54" s="467"/>
      <c r="X54" s="467"/>
      <c r="Y54" s="467"/>
      <c r="Z54" s="467"/>
      <c r="AA54" s="467"/>
      <c r="AB54" s="467"/>
      <c r="AC54" s="467"/>
      <c r="AD54" s="467"/>
      <c r="AE54" s="467"/>
      <c r="AF54" s="467"/>
      <c r="AG54" s="467"/>
      <c r="AH54" s="467"/>
      <c r="AI54" s="467"/>
      <c r="AJ54" s="467"/>
      <c r="AK54" s="467"/>
      <c r="AL54" s="467"/>
      <c r="AM54" s="467"/>
      <c r="AN54" s="467"/>
      <c r="AO54" s="467"/>
      <c r="AP54" s="467"/>
      <c r="AQ54" s="467"/>
      <c r="AR54" s="467"/>
      <c r="AS54" s="467"/>
      <c r="AT54" s="467"/>
      <c r="AU54" s="467"/>
      <c r="AV54" s="467"/>
      <c r="AW54" s="467"/>
      <c r="AX54" s="467"/>
      <c r="AY54" s="467"/>
      <c r="AZ54" s="467"/>
      <c r="BA54" s="467"/>
      <c r="BB54" s="467"/>
      <c r="BC54" s="467"/>
      <c r="BD54" s="467"/>
      <c r="BE54" s="467"/>
      <c r="BF54" s="467"/>
      <c r="BG54" s="467"/>
      <c r="BH54" s="467"/>
      <c r="BI54" s="467"/>
      <c r="BJ54" s="467"/>
      <c r="BK54" s="467"/>
      <c r="BL54" s="467"/>
      <c r="BM54" s="467"/>
      <c r="BN54" s="467"/>
      <c r="BO54" s="467"/>
      <c r="BP54" s="467"/>
      <c r="BQ54" s="467"/>
      <c r="BR54" s="467"/>
      <c r="BS54" s="467"/>
      <c r="BT54" s="467"/>
      <c r="BU54" s="467"/>
      <c r="BV54" s="467"/>
      <c r="BW54" s="467"/>
      <c r="BX54" s="467"/>
      <c r="BY54" s="467"/>
      <c r="BZ54" s="467"/>
      <c r="CA54" s="467"/>
      <c r="CB54" s="467"/>
      <c r="CC54" s="467"/>
      <c r="CD54" s="467"/>
      <c r="CE54" s="467"/>
      <c r="CF54" s="467"/>
      <c r="CG54" s="467"/>
      <c r="CH54" s="467"/>
      <c r="CI54" s="154"/>
      <c r="CJ54" s="154"/>
    </row>
    <row r="55" spans="4:88" ht="13.5" customHeight="1">
      <c r="D55" s="154"/>
      <c r="E55" s="198"/>
      <c r="F55" s="198"/>
      <c r="G55" s="198"/>
      <c r="H55" s="161"/>
      <c r="I55" s="161"/>
      <c r="J55" s="161"/>
      <c r="K55" s="467"/>
      <c r="L55" s="467"/>
      <c r="M55" s="467"/>
      <c r="N55" s="467"/>
      <c r="O55" s="467"/>
      <c r="P55" s="467"/>
      <c r="Q55" s="467"/>
      <c r="R55" s="467"/>
      <c r="S55" s="467"/>
      <c r="T55" s="467"/>
      <c r="U55" s="467"/>
      <c r="V55" s="467"/>
      <c r="W55" s="467"/>
      <c r="X55" s="467"/>
      <c r="Y55" s="467"/>
      <c r="Z55" s="467"/>
      <c r="AA55" s="467"/>
      <c r="AB55" s="467"/>
      <c r="AC55" s="467"/>
      <c r="AD55" s="467"/>
      <c r="AE55" s="467"/>
      <c r="AF55" s="467"/>
      <c r="AG55" s="467"/>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467"/>
      <c r="BJ55" s="467"/>
      <c r="BK55" s="467"/>
      <c r="BL55" s="467"/>
      <c r="BM55" s="467"/>
      <c r="BN55" s="467"/>
      <c r="BO55" s="467"/>
      <c r="BP55" s="467"/>
      <c r="BQ55" s="467"/>
      <c r="BR55" s="467"/>
      <c r="BS55" s="467"/>
      <c r="BT55" s="467"/>
      <c r="BU55" s="467"/>
      <c r="BV55" s="467"/>
      <c r="BW55" s="467"/>
      <c r="BX55" s="467"/>
      <c r="BY55" s="467"/>
      <c r="BZ55" s="467"/>
      <c r="CA55" s="467"/>
      <c r="CB55" s="467"/>
      <c r="CC55" s="467"/>
      <c r="CD55" s="467"/>
      <c r="CE55" s="467"/>
      <c r="CF55" s="467"/>
      <c r="CG55" s="467"/>
      <c r="CH55" s="467"/>
      <c r="CI55" s="154"/>
      <c r="CJ55" s="154"/>
    </row>
    <row r="56" spans="4:88" ht="13.5" customHeight="1">
      <c r="D56" s="154"/>
      <c r="E56" s="198"/>
      <c r="F56" s="198"/>
      <c r="G56" s="198"/>
      <c r="H56" s="161"/>
      <c r="I56" s="161"/>
      <c r="J56" s="161"/>
      <c r="K56" s="467"/>
      <c r="L56" s="467"/>
      <c r="M56" s="467"/>
      <c r="N56" s="467"/>
      <c r="O56" s="467"/>
      <c r="P56" s="467"/>
      <c r="Q56" s="467"/>
      <c r="R56" s="467"/>
      <c r="S56" s="467"/>
      <c r="T56" s="467"/>
      <c r="U56" s="467"/>
      <c r="V56" s="467"/>
      <c r="W56" s="467"/>
      <c r="X56" s="467"/>
      <c r="Y56" s="467"/>
      <c r="Z56" s="467"/>
      <c r="AA56" s="467"/>
      <c r="AB56" s="467"/>
      <c r="AC56" s="467"/>
      <c r="AD56" s="467"/>
      <c r="AE56" s="467"/>
      <c r="AF56" s="467"/>
      <c r="AG56" s="467"/>
      <c r="AH56" s="467"/>
      <c r="AI56" s="467"/>
      <c r="AJ56" s="467"/>
      <c r="AK56" s="467"/>
      <c r="AL56" s="467"/>
      <c r="AM56" s="467"/>
      <c r="AN56" s="467"/>
      <c r="AO56" s="467"/>
      <c r="AP56" s="467"/>
      <c r="AQ56" s="467"/>
      <c r="AR56" s="467"/>
      <c r="AS56" s="467"/>
      <c r="AT56" s="467"/>
      <c r="AU56" s="467"/>
      <c r="AV56" s="467"/>
      <c r="AW56" s="467"/>
      <c r="AX56" s="467"/>
      <c r="AY56" s="467"/>
      <c r="AZ56" s="467"/>
      <c r="BA56" s="467"/>
      <c r="BB56" s="467"/>
      <c r="BC56" s="467"/>
      <c r="BD56" s="467"/>
      <c r="BE56" s="467"/>
      <c r="BF56" s="467"/>
      <c r="BG56" s="467"/>
      <c r="BH56" s="467"/>
      <c r="BI56" s="467"/>
      <c r="BJ56" s="467"/>
      <c r="BK56" s="467"/>
      <c r="BL56" s="467"/>
      <c r="BM56" s="467"/>
      <c r="BN56" s="467"/>
      <c r="BO56" s="467"/>
      <c r="BP56" s="467"/>
      <c r="BQ56" s="467"/>
      <c r="BR56" s="467"/>
      <c r="BS56" s="467"/>
      <c r="BT56" s="467"/>
      <c r="BU56" s="467"/>
      <c r="BV56" s="467"/>
      <c r="BW56" s="467"/>
      <c r="BX56" s="467"/>
      <c r="BY56" s="467"/>
      <c r="BZ56" s="467"/>
      <c r="CA56" s="467"/>
      <c r="CB56" s="467"/>
      <c r="CC56" s="467"/>
      <c r="CD56" s="467"/>
      <c r="CE56" s="467"/>
      <c r="CF56" s="467"/>
      <c r="CG56" s="467"/>
      <c r="CH56" s="467"/>
      <c r="CI56" s="154"/>
      <c r="CJ56" s="154"/>
    </row>
    <row r="57" spans="4:88" ht="13.5" customHeight="1">
      <c r="D57" s="154"/>
      <c r="E57" s="198"/>
      <c r="F57" s="198"/>
      <c r="G57" s="198"/>
      <c r="H57" s="161"/>
      <c r="I57" s="161"/>
      <c r="J57" s="161"/>
      <c r="K57" s="467"/>
      <c r="L57" s="467"/>
      <c r="M57" s="467"/>
      <c r="N57" s="467"/>
      <c r="O57" s="467"/>
      <c r="P57" s="467"/>
      <c r="Q57" s="467"/>
      <c r="R57" s="467"/>
      <c r="S57" s="467"/>
      <c r="T57" s="467"/>
      <c r="U57" s="467"/>
      <c r="V57" s="467"/>
      <c r="W57" s="467"/>
      <c r="X57" s="467"/>
      <c r="Y57" s="467"/>
      <c r="Z57" s="467"/>
      <c r="AA57" s="467"/>
      <c r="AB57" s="467"/>
      <c r="AC57" s="467"/>
      <c r="AD57" s="467"/>
      <c r="AE57" s="467"/>
      <c r="AF57" s="467"/>
      <c r="AG57" s="467"/>
      <c r="AH57" s="467"/>
      <c r="AI57" s="467"/>
      <c r="AJ57" s="467"/>
      <c r="AK57" s="467"/>
      <c r="AL57" s="467"/>
      <c r="AM57" s="467"/>
      <c r="AN57" s="467"/>
      <c r="AO57" s="467"/>
      <c r="AP57" s="467"/>
      <c r="AQ57" s="467"/>
      <c r="AR57" s="467"/>
      <c r="AS57" s="467"/>
      <c r="AT57" s="467"/>
      <c r="AU57" s="467"/>
      <c r="AV57" s="467"/>
      <c r="AW57" s="467"/>
      <c r="AX57" s="467"/>
      <c r="AY57" s="467"/>
      <c r="AZ57" s="467"/>
      <c r="BA57" s="467"/>
      <c r="BB57" s="467"/>
      <c r="BC57" s="467"/>
      <c r="BD57" s="467"/>
      <c r="BE57" s="467"/>
      <c r="BF57" s="467"/>
      <c r="BG57" s="467"/>
      <c r="BH57" s="467"/>
      <c r="BI57" s="467"/>
      <c r="BJ57" s="467"/>
      <c r="BK57" s="467"/>
      <c r="BL57" s="467"/>
      <c r="BM57" s="467"/>
      <c r="BN57" s="467"/>
      <c r="BO57" s="467"/>
      <c r="BP57" s="467"/>
      <c r="BQ57" s="467"/>
      <c r="BR57" s="467"/>
      <c r="BS57" s="467"/>
      <c r="BT57" s="467"/>
      <c r="BU57" s="467"/>
      <c r="BV57" s="467"/>
      <c r="BW57" s="467"/>
      <c r="BX57" s="467"/>
      <c r="BY57" s="467"/>
      <c r="BZ57" s="467"/>
      <c r="CA57" s="467"/>
      <c r="CB57" s="467"/>
      <c r="CC57" s="467"/>
      <c r="CD57" s="467"/>
      <c r="CE57" s="467"/>
      <c r="CF57" s="467"/>
      <c r="CG57" s="467"/>
      <c r="CH57" s="467"/>
      <c r="CI57" s="154"/>
      <c r="CJ57" s="154"/>
    </row>
    <row r="58" spans="4:88" ht="13.5" customHeight="1">
      <c r="D58" s="154"/>
      <c r="E58" s="198"/>
      <c r="F58" s="198"/>
      <c r="G58" s="198"/>
      <c r="H58" s="161"/>
      <c r="I58" s="161"/>
      <c r="J58" s="161"/>
      <c r="K58" s="467"/>
      <c r="L58" s="467"/>
      <c r="M58" s="467"/>
      <c r="N58" s="467"/>
      <c r="O58" s="467"/>
      <c r="P58" s="467"/>
      <c r="Q58" s="467"/>
      <c r="R58" s="467"/>
      <c r="S58" s="467"/>
      <c r="T58" s="467"/>
      <c r="U58" s="467"/>
      <c r="V58" s="467"/>
      <c r="W58" s="467"/>
      <c r="X58" s="467"/>
      <c r="Y58" s="467"/>
      <c r="Z58" s="467"/>
      <c r="AA58" s="467"/>
      <c r="AB58" s="467"/>
      <c r="AC58" s="467"/>
      <c r="AD58" s="467"/>
      <c r="AE58" s="467"/>
      <c r="AF58" s="467"/>
      <c r="AG58" s="467"/>
      <c r="AH58" s="467"/>
      <c r="AI58" s="467"/>
      <c r="AJ58" s="467"/>
      <c r="AK58" s="467"/>
      <c r="AL58" s="467"/>
      <c r="AM58" s="467"/>
      <c r="AN58" s="467"/>
      <c r="AO58" s="467"/>
      <c r="AP58" s="467"/>
      <c r="AQ58" s="467"/>
      <c r="AR58" s="467"/>
      <c r="AS58" s="467"/>
      <c r="AT58" s="467"/>
      <c r="AU58" s="467"/>
      <c r="AV58" s="467"/>
      <c r="AW58" s="467"/>
      <c r="AX58" s="467"/>
      <c r="AY58" s="467"/>
      <c r="AZ58" s="467"/>
      <c r="BA58" s="467"/>
      <c r="BB58" s="467"/>
      <c r="BC58" s="467"/>
      <c r="BD58" s="467"/>
      <c r="BE58" s="467"/>
      <c r="BF58" s="467"/>
      <c r="BG58" s="467"/>
      <c r="BH58" s="467"/>
      <c r="BI58" s="467"/>
      <c r="BJ58" s="467"/>
      <c r="BK58" s="467"/>
      <c r="BL58" s="467"/>
      <c r="BM58" s="467"/>
      <c r="BN58" s="467"/>
      <c r="BO58" s="467"/>
      <c r="BP58" s="467"/>
      <c r="BQ58" s="467"/>
      <c r="BR58" s="467"/>
      <c r="BS58" s="467"/>
      <c r="BT58" s="467"/>
      <c r="BU58" s="467"/>
      <c r="BV58" s="467"/>
      <c r="BW58" s="467"/>
      <c r="BX58" s="467"/>
      <c r="BY58" s="467"/>
      <c r="BZ58" s="467"/>
      <c r="CA58" s="467"/>
      <c r="CB58" s="467"/>
      <c r="CC58" s="467"/>
      <c r="CD58" s="467"/>
      <c r="CE58" s="467"/>
      <c r="CF58" s="467"/>
      <c r="CG58" s="467"/>
      <c r="CH58" s="467"/>
      <c r="CI58" s="154"/>
      <c r="CJ58" s="154"/>
    </row>
    <row r="59" spans="4:88" ht="13.5" customHeight="1">
      <c r="D59" s="154"/>
      <c r="E59" s="198"/>
      <c r="F59" s="198"/>
      <c r="G59" s="198"/>
      <c r="H59" s="161"/>
      <c r="I59" s="161"/>
      <c r="J59" s="161"/>
      <c r="K59" s="467"/>
      <c r="L59" s="467"/>
      <c r="M59" s="467"/>
      <c r="N59" s="467"/>
      <c r="O59" s="467"/>
      <c r="P59" s="467"/>
      <c r="Q59" s="467"/>
      <c r="R59" s="467"/>
      <c r="S59" s="467"/>
      <c r="T59" s="467"/>
      <c r="U59" s="467"/>
      <c r="V59" s="467"/>
      <c r="W59" s="467"/>
      <c r="X59" s="467"/>
      <c r="Y59" s="467"/>
      <c r="Z59" s="467"/>
      <c r="AA59" s="467"/>
      <c r="AB59" s="467"/>
      <c r="AC59" s="467"/>
      <c r="AD59" s="467"/>
      <c r="AE59" s="467"/>
      <c r="AF59" s="467"/>
      <c r="AG59" s="467"/>
      <c r="AH59" s="467"/>
      <c r="AI59" s="467"/>
      <c r="AJ59" s="467"/>
      <c r="AK59" s="467"/>
      <c r="AL59" s="467"/>
      <c r="AM59" s="467"/>
      <c r="AN59" s="467"/>
      <c r="AO59" s="467"/>
      <c r="AP59" s="467"/>
      <c r="AQ59" s="467"/>
      <c r="AR59" s="467"/>
      <c r="AS59" s="467"/>
      <c r="AT59" s="467"/>
      <c r="AU59" s="467"/>
      <c r="AV59" s="467"/>
      <c r="AW59" s="467"/>
      <c r="AX59" s="467"/>
      <c r="AY59" s="467"/>
      <c r="AZ59" s="467"/>
      <c r="BA59" s="467"/>
      <c r="BB59" s="467"/>
      <c r="BC59" s="467"/>
      <c r="BD59" s="467"/>
      <c r="BE59" s="467"/>
      <c r="BF59" s="467"/>
      <c r="BG59" s="467"/>
      <c r="BH59" s="467"/>
      <c r="BI59" s="467"/>
      <c r="BJ59" s="467"/>
      <c r="BK59" s="467"/>
      <c r="BL59" s="467"/>
      <c r="BM59" s="467"/>
      <c r="BN59" s="467"/>
      <c r="BO59" s="467"/>
      <c r="BP59" s="467"/>
      <c r="BQ59" s="467"/>
      <c r="BR59" s="467"/>
      <c r="BS59" s="467"/>
      <c r="BT59" s="467"/>
      <c r="BU59" s="467"/>
      <c r="BV59" s="467"/>
      <c r="BW59" s="467"/>
      <c r="BX59" s="467"/>
      <c r="BY59" s="467"/>
      <c r="BZ59" s="467"/>
      <c r="CA59" s="467"/>
      <c r="CB59" s="467"/>
      <c r="CC59" s="467"/>
      <c r="CD59" s="467"/>
      <c r="CE59" s="467"/>
      <c r="CF59" s="467"/>
      <c r="CG59" s="467"/>
      <c r="CH59" s="467"/>
      <c r="CI59" s="154"/>
      <c r="CJ59" s="154"/>
    </row>
    <row r="60" spans="4:88" ht="13.5" customHeight="1">
      <c r="D60" s="154"/>
      <c r="E60" s="198"/>
      <c r="F60" s="198"/>
      <c r="G60" s="198"/>
      <c r="H60" s="161"/>
      <c r="I60" s="161"/>
      <c r="J60" s="161"/>
      <c r="K60" s="467"/>
      <c r="L60" s="467"/>
      <c r="M60" s="467"/>
      <c r="N60" s="467"/>
      <c r="O60" s="467"/>
      <c r="P60" s="467"/>
      <c r="Q60" s="467"/>
      <c r="R60" s="467"/>
      <c r="S60" s="467"/>
      <c r="T60" s="467"/>
      <c r="U60" s="467"/>
      <c r="V60" s="467"/>
      <c r="W60" s="467"/>
      <c r="X60" s="467"/>
      <c r="Y60" s="467"/>
      <c r="Z60" s="467"/>
      <c r="AA60" s="467"/>
      <c r="AB60" s="467"/>
      <c r="AC60" s="467"/>
      <c r="AD60" s="467"/>
      <c r="AE60" s="467"/>
      <c r="AF60" s="467"/>
      <c r="AG60" s="467"/>
      <c r="AH60" s="467"/>
      <c r="AI60" s="467"/>
      <c r="AJ60" s="467"/>
      <c r="AK60" s="467"/>
      <c r="AL60" s="467"/>
      <c r="AM60" s="467"/>
      <c r="AN60" s="467"/>
      <c r="AO60" s="467"/>
      <c r="AP60" s="467"/>
      <c r="AQ60" s="467"/>
      <c r="AR60" s="467"/>
      <c r="AS60" s="467"/>
      <c r="AT60" s="467"/>
      <c r="AU60" s="467"/>
      <c r="AV60" s="467"/>
      <c r="AW60" s="467"/>
      <c r="AX60" s="467"/>
      <c r="AY60" s="467"/>
      <c r="AZ60" s="467"/>
      <c r="BA60" s="467"/>
      <c r="BB60" s="467"/>
      <c r="BC60" s="467"/>
      <c r="BD60" s="467"/>
      <c r="BE60" s="467"/>
      <c r="BF60" s="467"/>
      <c r="BG60" s="467"/>
      <c r="BH60" s="467"/>
      <c r="BI60" s="467"/>
      <c r="BJ60" s="467"/>
      <c r="BK60" s="467"/>
      <c r="BL60" s="467"/>
      <c r="BM60" s="467"/>
      <c r="BN60" s="467"/>
      <c r="BO60" s="467"/>
      <c r="BP60" s="467"/>
      <c r="BQ60" s="467"/>
      <c r="BR60" s="467"/>
      <c r="BS60" s="467"/>
      <c r="BT60" s="467"/>
      <c r="BU60" s="467"/>
      <c r="BV60" s="467"/>
      <c r="BW60" s="467"/>
      <c r="BX60" s="467"/>
      <c r="BY60" s="467"/>
      <c r="BZ60" s="467"/>
      <c r="CA60" s="467"/>
      <c r="CB60" s="467"/>
      <c r="CC60" s="467"/>
      <c r="CD60" s="467"/>
      <c r="CE60" s="467"/>
      <c r="CF60" s="467"/>
      <c r="CG60" s="467"/>
      <c r="CH60" s="467"/>
      <c r="CI60" s="154"/>
      <c r="CJ60" s="154"/>
    </row>
    <row r="61" spans="4:88" ht="13.5" customHeight="1">
      <c r="D61" s="154"/>
      <c r="E61" s="198"/>
      <c r="F61" s="198"/>
      <c r="G61" s="198"/>
      <c r="H61" s="161"/>
      <c r="I61" s="161"/>
      <c r="J61" s="161"/>
      <c r="K61" s="467"/>
      <c r="L61" s="467"/>
      <c r="M61" s="467"/>
      <c r="N61" s="467"/>
      <c r="O61" s="467"/>
      <c r="P61" s="467"/>
      <c r="Q61" s="467"/>
      <c r="R61" s="467"/>
      <c r="S61" s="467"/>
      <c r="T61" s="467"/>
      <c r="U61" s="467"/>
      <c r="V61" s="467"/>
      <c r="W61" s="467"/>
      <c r="X61" s="467"/>
      <c r="Y61" s="467"/>
      <c r="Z61" s="467"/>
      <c r="AA61" s="467"/>
      <c r="AB61" s="467"/>
      <c r="AC61" s="467"/>
      <c r="AD61" s="467"/>
      <c r="AE61" s="467"/>
      <c r="AF61" s="467"/>
      <c r="AG61" s="467"/>
      <c r="AH61" s="467"/>
      <c r="AI61" s="467"/>
      <c r="AJ61" s="467"/>
      <c r="AK61" s="467"/>
      <c r="AL61" s="467"/>
      <c r="AM61" s="467"/>
      <c r="AN61" s="467"/>
      <c r="AO61" s="467"/>
      <c r="AP61" s="467"/>
      <c r="AQ61" s="467"/>
      <c r="AR61" s="467"/>
      <c r="AS61" s="467"/>
      <c r="AT61" s="467"/>
      <c r="AU61" s="467"/>
      <c r="AV61" s="467"/>
      <c r="AW61" s="467"/>
      <c r="AX61" s="467"/>
      <c r="AY61" s="467"/>
      <c r="AZ61" s="467"/>
      <c r="BA61" s="467"/>
      <c r="BB61" s="467"/>
      <c r="BC61" s="467"/>
      <c r="BD61" s="467"/>
      <c r="BE61" s="467"/>
      <c r="BF61" s="467"/>
      <c r="BG61" s="467"/>
      <c r="BH61" s="467"/>
      <c r="BI61" s="467"/>
      <c r="BJ61" s="467"/>
      <c r="BK61" s="467"/>
      <c r="BL61" s="467"/>
      <c r="BM61" s="467"/>
      <c r="BN61" s="467"/>
      <c r="BO61" s="467"/>
      <c r="BP61" s="467"/>
      <c r="BQ61" s="467"/>
      <c r="BR61" s="467"/>
      <c r="BS61" s="467"/>
      <c r="BT61" s="467"/>
      <c r="BU61" s="467"/>
      <c r="BV61" s="467"/>
      <c r="BW61" s="467"/>
      <c r="BX61" s="467"/>
      <c r="BY61" s="467"/>
      <c r="BZ61" s="467"/>
      <c r="CA61" s="467"/>
      <c r="CB61" s="467"/>
      <c r="CC61" s="467"/>
      <c r="CD61" s="467"/>
      <c r="CE61" s="467"/>
      <c r="CF61" s="467"/>
      <c r="CG61" s="467"/>
      <c r="CH61" s="467"/>
      <c r="CI61" s="154"/>
      <c r="CJ61" s="154"/>
    </row>
    <row r="62" spans="4:88" ht="13.5" customHeight="1">
      <c r="D62" s="154"/>
      <c r="E62" s="198"/>
      <c r="F62" s="198"/>
      <c r="G62" s="198"/>
      <c r="H62" s="161"/>
      <c r="I62" s="161"/>
      <c r="J62" s="161"/>
      <c r="K62" s="467"/>
      <c r="L62" s="467"/>
      <c r="M62" s="467"/>
      <c r="N62" s="467"/>
      <c r="O62" s="467"/>
      <c r="P62" s="467"/>
      <c r="Q62" s="467"/>
      <c r="R62" s="467"/>
      <c r="S62" s="467"/>
      <c r="T62" s="467"/>
      <c r="U62" s="467"/>
      <c r="V62" s="467"/>
      <c r="W62" s="467"/>
      <c r="X62" s="467"/>
      <c r="Y62" s="467"/>
      <c r="Z62" s="467"/>
      <c r="AA62" s="467"/>
      <c r="AB62" s="467"/>
      <c r="AC62" s="467"/>
      <c r="AD62" s="467"/>
      <c r="AE62" s="467"/>
      <c r="AF62" s="467"/>
      <c r="AG62" s="467"/>
      <c r="AH62" s="467"/>
      <c r="AI62" s="467"/>
      <c r="AJ62" s="467"/>
      <c r="AK62" s="467"/>
      <c r="AL62" s="467"/>
      <c r="AM62" s="467"/>
      <c r="AN62" s="467"/>
      <c r="AO62" s="467"/>
      <c r="AP62" s="467"/>
      <c r="AQ62" s="467"/>
      <c r="AR62" s="467"/>
      <c r="AS62" s="467"/>
      <c r="AT62" s="467"/>
      <c r="AU62" s="467"/>
      <c r="AV62" s="467"/>
      <c r="AW62" s="467"/>
      <c r="AX62" s="467"/>
      <c r="AY62" s="467"/>
      <c r="AZ62" s="467"/>
      <c r="BA62" s="467"/>
      <c r="BB62" s="467"/>
      <c r="BC62" s="467"/>
      <c r="BD62" s="467"/>
      <c r="BE62" s="467"/>
      <c r="BF62" s="467"/>
      <c r="BG62" s="467"/>
      <c r="BH62" s="467"/>
      <c r="BI62" s="467"/>
      <c r="BJ62" s="467"/>
      <c r="BK62" s="467"/>
      <c r="BL62" s="467"/>
      <c r="BM62" s="467"/>
      <c r="BN62" s="467"/>
      <c r="BO62" s="467"/>
      <c r="BP62" s="467"/>
      <c r="BQ62" s="467"/>
      <c r="BR62" s="467"/>
      <c r="BS62" s="467"/>
      <c r="BT62" s="467"/>
      <c r="BU62" s="467"/>
      <c r="BV62" s="467"/>
      <c r="BW62" s="467"/>
      <c r="BX62" s="467"/>
      <c r="BY62" s="467"/>
      <c r="BZ62" s="467"/>
      <c r="CA62" s="467"/>
      <c r="CB62" s="467"/>
      <c r="CC62" s="467"/>
      <c r="CD62" s="467"/>
      <c r="CE62" s="467"/>
      <c r="CF62" s="467"/>
      <c r="CG62" s="467"/>
      <c r="CH62" s="467"/>
      <c r="CI62" s="154"/>
      <c r="CJ62" s="154"/>
    </row>
    <row r="63" spans="4:88" ht="13.5" customHeight="1">
      <c r="D63" s="154"/>
      <c r="E63" s="198"/>
      <c r="F63" s="198"/>
      <c r="G63" s="198"/>
      <c r="H63" s="161"/>
      <c r="I63" s="161"/>
      <c r="J63" s="161"/>
      <c r="K63" s="467"/>
      <c r="L63" s="467"/>
      <c r="M63" s="467"/>
      <c r="N63" s="467"/>
      <c r="O63" s="467"/>
      <c r="P63" s="467"/>
      <c r="Q63" s="467"/>
      <c r="R63" s="467"/>
      <c r="S63" s="467"/>
      <c r="T63" s="467"/>
      <c r="U63" s="467"/>
      <c r="V63" s="467"/>
      <c r="W63" s="467"/>
      <c r="X63" s="467"/>
      <c r="Y63" s="467"/>
      <c r="Z63" s="467"/>
      <c r="AA63" s="467"/>
      <c r="AB63" s="467"/>
      <c r="AC63" s="467"/>
      <c r="AD63" s="467"/>
      <c r="AE63" s="467"/>
      <c r="AF63" s="467"/>
      <c r="AG63" s="467"/>
      <c r="AH63" s="467"/>
      <c r="AI63" s="467"/>
      <c r="AJ63" s="467"/>
      <c r="AK63" s="467"/>
      <c r="AL63" s="467"/>
      <c r="AM63" s="467"/>
      <c r="AN63" s="467"/>
      <c r="AO63" s="467"/>
      <c r="AP63" s="467"/>
      <c r="AQ63" s="467"/>
      <c r="AR63" s="467"/>
      <c r="AS63" s="467"/>
      <c r="AT63" s="467"/>
      <c r="AU63" s="467"/>
      <c r="AV63" s="467"/>
      <c r="AW63" s="467"/>
      <c r="AX63" s="467"/>
      <c r="AY63" s="467"/>
      <c r="AZ63" s="467"/>
      <c r="BA63" s="467"/>
      <c r="BB63" s="467"/>
      <c r="BC63" s="467"/>
      <c r="BD63" s="467"/>
      <c r="BE63" s="467"/>
      <c r="BF63" s="467"/>
      <c r="BG63" s="467"/>
      <c r="BH63" s="467"/>
      <c r="BI63" s="467"/>
      <c r="BJ63" s="467"/>
      <c r="BK63" s="467"/>
      <c r="BL63" s="467"/>
      <c r="BM63" s="467"/>
      <c r="BN63" s="467"/>
      <c r="BO63" s="467"/>
      <c r="BP63" s="467"/>
      <c r="BQ63" s="467"/>
      <c r="BR63" s="467"/>
      <c r="BS63" s="467"/>
      <c r="BT63" s="467"/>
      <c r="BU63" s="467"/>
      <c r="BV63" s="467"/>
      <c r="BW63" s="467"/>
      <c r="BX63" s="467"/>
      <c r="BY63" s="467"/>
      <c r="BZ63" s="467"/>
      <c r="CA63" s="467"/>
      <c r="CB63" s="467"/>
      <c r="CC63" s="467"/>
      <c r="CD63" s="467"/>
      <c r="CE63" s="467"/>
      <c r="CF63" s="467"/>
      <c r="CG63" s="467"/>
      <c r="CH63" s="467"/>
      <c r="CI63" s="154"/>
      <c r="CJ63" s="154"/>
    </row>
    <row r="64" spans="4:88" ht="13.5" customHeight="1">
      <c r="D64" s="154"/>
      <c r="E64" s="198"/>
      <c r="F64" s="198"/>
      <c r="G64" s="198"/>
      <c r="H64" s="161"/>
      <c r="I64" s="161"/>
      <c r="J64" s="161"/>
      <c r="K64" s="467"/>
      <c r="L64" s="467"/>
      <c r="M64" s="467"/>
      <c r="N64" s="467"/>
      <c r="O64" s="467"/>
      <c r="P64" s="467"/>
      <c r="Q64" s="467"/>
      <c r="R64" s="467"/>
      <c r="S64" s="467"/>
      <c r="T64" s="467"/>
      <c r="U64" s="467"/>
      <c r="V64" s="467"/>
      <c r="W64" s="467"/>
      <c r="X64" s="467"/>
      <c r="Y64" s="467"/>
      <c r="Z64" s="467"/>
      <c r="AA64" s="467"/>
      <c r="AB64" s="467"/>
      <c r="AC64" s="467"/>
      <c r="AD64" s="467"/>
      <c r="AE64" s="467"/>
      <c r="AF64" s="467"/>
      <c r="AG64" s="467"/>
      <c r="AH64" s="467"/>
      <c r="AI64" s="467"/>
      <c r="AJ64" s="467"/>
      <c r="AK64" s="467"/>
      <c r="AL64" s="467"/>
      <c r="AM64" s="467"/>
      <c r="AN64" s="467"/>
      <c r="AO64" s="467"/>
      <c r="AP64" s="467"/>
      <c r="AQ64" s="467"/>
      <c r="AR64" s="467"/>
      <c r="AS64" s="467"/>
      <c r="AT64" s="467"/>
      <c r="AU64" s="467"/>
      <c r="AV64" s="467"/>
      <c r="AW64" s="467"/>
      <c r="AX64" s="467"/>
      <c r="AY64" s="467"/>
      <c r="AZ64" s="467"/>
      <c r="BA64" s="467"/>
      <c r="BB64" s="467"/>
      <c r="BC64" s="467"/>
      <c r="BD64" s="467"/>
      <c r="BE64" s="467"/>
      <c r="BF64" s="467"/>
      <c r="BG64" s="467"/>
      <c r="BH64" s="467"/>
      <c r="BI64" s="467"/>
      <c r="BJ64" s="467"/>
      <c r="BK64" s="467"/>
      <c r="BL64" s="467"/>
      <c r="BM64" s="467"/>
      <c r="BN64" s="467"/>
      <c r="BO64" s="467"/>
      <c r="BP64" s="467"/>
      <c r="BQ64" s="467"/>
      <c r="BR64" s="467"/>
      <c r="BS64" s="467"/>
      <c r="BT64" s="467"/>
      <c r="BU64" s="467"/>
      <c r="BV64" s="467"/>
      <c r="BW64" s="467"/>
      <c r="BX64" s="467"/>
      <c r="BY64" s="467"/>
      <c r="BZ64" s="467"/>
      <c r="CA64" s="467"/>
      <c r="CB64" s="467"/>
      <c r="CC64" s="467"/>
      <c r="CD64" s="467"/>
      <c r="CE64" s="467"/>
      <c r="CF64" s="467"/>
      <c r="CG64" s="467"/>
      <c r="CH64" s="467"/>
      <c r="CI64" s="154"/>
      <c r="CJ64" s="154"/>
    </row>
    <row r="65" spans="4:88" ht="13.5" customHeight="1">
      <c r="D65" s="154"/>
      <c r="E65" s="198"/>
      <c r="F65" s="198"/>
      <c r="G65" s="198"/>
      <c r="H65" s="161"/>
      <c r="I65" s="161"/>
      <c r="J65" s="161"/>
      <c r="K65" s="467"/>
      <c r="L65" s="467"/>
      <c r="M65" s="467"/>
      <c r="N65" s="467"/>
      <c r="O65" s="467"/>
      <c r="P65" s="467"/>
      <c r="Q65" s="467"/>
      <c r="R65" s="467"/>
      <c r="S65" s="467"/>
      <c r="T65" s="467"/>
      <c r="U65" s="467"/>
      <c r="V65" s="467"/>
      <c r="W65" s="467"/>
      <c r="X65" s="467"/>
      <c r="Y65" s="467"/>
      <c r="Z65" s="467"/>
      <c r="AA65" s="467"/>
      <c r="AB65" s="467"/>
      <c r="AC65" s="467"/>
      <c r="AD65" s="467"/>
      <c r="AE65" s="467"/>
      <c r="AF65" s="467"/>
      <c r="AG65" s="467"/>
      <c r="AH65" s="467"/>
      <c r="AI65" s="467"/>
      <c r="AJ65" s="467"/>
      <c r="AK65" s="467"/>
      <c r="AL65" s="467"/>
      <c r="AM65" s="467"/>
      <c r="AN65" s="467"/>
      <c r="AO65" s="467"/>
      <c r="AP65" s="467"/>
      <c r="AQ65" s="467"/>
      <c r="AR65" s="467"/>
      <c r="AS65" s="467"/>
      <c r="AT65" s="467"/>
      <c r="AU65" s="467"/>
      <c r="AV65" s="467"/>
      <c r="AW65" s="467"/>
      <c r="AX65" s="467"/>
      <c r="AY65" s="467"/>
      <c r="AZ65" s="467"/>
      <c r="BA65" s="467"/>
      <c r="BB65" s="467"/>
      <c r="BC65" s="467"/>
      <c r="BD65" s="467"/>
      <c r="BE65" s="467"/>
      <c r="BF65" s="467"/>
      <c r="BG65" s="467"/>
      <c r="BH65" s="467"/>
      <c r="BI65" s="467"/>
      <c r="BJ65" s="467"/>
      <c r="BK65" s="467"/>
      <c r="BL65" s="467"/>
      <c r="BM65" s="467"/>
      <c r="BN65" s="467"/>
      <c r="BO65" s="467"/>
      <c r="BP65" s="467"/>
      <c r="BQ65" s="467"/>
      <c r="BR65" s="467"/>
      <c r="BS65" s="467"/>
      <c r="BT65" s="467"/>
      <c r="BU65" s="467"/>
      <c r="BV65" s="467"/>
      <c r="BW65" s="467"/>
      <c r="BX65" s="467"/>
      <c r="BY65" s="467"/>
      <c r="BZ65" s="467"/>
      <c r="CA65" s="467"/>
      <c r="CB65" s="467"/>
      <c r="CC65" s="467"/>
      <c r="CD65" s="467"/>
      <c r="CE65" s="467"/>
      <c r="CF65" s="467"/>
      <c r="CG65" s="467"/>
      <c r="CH65" s="467"/>
      <c r="CI65" s="154"/>
      <c r="CJ65" s="154"/>
    </row>
    <row r="66" spans="4:88" ht="13.5" customHeight="1">
      <c r="D66" s="154"/>
      <c r="E66" s="198"/>
      <c r="F66" s="198"/>
      <c r="G66" s="198"/>
      <c r="H66" s="161"/>
      <c r="I66" s="161"/>
      <c r="J66" s="161"/>
      <c r="K66" s="467"/>
      <c r="L66" s="467"/>
      <c r="M66" s="467"/>
      <c r="N66" s="467"/>
      <c r="O66" s="467"/>
      <c r="P66" s="467"/>
      <c r="Q66" s="467"/>
      <c r="R66" s="467"/>
      <c r="S66" s="467"/>
      <c r="T66" s="467"/>
      <c r="U66" s="467"/>
      <c r="V66" s="467"/>
      <c r="W66" s="467"/>
      <c r="X66" s="467"/>
      <c r="Y66" s="467"/>
      <c r="Z66" s="467"/>
      <c r="AA66" s="467"/>
      <c r="AB66" s="467"/>
      <c r="AC66" s="467"/>
      <c r="AD66" s="467"/>
      <c r="AE66" s="467"/>
      <c r="AF66" s="467"/>
      <c r="AG66" s="46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7"/>
      <c r="BG66" s="467"/>
      <c r="BH66" s="467"/>
      <c r="BI66" s="467"/>
      <c r="BJ66" s="467"/>
      <c r="BK66" s="467"/>
      <c r="BL66" s="467"/>
      <c r="BM66" s="467"/>
      <c r="BN66" s="467"/>
      <c r="BO66" s="467"/>
      <c r="BP66" s="467"/>
      <c r="BQ66" s="467"/>
      <c r="BR66" s="467"/>
      <c r="BS66" s="467"/>
      <c r="BT66" s="467"/>
      <c r="BU66" s="467"/>
      <c r="BV66" s="467"/>
      <c r="BW66" s="467"/>
      <c r="BX66" s="467"/>
      <c r="BY66" s="467"/>
      <c r="BZ66" s="467"/>
      <c r="CA66" s="467"/>
      <c r="CB66" s="467"/>
      <c r="CC66" s="467"/>
      <c r="CD66" s="467"/>
      <c r="CE66" s="467"/>
      <c r="CF66" s="467"/>
      <c r="CG66" s="467"/>
      <c r="CH66" s="467"/>
      <c r="CI66" s="154"/>
      <c r="CJ66" s="154"/>
    </row>
    <row r="67" spans="4:88" ht="13.5" customHeight="1">
      <c r="D67" s="154"/>
      <c r="E67" s="198"/>
      <c r="F67" s="198"/>
      <c r="G67" s="198"/>
      <c r="H67" s="161"/>
      <c r="I67" s="161"/>
      <c r="J67" s="161"/>
      <c r="K67" s="467"/>
      <c r="L67" s="467"/>
      <c r="M67" s="467"/>
      <c r="N67" s="467"/>
      <c r="O67" s="467"/>
      <c r="P67" s="467"/>
      <c r="Q67" s="467"/>
      <c r="R67" s="467"/>
      <c r="S67" s="467"/>
      <c r="T67" s="467"/>
      <c r="U67" s="467"/>
      <c r="V67" s="467"/>
      <c r="W67" s="467"/>
      <c r="X67" s="467"/>
      <c r="Y67" s="467"/>
      <c r="Z67" s="467"/>
      <c r="AA67" s="467"/>
      <c r="AB67" s="467"/>
      <c r="AC67" s="467"/>
      <c r="AD67" s="467"/>
      <c r="AE67" s="467"/>
      <c r="AF67" s="467"/>
      <c r="AG67" s="467"/>
      <c r="AH67" s="467"/>
      <c r="AI67" s="467"/>
      <c r="AJ67" s="467"/>
      <c r="AK67" s="467"/>
      <c r="AL67" s="467"/>
      <c r="AM67" s="467"/>
      <c r="AN67" s="467"/>
      <c r="AO67" s="467"/>
      <c r="AP67" s="467"/>
      <c r="AQ67" s="467"/>
      <c r="AR67" s="467"/>
      <c r="AS67" s="467"/>
      <c r="AT67" s="467"/>
      <c r="AU67" s="467"/>
      <c r="AV67" s="467"/>
      <c r="AW67" s="467"/>
      <c r="AX67" s="467"/>
      <c r="AY67" s="467"/>
      <c r="AZ67" s="467"/>
      <c r="BA67" s="467"/>
      <c r="BB67" s="467"/>
      <c r="BC67" s="467"/>
      <c r="BD67" s="467"/>
      <c r="BE67" s="467"/>
      <c r="BF67" s="467"/>
      <c r="BG67" s="467"/>
      <c r="BH67" s="467"/>
      <c r="BI67" s="467"/>
      <c r="BJ67" s="467"/>
      <c r="BK67" s="467"/>
      <c r="BL67" s="467"/>
      <c r="BM67" s="467"/>
      <c r="BN67" s="467"/>
      <c r="BO67" s="467"/>
      <c r="BP67" s="467"/>
      <c r="BQ67" s="467"/>
      <c r="BR67" s="467"/>
      <c r="BS67" s="467"/>
      <c r="BT67" s="467"/>
      <c r="BU67" s="467"/>
      <c r="BV67" s="467"/>
      <c r="BW67" s="467"/>
      <c r="BX67" s="467"/>
      <c r="BY67" s="467"/>
      <c r="BZ67" s="467"/>
      <c r="CA67" s="467"/>
      <c r="CB67" s="467"/>
      <c r="CC67" s="467"/>
      <c r="CD67" s="467"/>
      <c r="CE67" s="467"/>
      <c r="CF67" s="467"/>
      <c r="CG67" s="467"/>
      <c r="CH67" s="467"/>
      <c r="CI67" s="154"/>
      <c r="CJ67" s="154"/>
    </row>
    <row r="68" spans="4:88" ht="13.5" customHeight="1">
      <c r="D68" s="154"/>
      <c r="E68" s="198"/>
      <c r="F68" s="198"/>
      <c r="G68" s="198"/>
      <c r="H68" s="161"/>
      <c r="I68" s="161"/>
      <c r="J68" s="161"/>
      <c r="K68" s="467"/>
      <c r="L68" s="467"/>
      <c r="M68" s="467"/>
      <c r="N68" s="467"/>
      <c r="O68" s="467"/>
      <c r="P68" s="467"/>
      <c r="Q68" s="467"/>
      <c r="R68" s="467"/>
      <c r="S68" s="467"/>
      <c r="T68" s="467"/>
      <c r="U68" s="467"/>
      <c r="V68" s="467"/>
      <c r="W68" s="467"/>
      <c r="X68" s="467"/>
      <c r="Y68" s="467"/>
      <c r="Z68" s="467"/>
      <c r="AA68" s="467"/>
      <c r="AB68" s="467"/>
      <c r="AC68" s="467"/>
      <c r="AD68" s="467"/>
      <c r="AE68" s="467"/>
      <c r="AF68" s="467"/>
      <c r="AG68" s="467"/>
      <c r="AH68" s="467"/>
      <c r="AI68" s="467"/>
      <c r="AJ68" s="467"/>
      <c r="AK68" s="467"/>
      <c r="AL68" s="467"/>
      <c r="AM68" s="467"/>
      <c r="AN68" s="467"/>
      <c r="AO68" s="467"/>
      <c r="AP68" s="467"/>
      <c r="AQ68" s="467"/>
      <c r="AR68" s="467"/>
      <c r="AS68" s="467"/>
      <c r="AT68" s="467"/>
      <c r="AU68" s="467"/>
      <c r="AV68" s="467"/>
      <c r="AW68" s="467"/>
      <c r="AX68" s="467"/>
      <c r="AY68" s="467"/>
      <c r="AZ68" s="467"/>
      <c r="BA68" s="467"/>
      <c r="BB68" s="467"/>
      <c r="BC68" s="467"/>
      <c r="BD68" s="467"/>
      <c r="BE68" s="467"/>
      <c r="BF68" s="467"/>
      <c r="BG68" s="467"/>
      <c r="BH68" s="467"/>
      <c r="BI68" s="467"/>
      <c r="BJ68" s="467"/>
      <c r="BK68" s="467"/>
      <c r="BL68" s="467"/>
      <c r="BM68" s="467"/>
      <c r="BN68" s="467"/>
      <c r="BO68" s="467"/>
      <c r="BP68" s="467"/>
      <c r="BQ68" s="467"/>
      <c r="BR68" s="467"/>
      <c r="BS68" s="467"/>
      <c r="BT68" s="467"/>
      <c r="BU68" s="467"/>
      <c r="BV68" s="467"/>
      <c r="BW68" s="467"/>
      <c r="BX68" s="467"/>
      <c r="BY68" s="467"/>
      <c r="BZ68" s="467"/>
      <c r="CA68" s="467"/>
      <c r="CB68" s="467"/>
      <c r="CC68" s="467"/>
      <c r="CD68" s="467"/>
      <c r="CE68" s="467"/>
      <c r="CF68" s="467"/>
      <c r="CG68" s="467"/>
      <c r="CH68" s="467"/>
      <c r="CI68" s="154"/>
      <c r="CJ68" s="154"/>
    </row>
    <row r="69" spans="4:88" ht="13.5" customHeight="1">
      <c r="D69" s="154"/>
      <c r="E69" s="198"/>
      <c r="F69" s="198"/>
      <c r="G69" s="198"/>
      <c r="H69" s="161"/>
      <c r="I69" s="161"/>
      <c r="J69" s="161"/>
      <c r="K69" s="467"/>
      <c r="L69" s="467"/>
      <c r="M69" s="467"/>
      <c r="N69" s="467"/>
      <c r="O69" s="467"/>
      <c r="P69" s="467"/>
      <c r="Q69" s="467"/>
      <c r="R69" s="467"/>
      <c r="S69" s="467"/>
      <c r="T69" s="467"/>
      <c r="U69" s="467"/>
      <c r="V69" s="467"/>
      <c r="W69" s="467"/>
      <c r="X69" s="467"/>
      <c r="Y69" s="467"/>
      <c r="Z69" s="467"/>
      <c r="AA69" s="467"/>
      <c r="AB69" s="467"/>
      <c r="AC69" s="467"/>
      <c r="AD69" s="467"/>
      <c r="AE69" s="467"/>
      <c r="AF69" s="467"/>
      <c r="AG69" s="467"/>
      <c r="AH69" s="467"/>
      <c r="AI69" s="467"/>
      <c r="AJ69" s="467"/>
      <c r="AK69" s="467"/>
      <c r="AL69" s="467"/>
      <c r="AM69" s="467"/>
      <c r="AN69" s="467"/>
      <c r="AO69" s="467"/>
      <c r="AP69" s="467"/>
      <c r="AQ69" s="467"/>
      <c r="AR69" s="467"/>
      <c r="AS69" s="467"/>
      <c r="AT69" s="467"/>
      <c r="AU69" s="467"/>
      <c r="AV69" s="467"/>
      <c r="AW69" s="467"/>
      <c r="AX69" s="467"/>
      <c r="AY69" s="467"/>
      <c r="AZ69" s="467"/>
      <c r="BA69" s="467"/>
      <c r="BB69" s="467"/>
      <c r="BC69" s="467"/>
      <c r="BD69" s="467"/>
      <c r="BE69" s="467"/>
      <c r="BF69" s="467"/>
      <c r="BG69" s="467"/>
      <c r="BH69" s="467"/>
      <c r="BI69" s="467"/>
      <c r="BJ69" s="467"/>
      <c r="BK69" s="467"/>
      <c r="BL69" s="467"/>
      <c r="BM69" s="467"/>
      <c r="BN69" s="467"/>
      <c r="BO69" s="467"/>
      <c r="BP69" s="467"/>
      <c r="BQ69" s="467"/>
      <c r="BR69" s="467"/>
      <c r="BS69" s="467"/>
      <c r="BT69" s="467"/>
      <c r="BU69" s="467"/>
      <c r="BV69" s="467"/>
      <c r="BW69" s="467"/>
      <c r="BX69" s="467"/>
      <c r="BY69" s="467"/>
      <c r="BZ69" s="467"/>
      <c r="CA69" s="467"/>
      <c r="CB69" s="467"/>
      <c r="CC69" s="467"/>
      <c r="CD69" s="467"/>
      <c r="CE69" s="467"/>
      <c r="CF69" s="467"/>
      <c r="CG69" s="467"/>
      <c r="CH69" s="467"/>
      <c r="CI69" s="154"/>
      <c r="CJ69" s="154"/>
    </row>
    <row r="70" spans="4:88" ht="13.5" customHeight="1">
      <c r="D70" s="154"/>
      <c r="E70" s="198"/>
      <c r="F70" s="198"/>
      <c r="G70" s="198"/>
      <c r="H70" s="161"/>
      <c r="I70" s="161"/>
      <c r="J70" s="161"/>
      <c r="K70" s="467"/>
      <c r="L70" s="467"/>
      <c r="M70" s="467"/>
      <c r="N70" s="467"/>
      <c r="O70" s="467"/>
      <c r="P70" s="467"/>
      <c r="Q70" s="467"/>
      <c r="R70" s="467"/>
      <c r="S70" s="467"/>
      <c r="T70" s="467"/>
      <c r="U70" s="467"/>
      <c r="V70" s="467"/>
      <c r="W70" s="467"/>
      <c r="X70" s="467"/>
      <c r="Y70" s="467"/>
      <c r="Z70" s="467"/>
      <c r="AA70" s="467"/>
      <c r="AB70" s="467"/>
      <c r="AC70" s="467"/>
      <c r="AD70" s="467"/>
      <c r="AE70" s="467"/>
      <c r="AF70" s="467"/>
      <c r="AG70" s="467"/>
      <c r="AH70" s="467"/>
      <c r="AI70" s="467"/>
      <c r="AJ70" s="467"/>
      <c r="AK70" s="467"/>
      <c r="AL70" s="467"/>
      <c r="AM70" s="467"/>
      <c r="AN70" s="467"/>
      <c r="AO70" s="467"/>
      <c r="AP70" s="467"/>
      <c r="AQ70" s="467"/>
      <c r="AR70" s="467"/>
      <c r="AS70" s="467"/>
      <c r="AT70" s="467"/>
      <c r="AU70" s="467"/>
      <c r="AV70" s="467"/>
      <c r="AW70" s="467"/>
      <c r="AX70" s="467"/>
      <c r="AY70" s="467"/>
      <c r="AZ70" s="467"/>
      <c r="BA70" s="467"/>
      <c r="BB70" s="467"/>
      <c r="BC70" s="467"/>
      <c r="BD70" s="467"/>
      <c r="BE70" s="467"/>
      <c r="BF70" s="467"/>
      <c r="BG70" s="467"/>
      <c r="BH70" s="467"/>
      <c r="BI70" s="467"/>
      <c r="BJ70" s="467"/>
      <c r="BK70" s="467"/>
      <c r="BL70" s="467"/>
      <c r="BM70" s="467"/>
      <c r="BN70" s="467"/>
      <c r="BO70" s="467"/>
      <c r="BP70" s="467"/>
      <c r="BQ70" s="467"/>
      <c r="BR70" s="467"/>
      <c r="BS70" s="467"/>
      <c r="BT70" s="467"/>
      <c r="BU70" s="467"/>
      <c r="BV70" s="467"/>
      <c r="BW70" s="467"/>
      <c r="BX70" s="467"/>
      <c r="BY70" s="467"/>
      <c r="BZ70" s="467"/>
      <c r="CA70" s="467"/>
      <c r="CB70" s="467"/>
      <c r="CC70" s="467"/>
      <c r="CD70" s="467"/>
      <c r="CE70" s="467"/>
      <c r="CF70" s="467"/>
      <c r="CG70" s="467"/>
      <c r="CH70" s="467"/>
      <c r="CI70" s="154"/>
      <c r="CJ70" s="154"/>
    </row>
    <row r="71" spans="4:88" ht="13.5" customHeight="1">
      <c r="D71" s="154"/>
      <c r="E71" s="198"/>
      <c r="F71" s="198"/>
      <c r="G71" s="198"/>
      <c r="H71" s="161"/>
      <c r="I71" s="161"/>
      <c r="J71" s="161"/>
      <c r="K71" s="467"/>
      <c r="L71" s="467"/>
      <c r="M71" s="467"/>
      <c r="N71" s="467"/>
      <c r="O71" s="467"/>
      <c r="P71" s="467"/>
      <c r="Q71" s="467"/>
      <c r="R71" s="467"/>
      <c r="S71" s="467"/>
      <c r="T71" s="467"/>
      <c r="U71" s="467"/>
      <c r="V71" s="467"/>
      <c r="W71" s="467"/>
      <c r="X71" s="467"/>
      <c r="Y71" s="467"/>
      <c r="Z71" s="467"/>
      <c r="AA71" s="467"/>
      <c r="AB71" s="467"/>
      <c r="AC71" s="467"/>
      <c r="AD71" s="467"/>
      <c r="AE71" s="467"/>
      <c r="AF71" s="467"/>
      <c r="AG71" s="467"/>
      <c r="AH71" s="467"/>
      <c r="AI71" s="467"/>
      <c r="AJ71" s="467"/>
      <c r="AK71" s="467"/>
      <c r="AL71" s="467"/>
      <c r="AM71" s="467"/>
      <c r="AN71" s="467"/>
      <c r="AO71" s="467"/>
      <c r="AP71" s="467"/>
      <c r="AQ71" s="467"/>
      <c r="AR71" s="467"/>
      <c r="AS71" s="467"/>
      <c r="AT71" s="467"/>
      <c r="AU71" s="467"/>
      <c r="AV71" s="467"/>
      <c r="AW71" s="467"/>
      <c r="AX71" s="467"/>
      <c r="AY71" s="467"/>
      <c r="AZ71" s="467"/>
      <c r="BA71" s="467"/>
      <c r="BB71" s="467"/>
      <c r="BC71" s="467"/>
      <c r="BD71" s="467"/>
      <c r="BE71" s="467"/>
      <c r="BF71" s="467"/>
      <c r="BG71" s="467"/>
      <c r="BH71" s="467"/>
      <c r="BI71" s="467"/>
      <c r="BJ71" s="467"/>
      <c r="BK71" s="467"/>
      <c r="BL71" s="467"/>
      <c r="BM71" s="467"/>
      <c r="BN71" s="467"/>
      <c r="BO71" s="467"/>
      <c r="BP71" s="467"/>
      <c r="BQ71" s="467"/>
      <c r="BR71" s="467"/>
      <c r="BS71" s="467"/>
      <c r="BT71" s="467"/>
      <c r="BU71" s="467"/>
      <c r="BV71" s="467"/>
      <c r="BW71" s="467"/>
      <c r="BX71" s="467"/>
      <c r="BY71" s="467"/>
      <c r="BZ71" s="467"/>
      <c r="CA71" s="467"/>
      <c r="CB71" s="467"/>
      <c r="CC71" s="467"/>
      <c r="CD71" s="467"/>
      <c r="CE71" s="467"/>
      <c r="CF71" s="467"/>
      <c r="CG71" s="467"/>
      <c r="CH71" s="467"/>
      <c r="CI71" s="154"/>
      <c r="CJ71" s="154"/>
    </row>
    <row r="72" spans="4:88" ht="13.5" customHeight="1">
      <c r="D72" s="154"/>
      <c r="E72" s="198"/>
      <c r="F72" s="198"/>
      <c r="G72" s="198"/>
      <c r="H72" s="161"/>
      <c r="I72" s="161"/>
      <c r="J72" s="161"/>
      <c r="K72" s="467"/>
      <c r="L72" s="467"/>
      <c r="M72" s="467"/>
      <c r="N72" s="467"/>
      <c r="O72" s="467"/>
      <c r="P72" s="467"/>
      <c r="Q72" s="467"/>
      <c r="R72" s="467"/>
      <c r="S72" s="467"/>
      <c r="T72" s="467"/>
      <c r="U72" s="467"/>
      <c r="V72" s="467"/>
      <c r="W72" s="467"/>
      <c r="X72" s="467"/>
      <c r="Y72" s="467"/>
      <c r="Z72" s="467"/>
      <c r="AA72" s="467"/>
      <c r="AB72" s="467"/>
      <c r="AC72" s="467"/>
      <c r="AD72" s="467"/>
      <c r="AE72" s="467"/>
      <c r="AF72" s="467"/>
      <c r="AG72" s="467"/>
      <c r="AH72" s="467"/>
      <c r="AI72" s="467"/>
      <c r="AJ72" s="467"/>
      <c r="AK72" s="467"/>
      <c r="AL72" s="467"/>
      <c r="AM72" s="467"/>
      <c r="AN72" s="467"/>
      <c r="AO72" s="467"/>
      <c r="AP72" s="467"/>
      <c r="AQ72" s="467"/>
      <c r="AR72" s="467"/>
      <c r="AS72" s="467"/>
      <c r="AT72" s="467"/>
      <c r="AU72" s="467"/>
      <c r="AV72" s="467"/>
      <c r="AW72" s="467"/>
      <c r="AX72" s="467"/>
      <c r="AY72" s="467"/>
      <c r="AZ72" s="467"/>
      <c r="BA72" s="467"/>
      <c r="BB72" s="467"/>
      <c r="BC72" s="467"/>
      <c r="BD72" s="467"/>
      <c r="BE72" s="467"/>
      <c r="BF72" s="467"/>
      <c r="BG72" s="467"/>
      <c r="BH72" s="467"/>
      <c r="BI72" s="467"/>
      <c r="BJ72" s="467"/>
      <c r="BK72" s="467"/>
      <c r="BL72" s="467"/>
      <c r="BM72" s="467"/>
      <c r="BN72" s="467"/>
      <c r="BO72" s="467"/>
      <c r="BP72" s="467"/>
      <c r="BQ72" s="467"/>
      <c r="BR72" s="467"/>
      <c r="BS72" s="467"/>
      <c r="BT72" s="467"/>
      <c r="BU72" s="467"/>
      <c r="BV72" s="467"/>
      <c r="BW72" s="467"/>
      <c r="BX72" s="467"/>
      <c r="BY72" s="467"/>
      <c r="BZ72" s="467"/>
      <c r="CA72" s="467"/>
      <c r="CB72" s="467"/>
      <c r="CC72" s="467"/>
      <c r="CD72" s="467"/>
      <c r="CE72" s="467"/>
      <c r="CF72" s="467"/>
      <c r="CG72" s="467"/>
      <c r="CH72" s="467"/>
      <c r="CI72" s="154"/>
      <c r="CJ72" s="154"/>
    </row>
    <row r="73" spans="4:88" ht="13.5" customHeight="1">
      <c r="D73" s="154"/>
      <c r="E73" s="198"/>
      <c r="F73" s="198"/>
      <c r="G73" s="198"/>
      <c r="H73" s="161"/>
      <c r="I73" s="161"/>
      <c r="J73" s="161"/>
      <c r="K73" s="467"/>
      <c r="L73" s="467"/>
      <c r="M73" s="467"/>
      <c r="N73" s="467"/>
      <c r="O73" s="467"/>
      <c r="P73" s="467"/>
      <c r="Q73" s="467"/>
      <c r="R73" s="467"/>
      <c r="S73" s="467"/>
      <c r="T73" s="467"/>
      <c r="U73" s="467"/>
      <c r="V73" s="467"/>
      <c r="W73" s="467"/>
      <c r="X73" s="467"/>
      <c r="Y73" s="467"/>
      <c r="Z73" s="467"/>
      <c r="AA73" s="467"/>
      <c r="AB73" s="467"/>
      <c r="AC73" s="467"/>
      <c r="AD73" s="467"/>
      <c r="AE73" s="467"/>
      <c r="AF73" s="467"/>
      <c r="AG73" s="467"/>
      <c r="AH73" s="467"/>
      <c r="AI73" s="467"/>
      <c r="AJ73" s="467"/>
      <c r="AK73" s="467"/>
      <c r="AL73" s="467"/>
      <c r="AM73" s="467"/>
      <c r="AN73" s="467"/>
      <c r="AO73" s="467"/>
      <c r="AP73" s="467"/>
      <c r="AQ73" s="467"/>
      <c r="AR73" s="467"/>
      <c r="AS73" s="467"/>
      <c r="AT73" s="467"/>
      <c r="AU73" s="467"/>
      <c r="AV73" s="467"/>
      <c r="AW73" s="467"/>
      <c r="AX73" s="467"/>
      <c r="AY73" s="467"/>
      <c r="AZ73" s="467"/>
      <c r="BA73" s="467"/>
      <c r="BB73" s="467"/>
      <c r="BC73" s="467"/>
      <c r="BD73" s="467"/>
      <c r="BE73" s="467"/>
      <c r="BF73" s="467"/>
      <c r="BG73" s="467"/>
      <c r="BH73" s="467"/>
      <c r="BI73" s="467"/>
      <c r="BJ73" s="467"/>
      <c r="BK73" s="467"/>
      <c r="BL73" s="467"/>
      <c r="BM73" s="467"/>
      <c r="BN73" s="467"/>
      <c r="BO73" s="467"/>
      <c r="BP73" s="467"/>
      <c r="BQ73" s="467"/>
      <c r="BR73" s="467"/>
      <c r="BS73" s="467"/>
      <c r="BT73" s="467"/>
      <c r="BU73" s="467"/>
      <c r="BV73" s="467"/>
      <c r="BW73" s="467"/>
      <c r="BX73" s="467"/>
      <c r="BY73" s="467"/>
      <c r="BZ73" s="467"/>
      <c r="CA73" s="467"/>
      <c r="CB73" s="467"/>
      <c r="CC73" s="467"/>
      <c r="CD73" s="467"/>
      <c r="CE73" s="467"/>
      <c r="CF73" s="467"/>
      <c r="CG73" s="467"/>
      <c r="CH73" s="467"/>
      <c r="CI73" s="154"/>
      <c r="CJ73" s="154"/>
    </row>
    <row r="74" spans="4:88" ht="13.5" customHeight="1">
      <c r="D74" s="154"/>
      <c r="E74" s="198"/>
      <c r="F74" s="198"/>
      <c r="G74" s="198"/>
      <c r="H74" s="161"/>
      <c r="I74" s="161"/>
      <c r="J74" s="161"/>
      <c r="K74" s="467"/>
      <c r="L74" s="467"/>
      <c r="M74" s="467"/>
      <c r="N74" s="467"/>
      <c r="O74" s="467"/>
      <c r="P74" s="467"/>
      <c r="Q74" s="467"/>
      <c r="R74" s="467"/>
      <c r="S74" s="467"/>
      <c r="T74" s="467"/>
      <c r="U74" s="467"/>
      <c r="V74" s="467"/>
      <c r="W74" s="467"/>
      <c r="X74" s="467"/>
      <c r="Y74" s="467"/>
      <c r="Z74" s="467"/>
      <c r="AA74" s="467"/>
      <c r="AB74" s="467"/>
      <c r="AC74" s="467"/>
      <c r="AD74" s="467"/>
      <c r="AE74" s="467"/>
      <c r="AF74" s="467"/>
      <c r="AG74" s="467"/>
      <c r="AH74" s="467"/>
      <c r="AI74" s="467"/>
      <c r="AJ74" s="467"/>
      <c r="AK74" s="467"/>
      <c r="AL74" s="467"/>
      <c r="AM74" s="467"/>
      <c r="AN74" s="467"/>
      <c r="AO74" s="467"/>
      <c r="AP74" s="467"/>
      <c r="AQ74" s="467"/>
      <c r="AR74" s="467"/>
      <c r="AS74" s="467"/>
      <c r="AT74" s="467"/>
      <c r="AU74" s="467"/>
      <c r="AV74" s="467"/>
      <c r="AW74" s="467"/>
      <c r="AX74" s="467"/>
      <c r="AY74" s="467"/>
      <c r="AZ74" s="467"/>
      <c r="BA74" s="467"/>
      <c r="BB74" s="467"/>
      <c r="BC74" s="467"/>
      <c r="BD74" s="467"/>
      <c r="BE74" s="467"/>
      <c r="BF74" s="467"/>
      <c r="BG74" s="467"/>
      <c r="BH74" s="467"/>
      <c r="BI74" s="467"/>
      <c r="BJ74" s="467"/>
      <c r="BK74" s="467"/>
      <c r="BL74" s="467"/>
      <c r="BM74" s="467"/>
      <c r="BN74" s="467"/>
      <c r="BO74" s="467"/>
      <c r="BP74" s="467"/>
      <c r="BQ74" s="467"/>
      <c r="BR74" s="467"/>
      <c r="BS74" s="467"/>
      <c r="BT74" s="467"/>
      <c r="BU74" s="467"/>
      <c r="BV74" s="467"/>
      <c r="BW74" s="467"/>
      <c r="BX74" s="467"/>
      <c r="BY74" s="467"/>
      <c r="BZ74" s="467"/>
      <c r="CA74" s="467"/>
      <c r="CB74" s="467"/>
      <c r="CC74" s="467"/>
      <c r="CD74" s="467"/>
      <c r="CE74" s="467"/>
      <c r="CF74" s="467"/>
      <c r="CG74" s="467"/>
      <c r="CH74" s="467"/>
      <c r="CI74" s="154"/>
      <c r="CJ74" s="154"/>
    </row>
    <row r="75" spans="4:88" ht="13.5" customHeight="1">
      <c r="D75" s="154"/>
      <c r="E75" s="198"/>
      <c r="F75" s="198"/>
      <c r="G75" s="198"/>
      <c r="H75" s="161"/>
      <c r="I75" s="161"/>
      <c r="J75" s="161"/>
      <c r="K75" s="467"/>
      <c r="L75" s="467"/>
      <c r="M75" s="467"/>
      <c r="N75" s="467"/>
      <c r="O75" s="467"/>
      <c r="P75" s="467"/>
      <c r="Q75" s="467"/>
      <c r="R75" s="467"/>
      <c r="S75" s="467"/>
      <c r="T75" s="467"/>
      <c r="U75" s="467"/>
      <c r="V75" s="467"/>
      <c r="W75" s="467"/>
      <c r="X75" s="467"/>
      <c r="Y75" s="467"/>
      <c r="Z75" s="467"/>
      <c r="AA75" s="467"/>
      <c r="AB75" s="467"/>
      <c r="AC75" s="467"/>
      <c r="AD75" s="467"/>
      <c r="AE75" s="467"/>
      <c r="AF75" s="467"/>
      <c r="AG75" s="467"/>
      <c r="AH75" s="467"/>
      <c r="AI75" s="467"/>
      <c r="AJ75" s="467"/>
      <c r="AK75" s="467"/>
      <c r="AL75" s="467"/>
      <c r="AM75" s="467"/>
      <c r="AN75" s="467"/>
      <c r="AO75" s="467"/>
      <c r="AP75" s="467"/>
      <c r="AQ75" s="467"/>
      <c r="AR75" s="467"/>
      <c r="AS75" s="467"/>
      <c r="AT75" s="467"/>
      <c r="AU75" s="467"/>
      <c r="AV75" s="467"/>
      <c r="AW75" s="467"/>
      <c r="AX75" s="467"/>
      <c r="AY75" s="467"/>
      <c r="AZ75" s="467"/>
      <c r="BA75" s="467"/>
      <c r="BB75" s="467"/>
      <c r="BC75" s="467"/>
      <c r="BD75" s="467"/>
      <c r="BE75" s="467"/>
      <c r="BF75" s="467"/>
      <c r="BG75" s="467"/>
      <c r="BH75" s="467"/>
      <c r="BI75" s="467"/>
      <c r="BJ75" s="467"/>
      <c r="BK75" s="467"/>
      <c r="BL75" s="467"/>
      <c r="BM75" s="467"/>
      <c r="BN75" s="467"/>
      <c r="BO75" s="467"/>
      <c r="BP75" s="467"/>
      <c r="BQ75" s="467"/>
      <c r="BR75" s="467"/>
      <c r="BS75" s="467"/>
      <c r="BT75" s="467"/>
      <c r="BU75" s="467"/>
      <c r="BV75" s="467"/>
      <c r="BW75" s="467"/>
      <c r="BX75" s="467"/>
      <c r="BY75" s="467"/>
      <c r="BZ75" s="467"/>
      <c r="CA75" s="467"/>
      <c r="CB75" s="467"/>
      <c r="CC75" s="467"/>
      <c r="CD75" s="467"/>
      <c r="CE75" s="467"/>
      <c r="CF75" s="467"/>
      <c r="CG75" s="467"/>
      <c r="CH75" s="467"/>
      <c r="CI75" s="154"/>
      <c r="CJ75" s="154"/>
    </row>
    <row r="76" spans="4:88" ht="13.5" customHeight="1">
      <c r="D76" s="154"/>
      <c r="E76" s="198"/>
      <c r="F76" s="198"/>
      <c r="G76" s="198"/>
      <c r="H76" s="161"/>
      <c r="I76" s="161"/>
      <c r="J76" s="161"/>
      <c r="K76" s="467"/>
      <c r="L76" s="467"/>
      <c r="M76" s="467"/>
      <c r="N76" s="467"/>
      <c r="O76" s="467"/>
      <c r="P76" s="467"/>
      <c r="Q76" s="467"/>
      <c r="R76" s="467"/>
      <c r="S76" s="467"/>
      <c r="T76" s="467"/>
      <c r="U76" s="467"/>
      <c r="V76" s="467"/>
      <c r="W76" s="467"/>
      <c r="X76" s="467"/>
      <c r="Y76" s="467"/>
      <c r="Z76" s="467"/>
      <c r="AA76" s="467"/>
      <c r="AB76" s="467"/>
      <c r="AC76" s="467"/>
      <c r="AD76" s="467"/>
      <c r="AE76" s="467"/>
      <c r="AF76" s="467"/>
      <c r="AG76" s="467"/>
      <c r="AH76" s="467"/>
      <c r="AI76" s="467"/>
      <c r="AJ76" s="467"/>
      <c r="AK76" s="467"/>
      <c r="AL76" s="467"/>
      <c r="AM76" s="467"/>
      <c r="AN76" s="467"/>
      <c r="AO76" s="467"/>
      <c r="AP76" s="467"/>
      <c r="AQ76" s="467"/>
      <c r="AR76" s="467"/>
      <c r="AS76" s="467"/>
      <c r="AT76" s="467"/>
      <c r="AU76" s="467"/>
      <c r="AV76" s="467"/>
      <c r="AW76" s="467"/>
      <c r="AX76" s="467"/>
      <c r="AY76" s="467"/>
      <c r="AZ76" s="467"/>
      <c r="BA76" s="467"/>
      <c r="BB76" s="467"/>
      <c r="BC76" s="467"/>
      <c r="BD76" s="467"/>
      <c r="BE76" s="467"/>
      <c r="BF76" s="467"/>
      <c r="BG76" s="467"/>
      <c r="BH76" s="467"/>
      <c r="BI76" s="467"/>
      <c r="BJ76" s="467"/>
      <c r="BK76" s="467"/>
      <c r="BL76" s="467"/>
      <c r="BM76" s="467"/>
      <c r="BN76" s="467"/>
      <c r="BO76" s="467"/>
      <c r="BP76" s="467"/>
      <c r="BQ76" s="467"/>
      <c r="BR76" s="467"/>
      <c r="BS76" s="467"/>
      <c r="BT76" s="467"/>
      <c r="BU76" s="467"/>
      <c r="BV76" s="467"/>
      <c r="BW76" s="467"/>
      <c r="BX76" s="467"/>
      <c r="BY76" s="467"/>
      <c r="BZ76" s="467"/>
      <c r="CA76" s="467"/>
      <c r="CB76" s="467"/>
      <c r="CC76" s="467"/>
      <c r="CD76" s="467"/>
      <c r="CE76" s="467"/>
      <c r="CF76" s="467"/>
      <c r="CG76" s="467"/>
      <c r="CH76" s="467"/>
      <c r="CI76" s="154"/>
      <c r="CJ76" s="154"/>
    </row>
    <row r="77" spans="4:88" ht="13.5" customHeight="1">
      <c r="D77" s="154"/>
      <c r="E77" s="198"/>
      <c r="F77" s="198"/>
      <c r="G77" s="198"/>
      <c r="H77" s="161"/>
      <c r="I77" s="161"/>
      <c r="J77" s="161"/>
      <c r="K77" s="467"/>
      <c r="L77" s="467"/>
      <c r="M77" s="467"/>
      <c r="N77" s="467"/>
      <c r="O77" s="467"/>
      <c r="P77" s="467"/>
      <c r="Q77" s="467"/>
      <c r="R77" s="467"/>
      <c r="S77" s="467"/>
      <c r="T77" s="467"/>
      <c r="U77" s="467"/>
      <c r="V77" s="467"/>
      <c r="W77" s="467"/>
      <c r="X77" s="467"/>
      <c r="Y77" s="467"/>
      <c r="Z77" s="467"/>
      <c r="AA77" s="467"/>
      <c r="AB77" s="467"/>
      <c r="AC77" s="467"/>
      <c r="AD77" s="467"/>
      <c r="AE77" s="467"/>
      <c r="AF77" s="467"/>
      <c r="AG77" s="467"/>
      <c r="AH77" s="467"/>
      <c r="AI77" s="467"/>
      <c r="AJ77" s="467"/>
      <c r="AK77" s="467"/>
      <c r="AL77" s="467"/>
      <c r="AM77" s="467"/>
      <c r="AN77" s="467"/>
      <c r="AO77" s="467"/>
      <c r="AP77" s="467"/>
      <c r="AQ77" s="467"/>
      <c r="AR77" s="467"/>
      <c r="AS77" s="467"/>
      <c r="AT77" s="467"/>
      <c r="AU77" s="467"/>
      <c r="AV77" s="467"/>
      <c r="AW77" s="467"/>
      <c r="AX77" s="467"/>
      <c r="AY77" s="467"/>
      <c r="AZ77" s="467"/>
      <c r="BA77" s="467"/>
      <c r="BB77" s="467"/>
      <c r="BC77" s="467"/>
      <c r="BD77" s="467"/>
      <c r="BE77" s="467"/>
      <c r="BF77" s="467"/>
      <c r="BG77" s="467"/>
      <c r="BH77" s="467"/>
      <c r="BI77" s="467"/>
      <c r="BJ77" s="467"/>
      <c r="BK77" s="467"/>
      <c r="BL77" s="467"/>
      <c r="BM77" s="467"/>
      <c r="BN77" s="467"/>
      <c r="BO77" s="467"/>
      <c r="BP77" s="467"/>
      <c r="BQ77" s="467"/>
      <c r="BR77" s="467"/>
      <c r="BS77" s="467"/>
      <c r="BT77" s="467"/>
      <c r="BU77" s="467"/>
      <c r="BV77" s="467"/>
      <c r="BW77" s="467"/>
      <c r="BX77" s="467"/>
      <c r="BY77" s="467"/>
      <c r="BZ77" s="467"/>
      <c r="CA77" s="467"/>
      <c r="CB77" s="467"/>
      <c r="CC77" s="467"/>
      <c r="CD77" s="467"/>
      <c r="CE77" s="467"/>
      <c r="CF77" s="467"/>
      <c r="CG77" s="467"/>
      <c r="CH77" s="467"/>
      <c r="CI77" s="154"/>
      <c r="CJ77" s="154"/>
    </row>
    <row r="78" spans="4:88" ht="13.5" customHeight="1">
      <c r="D78" s="154"/>
      <c r="E78" s="198"/>
      <c r="F78" s="198"/>
      <c r="G78" s="198"/>
      <c r="H78" s="161"/>
      <c r="I78" s="161"/>
      <c r="J78" s="161"/>
      <c r="K78" s="467"/>
      <c r="L78" s="467"/>
      <c r="M78" s="467"/>
      <c r="N78" s="467"/>
      <c r="O78" s="467"/>
      <c r="P78" s="467"/>
      <c r="Q78" s="467"/>
      <c r="R78" s="467"/>
      <c r="S78" s="467"/>
      <c r="T78" s="467"/>
      <c r="U78" s="467"/>
      <c r="V78" s="467"/>
      <c r="W78" s="467"/>
      <c r="X78" s="467"/>
      <c r="Y78" s="467"/>
      <c r="Z78" s="467"/>
      <c r="AA78" s="467"/>
      <c r="AB78" s="467"/>
      <c r="AC78" s="467"/>
      <c r="AD78" s="467"/>
      <c r="AE78" s="467"/>
      <c r="AF78" s="467"/>
      <c r="AG78" s="467"/>
      <c r="AH78" s="467"/>
      <c r="AI78" s="467"/>
      <c r="AJ78" s="467"/>
      <c r="AK78" s="467"/>
      <c r="AL78" s="467"/>
      <c r="AM78" s="467"/>
      <c r="AN78" s="467"/>
      <c r="AO78" s="467"/>
      <c r="AP78" s="467"/>
      <c r="AQ78" s="467"/>
      <c r="AR78" s="467"/>
      <c r="AS78" s="467"/>
      <c r="AT78" s="467"/>
      <c r="AU78" s="467"/>
      <c r="AV78" s="467"/>
      <c r="AW78" s="467"/>
      <c r="AX78" s="467"/>
      <c r="AY78" s="467"/>
      <c r="AZ78" s="467"/>
      <c r="BA78" s="467"/>
      <c r="BB78" s="467"/>
      <c r="BC78" s="467"/>
      <c r="BD78" s="467"/>
      <c r="BE78" s="467"/>
      <c r="BF78" s="467"/>
      <c r="BG78" s="467"/>
      <c r="BH78" s="467"/>
      <c r="BI78" s="467"/>
      <c r="BJ78" s="467"/>
      <c r="BK78" s="467"/>
      <c r="BL78" s="467"/>
      <c r="BM78" s="467"/>
      <c r="BN78" s="467"/>
      <c r="BO78" s="467"/>
      <c r="BP78" s="467"/>
      <c r="BQ78" s="467"/>
      <c r="BR78" s="467"/>
      <c r="BS78" s="467"/>
      <c r="BT78" s="467"/>
      <c r="BU78" s="467"/>
      <c r="BV78" s="467"/>
      <c r="BW78" s="467"/>
      <c r="BX78" s="467"/>
      <c r="BY78" s="467"/>
      <c r="BZ78" s="467"/>
      <c r="CA78" s="467"/>
      <c r="CB78" s="467"/>
      <c r="CC78" s="467"/>
      <c r="CD78" s="467"/>
      <c r="CE78" s="467"/>
      <c r="CF78" s="467"/>
      <c r="CG78" s="467"/>
      <c r="CH78" s="467"/>
      <c r="CI78" s="154"/>
      <c r="CJ78" s="154"/>
    </row>
    <row r="79" spans="4:88" ht="25.5" customHeight="1">
      <c r="D79" s="154"/>
      <c r="E79" s="198"/>
      <c r="F79" s="198"/>
      <c r="G79" s="198"/>
      <c r="H79" s="161"/>
      <c r="I79" s="161"/>
      <c r="J79" s="161"/>
      <c r="K79" s="467"/>
      <c r="L79" s="467"/>
      <c r="M79" s="467"/>
      <c r="N79" s="467"/>
      <c r="O79" s="467"/>
      <c r="P79" s="467"/>
      <c r="Q79" s="467"/>
      <c r="R79" s="467"/>
      <c r="S79" s="467"/>
      <c r="T79" s="467"/>
      <c r="U79" s="467"/>
      <c r="V79" s="467"/>
      <c r="W79" s="467"/>
      <c r="X79" s="467"/>
      <c r="Y79" s="467"/>
      <c r="Z79" s="467"/>
      <c r="AA79" s="467"/>
      <c r="AB79" s="467"/>
      <c r="AC79" s="467"/>
      <c r="AD79" s="467"/>
      <c r="AE79" s="467"/>
      <c r="AF79" s="467"/>
      <c r="AG79" s="467"/>
      <c r="AH79" s="467"/>
      <c r="AI79" s="467"/>
      <c r="AJ79" s="467"/>
      <c r="AK79" s="467"/>
      <c r="AL79" s="467"/>
      <c r="AM79" s="467"/>
      <c r="AN79" s="467"/>
      <c r="AO79" s="467"/>
      <c r="AP79" s="467"/>
      <c r="AQ79" s="467"/>
      <c r="AR79" s="467"/>
      <c r="AS79" s="467"/>
      <c r="AT79" s="467"/>
      <c r="AU79" s="467"/>
      <c r="AV79" s="467"/>
      <c r="AW79" s="467"/>
      <c r="AX79" s="467"/>
      <c r="AY79" s="467"/>
      <c r="AZ79" s="467"/>
      <c r="BA79" s="467"/>
      <c r="BB79" s="467"/>
      <c r="BC79" s="467"/>
      <c r="BD79" s="467"/>
      <c r="BE79" s="467"/>
      <c r="BF79" s="467"/>
      <c r="BG79" s="467"/>
      <c r="BH79" s="467"/>
      <c r="BI79" s="467"/>
      <c r="BJ79" s="467"/>
      <c r="BK79" s="467"/>
      <c r="BL79" s="467"/>
      <c r="BM79" s="467"/>
      <c r="BN79" s="467"/>
      <c r="BO79" s="467"/>
      <c r="BP79" s="467"/>
      <c r="BQ79" s="467"/>
      <c r="BR79" s="467"/>
      <c r="BS79" s="467"/>
      <c r="BT79" s="467"/>
      <c r="BU79" s="467"/>
      <c r="BV79" s="467"/>
      <c r="BW79" s="467"/>
      <c r="BX79" s="467"/>
      <c r="BY79" s="467"/>
      <c r="BZ79" s="467"/>
      <c r="CA79" s="467"/>
      <c r="CB79" s="467"/>
      <c r="CC79" s="467"/>
      <c r="CD79" s="467"/>
      <c r="CE79" s="467"/>
      <c r="CF79" s="467"/>
      <c r="CG79" s="467"/>
      <c r="CH79" s="467"/>
      <c r="CI79" s="154"/>
      <c r="CJ79" s="154"/>
    </row>
    <row r="80" spans="4:88" ht="13.5" customHeight="1" thickBot="1">
      <c r="D80" s="154"/>
      <c r="E80" s="221"/>
      <c r="F80" s="198"/>
      <c r="G80" s="198"/>
      <c r="H80" s="2"/>
      <c r="I80" s="161"/>
      <c r="J80" s="161"/>
      <c r="K80" s="467"/>
      <c r="L80" s="467"/>
      <c r="M80" s="467"/>
      <c r="N80" s="467"/>
      <c r="O80" s="467"/>
      <c r="P80" s="467"/>
      <c r="Q80" s="467"/>
      <c r="R80" s="467"/>
      <c r="S80" s="467"/>
      <c r="T80" s="467"/>
      <c r="U80" s="467"/>
      <c r="V80" s="467"/>
      <c r="W80" s="467"/>
      <c r="X80" s="467"/>
      <c r="Y80" s="467"/>
      <c r="Z80" s="467"/>
      <c r="AA80" s="467"/>
      <c r="AB80" s="467"/>
      <c r="AC80" s="467"/>
      <c r="AD80" s="467"/>
      <c r="AE80" s="467"/>
      <c r="AF80" s="467"/>
      <c r="AG80" s="467"/>
      <c r="AH80" s="467"/>
      <c r="AI80" s="467"/>
      <c r="AJ80" s="467"/>
      <c r="AK80" s="467"/>
      <c r="AL80" s="467"/>
      <c r="AM80" s="467"/>
      <c r="AN80" s="467"/>
      <c r="AO80" s="467"/>
      <c r="AP80" s="467"/>
      <c r="AQ80" s="467"/>
      <c r="AR80" s="467"/>
      <c r="AS80" s="467"/>
      <c r="AT80" s="467"/>
      <c r="AU80" s="467"/>
      <c r="AV80" s="467"/>
      <c r="AW80" s="467"/>
      <c r="AX80" s="467"/>
      <c r="AY80" s="467"/>
      <c r="AZ80" s="467"/>
      <c r="BA80" s="467"/>
      <c r="BB80" s="467"/>
      <c r="BC80" s="467"/>
      <c r="BD80" s="467"/>
      <c r="BE80" s="467"/>
      <c r="BF80" s="467"/>
      <c r="BG80" s="467"/>
      <c r="BH80" s="467"/>
      <c r="BI80" s="467"/>
      <c r="BJ80" s="467"/>
      <c r="BK80" s="467"/>
      <c r="BL80" s="467"/>
      <c r="BM80" s="467"/>
      <c r="BN80" s="467"/>
      <c r="BO80" s="467"/>
      <c r="BP80" s="467"/>
      <c r="BQ80" s="467"/>
      <c r="BR80" s="467"/>
      <c r="BS80" s="467"/>
      <c r="BT80" s="467"/>
      <c r="BU80" s="467"/>
      <c r="BV80" s="467"/>
      <c r="BW80" s="467"/>
      <c r="BX80" s="467"/>
      <c r="BY80" s="467"/>
      <c r="BZ80" s="467"/>
      <c r="CA80" s="467"/>
      <c r="CB80" s="467"/>
      <c r="CC80" s="467"/>
      <c r="CD80" s="467"/>
      <c r="CE80" s="467"/>
      <c r="CF80" s="467"/>
      <c r="CG80" s="777"/>
      <c r="CH80" s="777"/>
      <c r="CI80" s="154"/>
      <c r="CJ80" s="154"/>
    </row>
    <row r="81" spans="1:88" ht="15" customHeight="1" thickTop="1">
      <c r="D81" s="154"/>
      <c r="E81" s="198"/>
      <c r="F81" s="198"/>
      <c r="G81" s="198"/>
      <c r="H81" s="2" t="s">
        <v>38</v>
      </c>
      <c r="I81" s="161"/>
      <c r="J81" s="161"/>
      <c r="K81" s="467"/>
      <c r="L81" s="467"/>
      <c r="M81" s="467"/>
      <c r="N81" s="467"/>
      <c r="O81" s="467"/>
      <c r="P81" s="467"/>
      <c r="Q81" s="467"/>
      <c r="R81" s="467"/>
      <c r="S81" s="467"/>
      <c r="T81" s="467"/>
      <c r="U81" s="467"/>
      <c r="V81" s="467"/>
      <c r="W81" s="467"/>
      <c r="X81" s="467"/>
      <c r="Y81" s="467"/>
      <c r="Z81" s="467"/>
      <c r="AA81" s="467"/>
      <c r="AB81" s="467"/>
      <c r="AC81" s="467"/>
      <c r="AD81" s="467"/>
      <c r="AE81" s="467"/>
      <c r="AF81" s="467"/>
      <c r="AG81" s="467"/>
      <c r="AH81" s="467"/>
      <c r="AI81" s="467"/>
      <c r="AJ81" s="467"/>
      <c r="AK81" s="467"/>
      <c r="AL81" s="467"/>
      <c r="AM81" s="467"/>
      <c r="AN81" s="467"/>
      <c r="AO81" s="467"/>
      <c r="AP81" s="467"/>
      <c r="AQ81" s="467"/>
      <c r="AR81" s="467"/>
      <c r="AS81" s="467"/>
      <c r="AT81" s="467"/>
      <c r="AU81" s="467"/>
      <c r="AV81" s="467"/>
      <c r="AW81" s="467"/>
      <c r="AX81" s="467"/>
      <c r="AY81" s="467"/>
      <c r="AZ81" s="467"/>
      <c r="BA81" s="467"/>
      <c r="BB81" s="467"/>
      <c r="BC81" s="467"/>
      <c r="BD81" s="467"/>
      <c r="BE81" s="467"/>
      <c r="BF81" s="467"/>
      <c r="BG81" s="467"/>
      <c r="BH81" s="467"/>
      <c r="BI81" s="467"/>
      <c r="BJ81" s="467"/>
      <c r="BK81" s="467"/>
      <c r="BL81" s="467"/>
      <c r="BM81" s="467"/>
      <c r="BN81" s="467"/>
      <c r="BO81" s="467"/>
      <c r="BP81" s="467"/>
      <c r="BQ81" s="467"/>
      <c r="BR81" s="467"/>
      <c r="BS81" s="467"/>
      <c r="BT81" s="467"/>
      <c r="BU81" s="467"/>
      <c r="BV81" s="467"/>
      <c r="BW81" s="467"/>
      <c r="BX81" s="467"/>
      <c r="BY81" s="222"/>
      <c r="BZ81" s="467"/>
      <c r="CA81" s="258" t="s">
        <v>298</v>
      </c>
      <c r="CB81" s="467"/>
      <c r="CC81" s="467"/>
      <c r="CD81" s="467"/>
      <c r="CE81" s="467"/>
      <c r="CF81" s="467"/>
      <c r="CG81" s="467"/>
      <c r="CH81" s="467"/>
    </row>
    <row r="82" spans="1:88" s="209" customFormat="1" ht="12.75">
      <c r="A82" s="203"/>
      <c r="B82" s="202"/>
      <c r="C82" s="203"/>
      <c r="D82" s="203"/>
      <c r="E82" s="205"/>
      <c r="F82" s="205"/>
      <c r="G82" s="205"/>
      <c r="H82" s="206"/>
      <c r="I82" s="206"/>
      <c r="J82" s="206"/>
      <c r="K82" s="207"/>
      <c r="L82" s="207"/>
      <c r="M82" s="207"/>
      <c r="N82" s="207"/>
      <c r="O82" s="207"/>
      <c r="P82" s="207"/>
      <c r="Q82" s="207"/>
      <c r="R82" s="207"/>
      <c r="S82" s="207"/>
      <c r="T82" s="207"/>
      <c r="U82" s="207"/>
      <c r="V82" s="207"/>
      <c r="W82" s="207"/>
      <c r="X82" s="207"/>
      <c r="Y82" s="207"/>
      <c r="Z82" s="207"/>
      <c r="AA82" s="207"/>
      <c r="AB82" s="207"/>
      <c r="AC82" s="207"/>
      <c r="AD82" s="207"/>
      <c r="AE82" s="207"/>
      <c r="AF82" s="207"/>
      <c r="AG82" s="207"/>
      <c r="AH82" s="207"/>
      <c r="AI82" s="207"/>
      <c r="AJ82" s="207"/>
      <c r="AK82" s="207"/>
      <c r="AL82" s="207"/>
      <c r="AM82" s="207"/>
      <c r="AN82" s="207"/>
      <c r="AO82" s="207"/>
      <c r="AP82" s="207"/>
      <c r="AQ82" s="207"/>
      <c r="AR82" s="207"/>
      <c r="AS82" s="207"/>
      <c r="AT82" s="207"/>
      <c r="AU82" s="207"/>
      <c r="AV82" s="207"/>
      <c r="AW82" s="207"/>
      <c r="AX82" s="207"/>
      <c r="AY82" s="207"/>
      <c r="AZ82" s="207"/>
      <c r="BA82" s="207"/>
      <c r="BB82" s="207"/>
      <c r="BC82" s="207"/>
      <c r="BD82" s="207"/>
      <c r="BE82" s="207"/>
      <c r="BF82" s="207"/>
      <c r="BG82" s="207"/>
      <c r="BH82" s="207"/>
      <c r="BI82" s="207"/>
      <c r="BJ82" s="207"/>
      <c r="BK82" s="207"/>
      <c r="BL82" s="207"/>
      <c r="BM82" s="207"/>
      <c r="BN82" s="207"/>
      <c r="BO82" s="207"/>
      <c r="BP82" s="207"/>
      <c r="BQ82" s="207"/>
      <c r="BR82" s="207"/>
      <c r="BS82" s="207"/>
      <c r="BT82" s="207"/>
      <c r="BU82" s="207"/>
      <c r="BV82" s="207"/>
      <c r="BW82" s="207"/>
      <c r="BX82" s="207"/>
      <c r="BY82" s="207"/>
      <c r="BZ82" s="207"/>
      <c r="CA82" s="207"/>
      <c r="CB82" s="207"/>
      <c r="CC82" s="207"/>
      <c r="CD82" s="207"/>
      <c r="CE82" s="207"/>
      <c r="CF82" s="207"/>
      <c r="CG82" s="207"/>
      <c r="CH82" s="207"/>
    </row>
    <row r="83" spans="1:88" s="209" customFormat="1" ht="12.75">
      <c r="A83" s="203"/>
      <c r="B83" s="202"/>
      <c r="C83" s="203"/>
      <c r="D83" s="203"/>
      <c r="E83" s="205"/>
      <c r="F83" s="205"/>
      <c r="G83" s="205"/>
      <c r="H83" s="206"/>
      <c r="I83" s="206"/>
      <c r="J83" s="206"/>
      <c r="K83" s="207"/>
      <c r="L83" s="207"/>
      <c r="M83" s="207"/>
      <c r="N83" s="207"/>
      <c r="O83" s="207"/>
      <c r="P83" s="207"/>
      <c r="Q83" s="207"/>
      <c r="R83" s="207"/>
      <c r="S83" s="207"/>
      <c r="T83" s="207"/>
      <c r="U83" s="207"/>
      <c r="V83" s="207"/>
      <c r="W83" s="207"/>
      <c r="X83" s="207"/>
      <c r="Y83" s="207"/>
      <c r="Z83" s="207"/>
      <c r="AA83" s="207"/>
      <c r="AB83" s="207"/>
      <c r="AC83" s="207"/>
      <c r="AD83" s="207"/>
      <c r="AE83" s="208">
        <v>10</v>
      </c>
      <c r="AF83" s="207"/>
      <c r="AG83" s="208">
        <v>9</v>
      </c>
      <c r="AH83" s="207"/>
      <c r="AI83" s="208">
        <v>8</v>
      </c>
      <c r="AJ83" s="207"/>
      <c r="AK83" s="208">
        <v>7</v>
      </c>
      <c r="AL83" s="207"/>
      <c r="AM83" s="208">
        <v>6</v>
      </c>
      <c r="AN83" s="207"/>
      <c r="AO83" s="208">
        <v>5</v>
      </c>
      <c r="AP83" s="207"/>
      <c r="AQ83" s="208">
        <v>4</v>
      </c>
      <c r="AR83" s="207"/>
      <c r="AS83" s="208">
        <v>3</v>
      </c>
      <c r="AT83" s="207"/>
      <c r="AU83" s="208">
        <v>2</v>
      </c>
      <c r="AV83" s="207"/>
      <c r="AW83" s="208">
        <v>1</v>
      </c>
      <c r="AX83" s="207"/>
      <c r="AY83" s="208">
        <v>0</v>
      </c>
      <c r="AZ83" s="207"/>
      <c r="BA83" s="207"/>
      <c r="BB83" s="208">
        <v>10</v>
      </c>
      <c r="BC83" s="207"/>
      <c r="BD83" s="208">
        <v>9</v>
      </c>
      <c r="BE83" s="207"/>
      <c r="BF83" s="208">
        <v>8</v>
      </c>
      <c r="BG83" s="207"/>
      <c r="BH83" s="208">
        <v>7</v>
      </c>
      <c r="BI83" s="207"/>
      <c r="BJ83" s="208">
        <v>6</v>
      </c>
      <c r="BK83" s="208">
        <v>5</v>
      </c>
      <c r="BL83" s="208">
        <v>5</v>
      </c>
      <c r="BM83" s="208">
        <v>5</v>
      </c>
      <c r="BN83" s="208"/>
      <c r="BO83" s="208">
        <v>4</v>
      </c>
      <c r="BP83" s="208"/>
      <c r="BQ83" s="208">
        <v>3</v>
      </c>
      <c r="BR83" s="208">
        <v>2</v>
      </c>
      <c r="BS83" s="208">
        <v>2</v>
      </c>
      <c r="BT83" s="208">
        <v>1</v>
      </c>
      <c r="BU83" s="208">
        <v>1</v>
      </c>
      <c r="BV83" s="208"/>
      <c r="BW83" s="208">
        <v>0</v>
      </c>
      <c r="BX83" s="207"/>
      <c r="BY83" s="207"/>
      <c r="BZ83" s="207"/>
      <c r="CA83" s="207"/>
      <c r="CB83" s="207"/>
      <c r="CC83" s="207"/>
      <c r="CD83" s="207"/>
      <c r="CE83" s="207"/>
      <c r="CF83" s="207"/>
      <c r="CG83" s="207"/>
      <c r="CH83" s="203"/>
      <c r="CI83" s="203"/>
      <c r="CJ83" s="203"/>
    </row>
    <row r="84" spans="1:88" s="209" customFormat="1" ht="12.75">
      <c r="B84" s="202"/>
      <c r="C84" s="203"/>
      <c r="D84" s="203"/>
      <c r="E84" s="205"/>
      <c r="F84" s="205"/>
      <c r="G84" s="205"/>
      <c r="H84" s="206"/>
      <c r="I84" s="206"/>
      <c r="J84" s="206"/>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8">
        <v>10</v>
      </c>
      <c r="AP84" s="208"/>
      <c r="AQ84" s="208">
        <v>9</v>
      </c>
      <c r="AR84" s="208"/>
      <c r="AS84" s="208">
        <v>8</v>
      </c>
      <c r="AT84" s="208"/>
      <c r="AU84" s="208">
        <v>7</v>
      </c>
      <c r="AV84" s="208"/>
      <c r="AW84" s="208">
        <v>6</v>
      </c>
      <c r="AX84" s="208"/>
      <c r="AY84" s="208">
        <v>5</v>
      </c>
      <c r="AZ84" s="208"/>
      <c r="BA84" s="208"/>
      <c r="BB84" s="208">
        <v>4</v>
      </c>
      <c r="BC84" s="208"/>
      <c r="BD84" s="208">
        <v>3</v>
      </c>
      <c r="BE84" s="208"/>
      <c r="BF84" s="208">
        <v>2</v>
      </c>
      <c r="BG84" s="208"/>
      <c r="BH84" s="208">
        <v>1</v>
      </c>
      <c r="BI84" s="208"/>
      <c r="BJ84" s="208">
        <v>0</v>
      </c>
      <c r="BK84" s="208">
        <v>10</v>
      </c>
      <c r="BL84" s="208">
        <v>10</v>
      </c>
      <c r="BM84" s="208">
        <v>10</v>
      </c>
      <c r="BN84" s="208"/>
      <c r="BO84" s="208">
        <v>9</v>
      </c>
      <c r="BP84" s="208"/>
      <c r="BQ84" s="208">
        <v>8</v>
      </c>
      <c r="BR84" s="208"/>
      <c r="BS84" s="208">
        <v>7</v>
      </c>
      <c r="BT84" s="208"/>
      <c r="BU84" s="208">
        <v>6</v>
      </c>
      <c r="BV84" s="208"/>
      <c r="BW84" s="208">
        <v>5</v>
      </c>
      <c r="BX84" s="208"/>
      <c r="BY84" s="208">
        <v>4</v>
      </c>
      <c r="BZ84" s="208"/>
      <c r="CA84" s="208">
        <v>3</v>
      </c>
      <c r="CB84" s="208"/>
      <c r="CC84" s="208">
        <v>2</v>
      </c>
      <c r="CD84" s="208"/>
      <c r="CE84" s="208">
        <v>1</v>
      </c>
      <c r="CF84" s="208"/>
      <c r="CG84" s="208">
        <v>0</v>
      </c>
      <c r="CH84" s="203"/>
      <c r="CJ84" s="203"/>
    </row>
    <row r="85" spans="1:88" s="226" customFormat="1" ht="12.75">
      <c r="A85" s="224"/>
      <c r="B85" s="225"/>
      <c r="C85" s="224"/>
      <c r="E85" s="227"/>
      <c r="F85" s="227"/>
      <c r="G85" s="227"/>
      <c r="H85" s="228"/>
      <c r="I85" s="228"/>
      <c r="J85" s="228"/>
      <c r="K85" s="229"/>
      <c r="L85" s="229"/>
      <c r="M85" s="229"/>
      <c r="N85" s="229"/>
      <c r="O85" s="229"/>
      <c r="P85" s="229"/>
      <c r="Q85" s="229"/>
      <c r="R85" s="229"/>
      <c r="S85" s="229"/>
      <c r="T85" s="229"/>
      <c r="U85" s="229"/>
      <c r="V85" s="229"/>
      <c r="W85" s="229"/>
      <c r="X85" s="229"/>
      <c r="Y85" s="229"/>
      <c r="Z85" s="229"/>
      <c r="AA85" s="229"/>
      <c r="AB85" s="229"/>
      <c r="AC85" s="229"/>
      <c r="AD85" s="229"/>
      <c r="AE85" s="229"/>
      <c r="AF85" s="229"/>
      <c r="AG85" s="229"/>
      <c r="AH85" s="229"/>
      <c r="AI85" s="229"/>
      <c r="AJ85" s="229"/>
      <c r="AK85" s="229"/>
      <c r="AL85" s="229"/>
      <c r="AM85" s="229"/>
      <c r="AN85" s="229"/>
      <c r="AO85" s="229"/>
      <c r="AP85" s="229"/>
      <c r="AQ85" s="229"/>
      <c r="AR85" s="229"/>
      <c r="AS85" s="229"/>
      <c r="AT85" s="229"/>
      <c r="AU85" s="229"/>
      <c r="AV85" s="229"/>
      <c r="AW85" s="229"/>
      <c r="AX85" s="229"/>
      <c r="AY85" s="229"/>
      <c r="AZ85" s="229"/>
      <c r="BA85" s="229"/>
      <c r="BB85" s="229"/>
      <c r="BC85" s="229"/>
      <c r="BD85" s="229"/>
      <c r="BE85" s="229"/>
      <c r="BF85" s="229"/>
      <c r="BG85" s="229"/>
      <c r="BH85" s="229"/>
      <c r="BI85" s="229"/>
      <c r="BJ85" s="229"/>
      <c r="BK85" s="229"/>
      <c r="BL85" s="229"/>
      <c r="BM85" s="229"/>
      <c r="BN85" s="229"/>
      <c r="BO85" s="229"/>
      <c r="BP85" s="229"/>
      <c r="BQ85" s="229"/>
      <c r="BR85" s="229"/>
      <c r="BS85" s="229"/>
      <c r="BT85" s="229"/>
      <c r="BU85" s="229"/>
      <c r="BV85" s="229"/>
      <c r="BW85" s="229"/>
      <c r="BX85" s="229"/>
      <c r="BY85" s="229"/>
      <c r="BZ85" s="229"/>
      <c r="CA85" s="229"/>
      <c r="CB85" s="229"/>
      <c r="CC85" s="229"/>
      <c r="CD85" s="229"/>
      <c r="CE85" s="229"/>
      <c r="CF85" s="229"/>
      <c r="CG85" s="229"/>
      <c r="CH85" s="229"/>
    </row>
    <row r="86" spans="1:88">
      <c r="E86" s="198"/>
      <c r="F86" s="198"/>
      <c r="G86" s="198"/>
      <c r="H86" s="161"/>
      <c r="I86" s="161"/>
      <c r="J86" s="161"/>
      <c r="K86" s="467"/>
      <c r="L86" s="467"/>
      <c r="M86" s="467"/>
      <c r="N86" s="467"/>
      <c r="O86" s="467"/>
      <c r="P86" s="467"/>
      <c r="Q86" s="467"/>
      <c r="R86" s="467"/>
      <c r="S86" s="467"/>
      <c r="T86" s="467"/>
      <c r="U86" s="467"/>
      <c r="V86" s="467"/>
      <c r="W86" s="467"/>
      <c r="X86" s="467"/>
      <c r="Y86" s="467"/>
      <c r="Z86" s="467"/>
      <c r="AA86" s="467"/>
      <c r="AB86" s="467"/>
      <c r="AC86" s="467"/>
      <c r="AD86" s="467"/>
      <c r="AE86" s="467"/>
      <c r="AF86" s="467"/>
      <c r="AG86" s="467"/>
      <c r="AH86" s="467"/>
      <c r="AI86" s="467"/>
      <c r="AJ86" s="467"/>
      <c r="AK86" s="467"/>
      <c r="AL86" s="467"/>
      <c r="AM86" s="467"/>
      <c r="AN86" s="467"/>
      <c r="AO86" s="467"/>
      <c r="AP86" s="467"/>
      <c r="AQ86" s="467"/>
      <c r="AR86" s="467"/>
      <c r="AS86" s="467"/>
      <c r="AT86" s="467"/>
      <c r="AU86" s="467"/>
      <c r="AV86" s="467"/>
      <c r="AW86" s="467"/>
      <c r="AX86" s="467"/>
      <c r="AY86" s="467"/>
      <c r="AZ86" s="467"/>
      <c r="BA86" s="467"/>
      <c r="BB86" s="467"/>
      <c r="BC86" s="467"/>
      <c r="BD86" s="467"/>
      <c r="BE86" s="467"/>
      <c r="BF86" s="467"/>
      <c r="BG86" s="467"/>
      <c r="BH86" s="467"/>
      <c r="BI86" s="467"/>
      <c r="BJ86" s="467"/>
      <c r="BK86" s="467"/>
      <c r="BL86" s="467"/>
      <c r="BM86" s="467"/>
      <c r="BN86" s="467"/>
      <c r="BO86" s="467"/>
      <c r="BP86" s="467"/>
      <c r="BQ86" s="467"/>
      <c r="BR86" s="467"/>
      <c r="BS86" s="467"/>
      <c r="BT86" s="467"/>
      <c r="BU86" s="467"/>
      <c r="BV86" s="467"/>
      <c r="BW86" s="467"/>
      <c r="BX86" s="467"/>
      <c r="BY86" s="467"/>
      <c r="BZ86" s="467"/>
      <c r="CA86" s="467"/>
      <c r="CB86" s="467"/>
      <c r="CC86" s="467"/>
      <c r="CD86" s="467"/>
      <c r="CE86" s="467"/>
      <c r="CF86" s="467"/>
      <c r="CG86" s="467"/>
      <c r="CH86" s="467"/>
    </row>
    <row r="87" spans="1:88">
      <c r="E87" s="198"/>
      <c r="F87" s="198"/>
      <c r="G87" s="198"/>
      <c r="H87" s="161"/>
      <c r="I87" s="161"/>
      <c r="J87" s="161"/>
      <c r="K87" s="467"/>
      <c r="L87" s="467"/>
      <c r="M87" s="467"/>
      <c r="N87" s="467"/>
      <c r="O87" s="467"/>
      <c r="P87" s="467"/>
      <c r="Q87" s="467"/>
      <c r="R87" s="467"/>
      <c r="S87" s="467"/>
      <c r="T87" s="467"/>
      <c r="U87" s="467"/>
      <c r="V87" s="467"/>
      <c r="W87" s="467"/>
      <c r="X87" s="467"/>
      <c r="Y87" s="467"/>
      <c r="Z87" s="467"/>
      <c r="AA87" s="467"/>
      <c r="AB87" s="467"/>
      <c r="AC87" s="467"/>
      <c r="AD87" s="467"/>
      <c r="AE87" s="467"/>
      <c r="AF87" s="467"/>
      <c r="AG87" s="467"/>
      <c r="AH87" s="467"/>
      <c r="AI87" s="467"/>
      <c r="AJ87" s="467"/>
      <c r="AK87" s="467"/>
      <c r="AL87" s="467"/>
      <c r="AM87" s="467"/>
      <c r="AN87" s="467"/>
      <c r="AO87" s="467"/>
      <c r="AP87" s="467"/>
      <c r="AQ87" s="467"/>
      <c r="AR87" s="467"/>
      <c r="AS87" s="467"/>
      <c r="AT87" s="467"/>
      <c r="AU87" s="467"/>
      <c r="AV87" s="467"/>
      <c r="AW87" s="467"/>
      <c r="AX87" s="467"/>
      <c r="AY87" s="467"/>
      <c r="AZ87" s="467"/>
      <c r="BA87" s="467"/>
      <c r="BB87" s="467"/>
      <c r="BC87" s="467"/>
      <c r="BD87" s="467"/>
      <c r="BE87" s="467"/>
      <c r="BF87" s="467"/>
      <c r="BG87" s="467"/>
      <c r="BH87" s="467"/>
      <c r="BI87" s="467"/>
      <c r="BJ87" s="467"/>
      <c r="BK87" s="467"/>
      <c r="BL87" s="467"/>
      <c r="BM87" s="467"/>
      <c r="BN87" s="467"/>
      <c r="BO87" s="467"/>
      <c r="BP87" s="467"/>
      <c r="BQ87" s="467"/>
      <c r="BR87" s="467"/>
      <c r="BS87" s="467"/>
      <c r="BT87" s="467"/>
      <c r="BU87" s="467"/>
      <c r="BV87" s="467"/>
      <c r="BW87" s="467"/>
      <c r="BX87" s="467"/>
      <c r="BY87" s="467"/>
      <c r="BZ87" s="467"/>
      <c r="CA87" s="467"/>
      <c r="CB87" s="467"/>
      <c r="CC87" s="467"/>
      <c r="CD87" s="467"/>
      <c r="CE87" s="467"/>
      <c r="CF87" s="467"/>
      <c r="CG87" s="467"/>
      <c r="CH87" s="467"/>
    </row>
  </sheetData>
  <sheetProtection sheet="1" objects="1" scenarios="1"/>
  <mergeCells count="143">
    <mergeCell ref="CG80:CH80"/>
    <mergeCell ref="BQ36:BU36"/>
    <mergeCell ref="BV36:BV37"/>
    <mergeCell ref="BW36:CA36"/>
    <mergeCell ref="CB36:CB37"/>
    <mergeCell ref="CC36:CG36"/>
    <mergeCell ref="BA37:BB37"/>
    <mergeCell ref="BL34:CB34"/>
    <mergeCell ref="E35:F38"/>
    <mergeCell ref="G35:AJ38"/>
    <mergeCell ref="AK35:AM38"/>
    <mergeCell ref="BL35:CB35"/>
    <mergeCell ref="AY36:BD36"/>
    <mergeCell ref="BF36:BJ36"/>
    <mergeCell ref="BK36:BK37"/>
    <mergeCell ref="BL36:BL37"/>
    <mergeCell ref="BM36:BO36"/>
    <mergeCell ref="BL38:CB38"/>
    <mergeCell ref="BQ32:BU32"/>
    <mergeCell ref="BV32:BV33"/>
    <mergeCell ref="BW32:CA32"/>
    <mergeCell ref="CB32:CB33"/>
    <mergeCell ref="CC32:CG32"/>
    <mergeCell ref="BA33:BB33"/>
    <mergeCell ref="BL30:CB30"/>
    <mergeCell ref="E31:F34"/>
    <mergeCell ref="G31:AJ34"/>
    <mergeCell ref="AK31:AM34"/>
    <mergeCell ref="BL31:CB31"/>
    <mergeCell ref="AY32:BD32"/>
    <mergeCell ref="BF32:BJ32"/>
    <mergeCell ref="BK32:BK33"/>
    <mergeCell ref="BL32:BL33"/>
    <mergeCell ref="BM32:BO32"/>
    <mergeCell ref="BQ28:BU28"/>
    <mergeCell ref="BV28:BV29"/>
    <mergeCell ref="BW28:CA28"/>
    <mergeCell ref="CB28:CB29"/>
    <mergeCell ref="CC28:CG28"/>
    <mergeCell ref="BA29:BB29"/>
    <mergeCell ref="BL26:CB26"/>
    <mergeCell ref="E27:F30"/>
    <mergeCell ref="G27:AJ30"/>
    <mergeCell ref="AK27:AM30"/>
    <mergeCell ref="BL27:CB27"/>
    <mergeCell ref="AY28:BD28"/>
    <mergeCell ref="BF28:BJ28"/>
    <mergeCell ref="BK28:BK29"/>
    <mergeCell ref="BL28:BL29"/>
    <mergeCell ref="BM28:BO28"/>
    <mergeCell ref="BQ24:BU24"/>
    <mergeCell ref="BV24:BV25"/>
    <mergeCell ref="BW24:CA24"/>
    <mergeCell ref="CB24:CB25"/>
    <mergeCell ref="CC24:CG24"/>
    <mergeCell ref="BA25:BB25"/>
    <mergeCell ref="BL22:CB22"/>
    <mergeCell ref="E23:F26"/>
    <mergeCell ref="G23:AJ26"/>
    <mergeCell ref="AK23:AM26"/>
    <mergeCell ref="BL23:CB23"/>
    <mergeCell ref="AY24:BD24"/>
    <mergeCell ref="BF24:BJ24"/>
    <mergeCell ref="BK24:BK25"/>
    <mergeCell ref="BL24:BL25"/>
    <mergeCell ref="BM24:BO24"/>
    <mergeCell ref="BQ20:BU20"/>
    <mergeCell ref="BV20:BV21"/>
    <mergeCell ref="BW20:CA20"/>
    <mergeCell ref="CB20:CB21"/>
    <mergeCell ref="CC20:CG20"/>
    <mergeCell ref="BA21:BB21"/>
    <mergeCell ref="BL18:CB18"/>
    <mergeCell ref="E19:F22"/>
    <mergeCell ref="G19:AJ22"/>
    <mergeCell ref="AK19:AM22"/>
    <mergeCell ref="BL19:CB19"/>
    <mergeCell ref="AY20:BD20"/>
    <mergeCell ref="BF20:BJ20"/>
    <mergeCell ref="BK20:BK21"/>
    <mergeCell ref="BL20:BL21"/>
    <mergeCell ref="BM20:BO20"/>
    <mergeCell ref="BQ16:BU16"/>
    <mergeCell ref="BV16:BV17"/>
    <mergeCell ref="BW16:CA16"/>
    <mergeCell ref="CB16:CB17"/>
    <mergeCell ref="CC16:CG16"/>
    <mergeCell ref="BA17:BB17"/>
    <mergeCell ref="BL14:CB14"/>
    <mergeCell ref="E15:F18"/>
    <mergeCell ref="G15:AJ18"/>
    <mergeCell ref="AK15:AM18"/>
    <mergeCell ref="BL15:CB15"/>
    <mergeCell ref="AY16:BD16"/>
    <mergeCell ref="BF16:BJ16"/>
    <mergeCell ref="BK16:BK17"/>
    <mergeCell ref="BL16:BL17"/>
    <mergeCell ref="BM16:BO16"/>
    <mergeCell ref="E11:F14"/>
    <mergeCell ref="G11:AJ14"/>
    <mergeCell ref="AK11:AM14"/>
    <mergeCell ref="BL11:CB11"/>
    <mergeCell ref="AY12:BD12"/>
    <mergeCell ref="BF12:BJ12"/>
    <mergeCell ref="BK12:BK13"/>
    <mergeCell ref="BL12:BL13"/>
    <mergeCell ref="BM12:BO12"/>
    <mergeCell ref="H2:X4"/>
    <mergeCell ref="AB2:AX2"/>
    <mergeCell ref="AY2:AY5"/>
    <mergeCell ref="AZ2:BT2"/>
    <mergeCell ref="BU2:CE5"/>
    <mergeCell ref="BQ12:BU12"/>
    <mergeCell ref="BV12:BV13"/>
    <mergeCell ref="BW12:CA12"/>
    <mergeCell ref="CB12:CB13"/>
    <mergeCell ref="CC12:CG12"/>
    <mergeCell ref="BA13:BB13"/>
    <mergeCell ref="BL10:CH10"/>
    <mergeCell ref="AE3:AW3"/>
    <mergeCell ref="AZ3:BC4"/>
    <mergeCell ref="BD3:BS3"/>
    <mergeCell ref="AB4:AC5"/>
    <mergeCell ref="AD4:AD5"/>
    <mergeCell ref="B9:D9"/>
    <mergeCell ref="B10:C10"/>
    <mergeCell ref="E10:F10"/>
    <mergeCell ref="G10:AJ10"/>
    <mergeCell ref="AK10:AM10"/>
    <mergeCell ref="AN10:BJ10"/>
    <mergeCell ref="AR4:AR5"/>
    <mergeCell ref="E7:F9"/>
    <mergeCell ref="G7:AJ9"/>
    <mergeCell ref="AK7:AM9"/>
    <mergeCell ref="AN7:CH7"/>
    <mergeCell ref="AN8:BJ9"/>
    <mergeCell ref="BL8:CH9"/>
    <mergeCell ref="AF4:AF5"/>
    <mergeCell ref="AH4:AH5"/>
    <mergeCell ref="AJ4:AJ5"/>
    <mergeCell ref="AL4:AL5"/>
    <mergeCell ref="AN4:AN5"/>
    <mergeCell ref="AP4:AP5"/>
  </mergeCells>
  <pageMargins left="0.35433070866141736" right="0" top="0.55118110236220474" bottom="0.27559055118110237"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BM4:BM5 LI4:LI5 VE4:VE5 AFA4:AFA5 AOW4:AOW5 AYS4:AYS5 BIO4:BIO5 BSK4:BSK5 CCG4:CCG5 CMC4:CMC5 CVY4:CVY5 DFU4:DFU5 DPQ4:DPQ5 DZM4:DZM5 EJI4:EJI5 ETE4:ETE5 FDA4:FDA5 FMW4:FMW5 FWS4:FWS5 GGO4:GGO5 GQK4:GQK5 HAG4:HAG5 HKC4:HKC5 HTY4:HTY5 IDU4:IDU5 INQ4:INQ5 IXM4:IXM5 JHI4:JHI5 JRE4:JRE5 KBA4:KBA5 KKW4:KKW5 KUS4:KUS5 LEO4:LEO5 LOK4:LOK5 LYG4:LYG5 MIC4:MIC5 MRY4:MRY5 NBU4:NBU5 NLQ4:NLQ5 NVM4:NVM5 OFI4:OFI5 OPE4:OPE5 OZA4:OZA5 PIW4:PIW5 PSS4:PSS5 QCO4:QCO5 QMK4:QMK5 QWG4:QWG5 RGC4:RGC5 RPY4:RPY5 RZU4:RZU5 SJQ4:SJQ5 STM4:STM5 TDI4:TDI5 TNE4:TNE5 TXA4:TXA5 UGW4:UGW5 UQS4:UQS5 VAO4:VAO5 VKK4:VKK5 VUG4:VUG5 WEC4:WEC5 WNY4:WNY5 WXU4:WXU5 BM65540:BM65541 LI65540:LI65541 VE65540:VE65541 AFA65540:AFA65541 AOW65540:AOW65541 AYS65540:AYS65541 BIO65540:BIO65541 BSK65540:BSK65541 CCG65540:CCG65541 CMC65540:CMC65541 CVY65540:CVY65541 DFU65540:DFU65541 DPQ65540:DPQ65541 DZM65540:DZM65541 EJI65540:EJI65541 ETE65540:ETE65541 FDA65540:FDA65541 FMW65540:FMW65541 FWS65540:FWS65541 GGO65540:GGO65541 GQK65540:GQK65541 HAG65540:HAG65541 HKC65540:HKC65541 HTY65540:HTY65541 IDU65540:IDU65541 INQ65540:INQ65541 IXM65540:IXM65541 JHI65540:JHI65541 JRE65540:JRE65541 KBA65540:KBA65541 KKW65540:KKW65541 KUS65540:KUS65541 LEO65540:LEO65541 LOK65540:LOK65541 LYG65540:LYG65541 MIC65540:MIC65541 MRY65540:MRY65541 NBU65540:NBU65541 NLQ65540:NLQ65541 NVM65540:NVM65541 OFI65540:OFI65541 OPE65540:OPE65541 OZA65540:OZA65541 PIW65540:PIW65541 PSS65540:PSS65541 QCO65540:QCO65541 QMK65540:QMK65541 QWG65540:QWG65541 RGC65540:RGC65541 RPY65540:RPY65541 RZU65540:RZU65541 SJQ65540:SJQ65541 STM65540:STM65541 TDI65540:TDI65541 TNE65540:TNE65541 TXA65540:TXA65541 UGW65540:UGW65541 UQS65540:UQS65541 VAO65540:VAO65541 VKK65540:VKK65541 VUG65540:VUG65541 WEC65540:WEC65541 WNY65540:WNY65541 WXU65540:WXU65541 BM131076:BM131077 LI131076:LI131077 VE131076:VE131077 AFA131076:AFA131077 AOW131076:AOW131077 AYS131076:AYS131077 BIO131076:BIO131077 BSK131076:BSK131077 CCG131076:CCG131077 CMC131076:CMC131077 CVY131076:CVY131077 DFU131076:DFU131077 DPQ131076:DPQ131077 DZM131076:DZM131077 EJI131076:EJI131077 ETE131076:ETE131077 FDA131076:FDA131077 FMW131076:FMW131077 FWS131076:FWS131077 GGO131076:GGO131077 GQK131076:GQK131077 HAG131076:HAG131077 HKC131076:HKC131077 HTY131076:HTY131077 IDU131076:IDU131077 INQ131076:INQ131077 IXM131076:IXM131077 JHI131076:JHI131077 JRE131076:JRE131077 KBA131076:KBA131077 KKW131076:KKW131077 KUS131076:KUS131077 LEO131076:LEO131077 LOK131076:LOK131077 LYG131076:LYG131077 MIC131076:MIC131077 MRY131076:MRY131077 NBU131076:NBU131077 NLQ131076:NLQ131077 NVM131076:NVM131077 OFI131076:OFI131077 OPE131076:OPE131077 OZA131076:OZA131077 PIW131076:PIW131077 PSS131076:PSS131077 QCO131076:QCO131077 QMK131076:QMK131077 QWG131076:QWG131077 RGC131076:RGC131077 RPY131076:RPY131077 RZU131076:RZU131077 SJQ131076:SJQ131077 STM131076:STM131077 TDI131076:TDI131077 TNE131076:TNE131077 TXA131076:TXA131077 UGW131076:UGW131077 UQS131076:UQS131077 VAO131076:VAO131077 VKK131076:VKK131077 VUG131076:VUG131077 WEC131076:WEC131077 WNY131076:WNY131077 WXU131076:WXU131077 BM196612:BM196613 LI196612:LI196613 VE196612:VE196613 AFA196612:AFA196613 AOW196612:AOW196613 AYS196612:AYS196613 BIO196612:BIO196613 BSK196612:BSK196613 CCG196612:CCG196613 CMC196612:CMC196613 CVY196612:CVY196613 DFU196612:DFU196613 DPQ196612:DPQ196613 DZM196612:DZM196613 EJI196612:EJI196613 ETE196612:ETE196613 FDA196612:FDA196613 FMW196612:FMW196613 FWS196612:FWS196613 GGO196612:GGO196613 GQK196612:GQK196613 HAG196612:HAG196613 HKC196612:HKC196613 HTY196612:HTY196613 IDU196612:IDU196613 INQ196612:INQ196613 IXM196612:IXM196613 JHI196612:JHI196613 JRE196612:JRE196613 KBA196612:KBA196613 KKW196612:KKW196613 KUS196612:KUS196613 LEO196612:LEO196613 LOK196612:LOK196613 LYG196612:LYG196613 MIC196612:MIC196613 MRY196612:MRY196613 NBU196612:NBU196613 NLQ196612:NLQ196613 NVM196612:NVM196613 OFI196612:OFI196613 OPE196612:OPE196613 OZA196612:OZA196613 PIW196612:PIW196613 PSS196612:PSS196613 QCO196612:QCO196613 QMK196612:QMK196613 QWG196612:QWG196613 RGC196612:RGC196613 RPY196612:RPY196613 RZU196612:RZU196613 SJQ196612:SJQ196613 STM196612:STM196613 TDI196612:TDI196613 TNE196612:TNE196613 TXA196612:TXA196613 UGW196612:UGW196613 UQS196612:UQS196613 VAO196612:VAO196613 VKK196612:VKK196613 VUG196612:VUG196613 WEC196612:WEC196613 WNY196612:WNY196613 WXU196612:WXU196613 BM262148:BM262149 LI262148:LI262149 VE262148:VE262149 AFA262148:AFA262149 AOW262148:AOW262149 AYS262148:AYS262149 BIO262148:BIO262149 BSK262148:BSK262149 CCG262148:CCG262149 CMC262148:CMC262149 CVY262148:CVY262149 DFU262148:DFU262149 DPQ262148:DPQ262149 DZM262148:DZM262149 EJI262148:EJI262149 ETE262148:ETE262149 FDA262148:FDA262149 FMW262148:FMW262149 FWS262148:FWS262149 GGO262148:GGO262149 GQK262148:GQK262149 HAG262148:HAG262149 HKC262148:HKC262149 HTY262148:HTY262149 IDU262148:IDU262149 INQ262148:INQ262149 IXM262148:IXM262149 JHI262148:JHI262149 JRE262148:JRE262149 KBA262148:KBA262149 KKW262148:KKW262149 KUS262148:KUS262149 LEO262148:LEO262149 LOK262148:LOK262149 LYG262148:LYG262149 MIC262148:MIC262149 MRY262148:MRY262149 NBU262148:NBU262149 NLQ262148:NLQ262149 NVM262148:NVM262149 OFI262148:OFI262149 OPE262148:OPE262149 OZA262148:OZA262149 PIW262148:PIW262149 PSS262148:PSS262149 QCO262148:QCO262149 QMK262148:QMK262149 QWG262148:QWG262149 RGC262148:RGC262149 RPY262148:RPY262149 RZU262148:RZU262149 SJQ262148:SJQ262149 STM262148:STM262149 TDI262148:TDI262149 TNE262148:TNE262149 TXA262148:TXA262149 UGW262148:UGW262149 UQS262148:UQS262149 VAO262148:VAO262149 VKK262148:VKK262149 VUG262148:VUG262149 WEC262148:WEC262149 WNY262148:WNY262149 WXU262148:WXU262149 BM327684:BM327685 LI327684:LI327685 VE327684:VE327685 AFA327684:AFA327685 AOW327684:AOW327685 AYS327684:AYS327685 BIO327684:BIO327685 BSK327684:BSK327685 CCG327684:CCG327685 CMC327684:CMC327685 CVY327684:CVY327685 DFU327684:DFU327685 DPQ327684:DPQ327685 DZM327684:DZM327685 EJI327684:EJI327685 ETE327684:ETE327685 FDA327684:FDA327685 FMW327684:FMW327685 FWS327684:FWS327685 GGO327684:GGO327685 GQK327684:GQK327685 HAG327684:HAG327685 HKC327684:HKC327685 HTY327684:HTY327685 IDU327684:IDU327685 INQ327684:INQ327685 IXM327684:IXM327685 JHI327684:JHI327685 JRE327684:JRE327685 KBA327684:KBA327685 KKW327684:KKW327685 KUS327684:KUS327685 LEO327684:LEO327685 LOK327684:LOK327685 LYG327684:LYG327685 MIC327684:MIC327685 MRY327684:MRY327685 NBU327684:NBU327685 NLQ327684:NLQ327685 NVM327684:NVM327685 OFI327684:OFI327685 OPE327684:OPE327685 OZA327684:OZA327685 PIW327684:PIW327685 PSS327684:PSS327685 QCO327684:QCO327685 QMK327684:QMK327685 QWG327684:QWG327685 RGC327684:RGC327685 RPY327684:RPY327685 RZU327684:RZU327685 SJQ327684:SJQ327685 STM327684:STM327685 TDI327684:TDI327685 TNE327684:TNE327685 TXA327684:TXA327685 UGW327684:UGW327685 UQS327684:UQS327685 VAO327684:VAO327685 VKK327684:VKK327685 VUG327684:VUG327685 WEC327684:WEC327685 WNY327684:WNY327685 WXU327684:WXU327685 BM393220:BM393221 LI393220:LI393221 VE393220:VE393221 AFA393220:AFA393221 AOW393220:AOW393221 AYS393220:AYS393221 BIO393220:BIO393221 BSK393220:BSK393221 CCG393220:CCG393221 CMC393220:CMC393221 CVY393220:CVY393221 DFU393220:DFU393221 DPQ393220:DPQ393221 DZM393220:DZM393221 EJI393220:EJI393221 ETE393220:ETE393221 FDA393220:FDA393221 FMW393220:FMW393221 FWS393220:FWS393221 GGO393220:GGO393221 GQK393220:GQK393221 HAG393220:HAG393221 HKC393220:HKC393221 HTY393220:HTY393221 IDU393220:IDU393221 INQ393220:INQ393221 IXM393220:IXM393221 JHI393220:JHI393221 JRE393220:JRE393221 KBA393220:KBA393221 KKW393220:KKW393221 KUS393220:KUS393221 LEO393220:LEO393221 LOK393220:LOK393221 LYG393220:LYG393221 MIC393220:MIC393221 MRY393220:MRY393221 NBU393220:NBU393221 NLQ393220:NLQ393221 NVM393220:NVM393221 OFI393220:OFI393221 OPE393220:OPE393221 OZA393220:OZA393221 PIW393220:PIW393221 PSS393220:PSS393221 QCO393220:QCO393221 QMK393220:QMK393221 QWG393220:QWG393221 RGC393220:RGC393221 RPY393220:RPY393221 RZU393220:RZU393221 SJQ393220:SJQ393221 STM393220:STM393221 TDI393220:TDI393221 TNE393220:TNE393221 TXA393220:TXA393221 UGW393220:UGW393221 UQS393220:UQS393221 VAO393220:VAO393221 VKK393220:VKK393221 VUG393220:VUG393221 WEC393220:WEC393221 WNY393220:WNY393221 WXU393220:WXU393221 BM458756:BM458757 LI458756:LI458757 VE458756:VE458757 AFA458756:AFA458757 AOW458756:AOW458757 AYS458756:AYS458757 BIO458756:BIO458757 BSK458756:BSK458757 CCG458756:CCG458757 CMC458756:CMC458757 CVY458756:CVY458757 DFU458756:DFU458757 DPQ458756:DPQ458757 DZM458756:DZM458757 EJI458756:EJI458757 ETE458756:ETE458757 FDA458756:FDA458757 FMW458756:FMW458757 FWS458756:FWS458757 GGO458756:GGO458757 GQK458756:GQK458757 HAG458756:HAG458757 HKC458756:HKC458757 HTY458756:HTY458757 IDU458756:IDU458757 INQ458756:INQ458757 IXM458756:IXM458757 JHI458756:JHI458757 JRE458756:JRE458757 KBA458756:KBA458757 KKW458756:KKW458757 KUS458756:KUS458757 LEO458756:LEO458757 LOK458756:LOK458757 LYG458756:LYG458757 MIC458756:MIC458757 MRY458756:MRY458757 NBU458756:NBU458757 NLQ458756:NLQ458757 NVM458756:NVM458757 OFI458756:OFI458757 OPE458756:OPE458757 OZA458756:OZA458757 PIW458756:PIW458757 PSS458756:PSS458757 QCO458756:QCO458757 QMK458756:QMK458757 QWG458756:QWG458757 RGC458756:RGC458757 RPY458756:RPY458757 RZU458756:RZU458757 SJQ458756:SJQ458757 STM458756:STM458757 TDI458756:TDI458757 TNE458756:TNE458757 TXA458756:TXA458757 UGW458756:UGW458757 UQS458756:UQS458757 VAO458756:VAO458757 VKK458756:VKK458757 VUG458756:VUG458757 WEC458756:WEC458757 WNY458756:WNY458757 WXU458756:WXU458757 BM524292:BM524293 LI524292:LI524293 VE524292:VE524293 AFA524292:AFA524293 AOW524292:AOW524293 AYS524292:AYS524293 BIO524292:BIO524293 BSK524292:BSK524293 CCG524292:CCG524293 CMC524292:CMC524293 CVY524292:CVY524293 DFU524292:DFU524293 DPQ524292:DPQ524293 DZM524292:DZM524293 EJI524292:EJI524293 ETE524292:ETE524293 FDA524292:FDA524293 FMW524292:FMW524293 FWS524292:FWS524293 GGO524292:GGO524293 GQK524292:GQK524293 HAG524292:HAG524293 HKC524292:HKC524293 HTY524292:HTY524293 IDU524292:IDU524293 INQ524292:INQ524293 IXM524292:IXM524293 JHI524292:JHI524293 JRE524292:JRE524293 KBA524292:KBA524293 KKW524292:KKW524293 KUS524292:KUS524293 LEO524292:LEO524293 LOK524292:LOK524293 LYG524292:LYG524293 MIC524292:MIC524293 MRY524292:MRY524293 NBU524292:NBU524293 NLQ524292:NLQ524293 NVM524292:NVM524293 OFI524292:OFI524293 OPE524292:OPE524293 OZA524292:OZA524293 PIW524292:PIW524293 PSS524292:PSS524293 QCO524292:QCO524293 QMK524292:QMK524293 QWG524292:QWG524293 RGC524292:RGC524293 RPY524292:RPY524293 RZU524292:RZU524293 SJQ524292:SJQ524293 STM524292:STM524293 TDI524292:TDI524293 TNE524292:TNE524293 TXA524292:TXA524293 UGW524292:UGW524293 UQS524292:UQS524293 VAO524292:VAO524293 VKK524292:VKK524293 VUG524292:VUG524293 WEC524292:WEC524293 WNY524292:WNY524293 WXU524292:WXU524293 BM589828:BM589829 LI589828:LI589829 VE589828:VE589829 AFA589828:AFA589829 AOW589828:AOW589829 AYS589828:AYS589829 BIO589828:BIO589829 BSK589828:BSK589829 CCG589828:CCG589829 CMC589828:CMC589829 CVY589828:CVY589829 DFU589828:DFU589829 DPQ589828:DPQ589829 DZM589828:DZM589829 EJI589828:EJI589829 ETE589828:ETE589829 FDA589828:FDA589829 FMW589828:FMW589829 FWS589828:FWS589829 GGO589828:GGO589829 GQK589828:GQK589829 HAG589828:HAG589829 HKC589828:HKC589829 HTY589828:HTY589829 IDU589828:IDU589829 INQ589828:INQ589829 IXM589828:IXM589829 JHI589828:JHI589829 JRE589828:JRE589829 KBA589828:KBA589829 KKW589828:KKW589829 KUS589828:KUS589829 LEO589828:LEO589829 LOK589828:LOK589829 LYG589828:LYG589829 MIC589828:MIC589829 MRY589828:MRY589829 NBU589828:NBU589829 NLQ589828:NLQ589829 NVM589828:NVM589829 OFI589828:OFI589829 OPE589828:OPE589829 OZA589828:OZA589829 PIW589828:PIW589829 PSS589828:PSS589829 QCO589828:QCO589829 QMK589828:QMK589829 QWG589828:QWG589829 RGC589828:RGC589829 RPY589828:RPY589829 RZU589828:RZU589829 SJQ589828:SJQ589829 STM589828:STM589829 TDI589828:TDI589829 TNE589828:TNE589829 TXA589828:TXA589829 UGW589828:UGW589829 UQS589828:UQS589829 VAO589828:VAO589829 VKK589828:VKK589829 VUG589828:VUG589829 WEC589828:WEC589829 WNY589828:WNY589829 WXU589828:WXU589829 BM655364:BM655365 LI655364:LI655365 VE655364:VE655365 AFA655364:AFA655365 AOW655364:AOW655365 AYS655364:AYS655365 BIO655364:BIO655365 BSK655364:BSK655365 CCG655364:CCG655365 CMC655364:CMC655365 CVY655364:CVY655365 DFU655364:DFU655365 DPQ655364:DPQ655365 DZM655364:DZM655365 EJI655364:EJI655365 ETE655364:ETE655365 FDA655364:FDA655365 FMW655364:FMW655365 FWS655364:FWS655365 GGO655364:GGO655365 GQK655364:GQK655365 HAG655364:HAG655365 HKC655364:HKC655365 HTY655364:HTY655365 IDU655364:IDU655365 INQ655364:INQ655365 IXM655364:IXM655365 JHI655364:JHI655365 JRE655364:JRE655365 KBA655364:KBA655365 KKW655364:KKW655365 KUS655364:KUS655365 LEO655364:LEO655365 LOK655364:LOK655365 LYG655364:LYG655365 MIC655364:MIC655365 MRY655364:MRY655365 NBU655364:NBU655365 NLQ655364:NLQ655365 NVM655364:NVM655365 OFI655364:OFI655365 OPE655364:OPE655365 OZA655364:OZA655365 PIW655364:PIW655365 PSS655364:PSS655365 QCO655364:QCO655365 QMK655364:QMK655365 QWG655364:QWG655365 RGC655364:RGC655365 RPY655364:RPY655365 RZU655364:RZU655365 SJQ655364:SJQ655365 STM655364:STM655365 TDI655364:TDI655365 TNE655364:TNE655365 TXA655364:TXA655365 UGW655364:UGW655365 UQS655364:UQS655365 VAO655364:VAO655365 VKK655364:VKK655365 VUG655364:VUG655365 WEC655364:WEC655365 WNY655364:WNY655365 WXU655364:WXU655365 BM720900:BM720901 LI720900:LI720901 VE720900:VE720901 AFA720900:AFA720901 AOW720900:AOW720901 AYS720900:AYS720901 BIO720900:BIO720901 BSK720900:BSK720901 CCG720900:CCG720901 CMC720900:CMC720901 CVY720900:CVY720901 DFU720900:DFU720901 DPQ720900:DPQ720901 DZM720900:DZM720901 EJI720900:EJI720901 ETE720900:ETE720901 FDA720900:FDA720901 FMW720900:FMW720901 FWS720900:FWS720901 GGO720900:GGO720901 GQK720900:GQK720901 HAG720900:HAG720901 HKC720900:HKC720901 HTY720900:HTY720901 IDU720900:IDU720901 INQ720900:INQ720901 IXM720900:IXM720901 JHI720900:JHI720901 JRE720900:JRE720901 KBA720900:KBA720901 KKW720900:KKW720901 KUS720900:KUS720901 LEO720900:LEO720901 LOK720900:LOK720901 LYG720900:LYG720901 MIC720900:MIC720901 MRY720900:MRY720901 NBU720900:NBU720901 NLQ720900:NLQ720901 NVM720900:NVM720901 OFI720900:OFI720901 OPE720900:OPE720901 OZA720900:OZA720901 PIW720900:PIW720901 PSS720900:PSS720901 QCO720900:QCO720901 QMK720900:QMK720901 QWG720900:QWG720901 RGC720900:RGC720901 RPY720900:RPY720901 RZU720900:RZU720901 SJQ720900:SJQ720901 STM720900:STM720901 TDI720900:TDI720901 TNE720900:TNE720901 TXA720900:TXA720901 UGW720900:UGW720901 UQS720900:UQS720901 VAO720900:VAO720901 VKK720900:VKK720901 VUG720900:VUG720901 WEC720900:WEC720901 WNY720900:WNY720901 WXU720900:WXU720901 BM786436:BM786437 LI786436:LI786437 VE786436:VE786437 AFA786436:AFA786437 AOW786436:AOW786437 AYS786436:AYS786437 BIO786436:BIO786437 BSK786436:BSK786437 CCG786436:CCG786437 CMC786436:CMC786437 CVY786436:CVY786437 DFU786436:DFU786437 DPQ786436:DPQ786437 DZM786436:DZM786437 EJI786436:EJI786437 ETE786436:ETE786437 FDA786436:FDA786437 FMW786436:FMW786437 FWS786436:FWS786437 GGO786436:GGO786437 GQK786436:GQK786437 HAG786436:HAG786437 HKC786436:HKC786437 HTY786436:HTY786437 IDU786436:IDU786437 INQ786436:INQ786437 IXM786436:IXM786437 JHI786436:JHI786437 JRE786436:JRE786437 KBA786436:KBA786437 KKW786436:KKW786437 KUS786436:KUS786437 LEO786436:LEO786437 LOK786436:LOK786437 LYG786436:LYG786437 MIC786436:MIC786437 MRY786436:MRY786437 NBU786436:NBU786437 NLQ786436:NLQ786437 NVM786436:NVM786437 OFI786436:OFI786437 OPE786436:OPE786437 OZA786436:OZA786437 PIW786436:PIW786437 PSS786436:PSS786437 QCO786436:QCO786437 QMK786436:QMK786437 QWG786436:QWG786437 RGC786436:RGC786437 RPY786436:RPY786437 RZU786436:RZU786437 SJQ786436:SJQ786437 STM786436:STM786437 TDI786436:TDI786437 TNE786436:TNE786437 TXA786436:TXA786437 UGW786436:UGW786437 UQS786436:UQS786437 VAO786436:VAO786437 VKK786436:VKK786437 VUG786436:VUG786437 WEC786436:WEC786437 WNY786436:WNY786437 WXU786436:WXU786437 BM851972:BM851973 LI851972:LI851973 VE851972:VE851973 AFA851972:AFA851973 AOW851972:AOW851973 AYS851972:AYS851973 BIO851972:BIO851973 BSK851972:BSK851973 CCG851972:CCG851973 CMC851972:CMC851973 CVY851972:CVY851973 DFU851972:DFU851973 DPQ851972:DPQ851973 DZM851972:DZM851973 EJI851972:EJI851973 ETE851972:ETE851973 FDA851972:FDA851973 FMW851972:FMW851973 FWS851972:FWS851973 GGO851972:GGO851973 GQK851972:GQK851973 HAG851972:HAG851973 HKC851972:HKC851973 HTY851972:HTY851973 IDU851972:IDU851973 INQ851972:INQ851973 IXM851972:IXM851973 JHI851972:JHI851973 JRE851972:JRE851973 KBA851972:KBA851973 KKW851972:KKW851973 KUS851972:KUS851973 LEO851972:LEO851973 LOK851972:LOK851973 LYG851972:LYG851973 MIC851972:MIC851973 MRY851972:MRY851973 NBU851972:NBU851973 NLQ851972:NLQ851973 NVM851972:NVM851973 OFI851972:OFI851973 OPE851972:OPE851973 OZA851972:OZA851973 PIW851972:PIW851973 PSS851972:PSS851973 QCO851972:QCO851973 QMK851972:QMK851973 QWG851972:QWG851973 RGC851972:RGC851973 RPY851972:RPY851973 RZU851972:RZU851973 SJQ851972:SJQ851973 STM851972:STM851973 TDI851972:TDI851973 TNE851972:TNE851973 TXA851972:TXA851973 UGW851972:UGW851973 UQS851972:UQS851973 VAO851972:VAO851973 VKK851972:VKK851973 VUG851972:VUG851973 WEC851972:WEC851973 WNY851972:WNY851973 WXU851972:WXU851973 BM917508:BM917509 LI917508:LI917509 VE917508:VE917509 AFA917508:AFA917509 AOW917508:AOW917509 AYS917508:AYS917509 BIO917508:BIO917509 BSK917508:BSK917509 CCG917508:CCG917509 CMC917508:CMC917509 CVY917508:CVY917509 DFU917508:DFU917509 DPQ917508:DPQ917509 DZM917508:DZM917509 EJI917508:EJI917509 ETE917508:ETE917509 FDA917508:FDA917509 FMW917508:FMW917509 FWS917508:FWS917509 GGO917508:GGO917509 GQK917508:GQK917509 HAG917508:HAG917509 HKC917508:HKC917509 HTY917508:HTY917509 IDU917508:IDU917509 INQ917508:INQ917509 IXM917508:IXM917509 JHI917508:JHI917509 JRE917508:JRE917509 KBA917508:KBA917509 KKW917508:KKW917509 KUS917508:KUS917509 LEO917508:LEO917509 LOK917508:LOK917509 LYG917508:LYG917509 MIC917508:MIC917509 MRY917508:MRY917509 NBU917508:NBU917509 NLQ917508:NLQ917509 NVM917508:NVM917509 OFI917508:OFI917509 OPE917508:OPE917509 OZA917508:OZA917509 PIW917508:PIW917509 PSS917508:PSS917509 QCO917508:QCO917509 QMK917508:QMK917509 QWG917508:QWG917509 RGC917508:RGC917509 RPY917508:RPY917509 RZU917508:RZU917509 SJQ917508:SJQ917509 STM917508:STM917509 TDI917508:TDI917509 TNE917508:TNE917509 TXA917508:TXA917509 UGW917508:UGW917509 UQS917508:UQS917509 VAO917508:VAO917509 VKK917508:VKK917509 VUG917508:VUG917509 WEC917508:WEC917509 WNY917508:WNY917509 WXU917508:WXU917509 BM983044:BM983045 LI983044:LI983045 VE983044:VE983045 AFA983044:AFA983045 AOW983044:AOW983045 AYS983044:AYS983045 BIO983044:BIO983045 BSK983044:BSK983045 CCG983044:CCG983045 CMC983044:CMC983045 CVY983044:CVY983045 DFU983044:DFU983045 DPQ983044:DPQ983045 DZM983044:DZM983045 EJI983044:EJI983045 ETE983044:ETE983045 FDA983044:FDA983045 FMW983044:FMW983045 FWS983044:FWS983045 GGO983044:GGO983045 GQK983044:GQK983045 HAG983044:HAG983045 HKC983044:HKC983045 HTY983044:HTY983045 IDU983044:IDU983045 INQ983044:INQ983045 IXM983044:IXM983045 JHI983044:JHI983045 JRE983044:JRE983045 KBA983044:KBA983045 KKW983044:KKW983045 KUS983044:KUS983045 LEO983044:LEO983045 LOK983044:LOK983045 LYG983044:LYG983045 MIC983044:MIC983045 MRY983044:MRY983045 NBU983044:NBU983045 NLQ983044:NLQ983045 NVM983044:NVM983045 OFI983044:OFI983045 OPE983044:OPE983045 OZA983044:OZA983045 PIW983044:PIW983045 PSS983044:PSS983045 QCO983044:QCO983045 QMK983044:QMK983045 QWG983044:QWG983045 RGC983044:RGC983045 RPY983044:RPY983045 RZU983044:RZU983045 SJQ983044:SJQ983045 STM983044:STM983045 TDI983044:TDI983045 TNE983044:TNE983045 TXA983044:TXA983045 UGW983044:UGW983045 UQS983044:UQS983045 VAO983044:VAO983045 VKK983044:VKK983045 VUG983044:VUG983045 WEC983044:WEC983045 WNY983044:WNY983045 WXU983044:WXU983045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BO4:BO5 LK4:LK5 VG4:VG5 AFC4:AFC5 AOY4:AOY5 AYU4:AYU5 BIQ4:BIQ5 BSM4:BSM5 CCI4:CCI5 CME4:CME5 CWA4:CWA5 DFW4:DFW5 DPS4:DPS5 DZO4:DZO5 EJK4:EJK5 ETG4:ETG5 FDC4:FDC5 FMY4:FMY5 FWU4:FWU5 GGQ4:GGQ5 GQM4:GQM5 HAI4:HAI5 HKE4:HKE5 HUA4:HUA5 IDW4:IDW5 INS4:INS5 IXO4:IXO5 JHK4:JHK5 JRG4:JRG5 KBC4:KBC5 KKY4:KKY5 KUU4:KUU5 LEQ4:LEQ5 LOM4:LOM5 LYI4:LYI5 MIE4:MIE5 MSA4:MSA5 NBW4:NBW5 NLS4:NLS5 NVO4:NVO5 OFK4:OFK5 OPG4:OPG5 OZC4:OZC5 PIY4:PIY5 PSU4:PSU5 QCQ4:QCQ5 QMM4:QMM5 QWI4:QWI5 RGE4:RGE5 RQA4:RQA5 RZW4:RZW5 SJS4:SJS5 STO4:STO5 TDK4:TDK5 TNG4:TNG5 TXC4:TXC5 UGY4:UGY5 UQU4:UQU5 VAQ4:VAQ5 VKM4:VKM5 VUI4:VUI5 WEE4:WEE5 WOA4:WOA5 WXW4:WXW5 BO65540:BO65541 LK65540:LK65541 VG65540:VG65541 AFC65540:AFC65541 AOY65540:AOY65541 AYU65540:AYU65541 BIQ65540:BIQ65541 BSM65540:BSM65541 CCI65540:CCI65541 CME65540:CME65541 CWA65540:CWA65541 DFW65540:DFW65541 DPS65540:DPS65541 DZO65540:DZO65541 EJK65540:EJK65541 ETG65540:ETG65541 FDC65540:FDC65541 FMY65540:FMY65541 FWU65540:FWU65541 GGQ65540:GGQ65541 GQM65540:GQM65541 HAI65540:HAI65541 HKE65540:HKE65541 HUA65540:HUA65541 IDW65540:IDW65541 INS65540:INS65541 IXO65540:IXO65541 JHK65540:JHK65541 JRG65540:JRG65541 KBC65540:KBC65541 KKY65540:KKY65541 KUU65540:KUU65541 LEQ65540:LEQ65541 LOM65540:LOM65541 LYI65540:LYI65541 MIE65540:MIE65541 MSA65540:MSA65541 NBW65540:NBW65541 NLS65540:NLS65541 NVO65540:NVO65541 OFK65540:OFK65541 OPG65540:OPG65541 OZC65540:OZC65541 PIY65540:PIY65541 PSU65540:PSU65541 QCQ65540:QCQ65541 QMM65540:QMM65541 QWI65540:QWI65541 RGE65540:RGE65541 RQA65540:RQA65541 RZW65540:RZW65541 SJS65540:SJS65541 STO65540:STO65541 TDK65540:TDK65541 TNG65540:TNG65541 TXC65540:TXC65541 UGY65540:UGY65541 UQU65540:UQU65541 VAQ65540:VAQ65541 VKM65540:VKM65541 VUI65540:VUI65541 WEE65540:WEE65541 WOA65540:WOA65541 WXW65540:WXW65541 BO131076:BO131077 LK131076:LK131077 VG131076:VG131077 AFC131076:AFC131077 AOY131076:AOY131077 AYU131076:AYU131077 BIQ131076:BIQ131077 BSM131076:BSM131077 CCI131076:CCI131077 CME131076:CME131077 CWA131076:CWA131077 DFW131076:DFW131077 DPS131076:DPS131077 DZO131076:DZO131077 EJK131076:EJK131077 ETG131076:ETG131077 FDC131076:FDC131077 FMY131076:FMY131077 FWU131076:FWU131077 GGQ131076:GGQ131077 GQM131076:GQM131077 HAI131076:HAI131077 HKE131076:HKE131077 HUA131076:HUA131077 IDW131076:IDW131077 INS131076:INS131077 IXO131076:IXO131077 JHK131076:JHK131077 JRG131076:JRG131077 KBC131076:KBC131077 KKY131076:KKY131077 KUU131076:KUU131077 LEQ131076:LEQ131077 LOM131076:LOM131077 LYI131076:LYI131077 MIE131076:MIE131077 MSA131076:MSA131077 NBW131076:NBW131077 NLS131076:NLS131077 NVO131076:NVO131077 OFK131076:OFK131077 OPG131076:OPG131077 OZC131076:OZC131077 PIY131076:PIY131077 PSU131076:PSU131077 QCQ131076:QCQ131077 QMM131076:QMM131077 QWI131076:QWI131077 RGE131076:RGE131077 RQA131076:RQA131077 RZW131076:RZW131077 SJS131076:SJS131077 STO131076:STO131077 TDK131076:TDK131077 TNG131076:TNG131077 TXC131076:TXC131077 UGY131076:UGY131077 UQU131076:UQU131077 VAQ131076:VAQ131077 VKM131076:VKM131077 VUI131076:VUI131077 WEE131076:WEE131077 WOA131076:WOA131077 WXW131076:WXW131077 BO196612:BO196613 LK196612:LK196613 VG196612:VG196613 AFC196612:AFC196613 AOY196612:AOY196613 AYU196612:AYU196613 BIQ196612:BIQ196613 BSM196612:BSM196613 CCI196612:CCI196613 CME196612:CME196613 CWA196612:CWA196613 DFW196612:DFW196613 DPS196612:DPS196613 DZO196612:DZO196613 EJK196612:EJK196613 ETG196612:ETG196613 FDC196612:FDC196613 FMY196612:FMY196613 FWU196612:FWU196613 GGQ196612:GGQ196613 GQM196612:GQM196613 HAI196612:HAI196613 HKE196612:HKE196613 HUA196612:HUA196613 IDW196612:IDW196613 INS196612:INS196613 IXO196612:IXO196613 JHK196612:JHK196613 JRG196612:JRG196613 KBC196612:KBC196613 KKY196612:KKY196613 KUU196612:KUU196613 LEQ196612:LEQ196613 LOM196612:LOM196613 LYI196612:LYI196613 MIE196612:MIE196613 MSA196612:MSA196613 NBW196612:NBW196613 NLS196612:NLS196613 NVO196612:NVO196613 OFK196612:OFK196613 OPG196612:OPG196613 OZC196612:OZC196613 PIY196612:PIY196613 PSU196612:PSU196613 QCQ196612:QCQ196613 QMM196612:QMM196613 QWI196612:QWI196613 RGE196612:RGE196613 RQA196612:RQA196613 RZW196612:RZW196613 SJS196612:SJS196613 STO196612:STO196613 TDK196612:TDK196613 TNG196612:TNG196613 TXC196612:TXC196613 UGY196612:UGY196613 UQU196612:UQU196613 VAQ196612:VAQ196613 VKM196612:VKM196613 VUI196612:VUI196613 WEE196612:WEE196613 WOA196612:WOA196613 WXW196612:WXW196613 BO262148:BO262149 LK262148:LK262149 VG262148:VG262149 AFC262148:AFC262149 AOY262148:AOY262149 AYU262148:AYU262149 BIQ262148:BIQ262149 BSM262148:BSM262149 CCI262148:CCI262149 CME262148:CME262149 CWA262148:CWA262149 DFW262148:DFW262149 DPS262148:DPS262149 DZO262148:DZO262149 EJK262148:EJK262149 ETG262148:ETG262149 FDC262148:FDC262149 FMY262148:FMY262149 FWU262148:FWU262149 GGQ262148:GGQ262149 GQM262148:GQM262149 HAI262148:HAI262149 HKE262148:HKE262149 HUA262148:HUA262149 IDW262148:IDW262149 INS262148:INS262149 IXO262148:IXO262149 JHK262148:JHK262149 JRG262148:JRG262149 KBC262148:KBC262149 KKY262148:KKY262149 KUU262148:KUU262149 LEQ262148:LEQ262149 LOM262148:LOM262149 LYI262148:LYI262149 MIE262148:MIE262149 MSA262148:MSA262149 NBW262148:NBW262149 NLS262148:NLS262149 NVO262148:NVO262149 OFK262148:OFK262149 OPG262148:OPG262149 OZC262148:OZC262149 PIY262148:PIY262149 PSU262148:PSU262149 QCQ262148:QCQ262149 QMM262148:QMM262149 QWI262148:QWI262149 RGE262148:RGE262149 RQA262148:RQA262149 RZW262148:RZW262149 SJS262148:SJS262149 STO262148:STO262149 TDK262148:TDK262149 TNG262148:TNG262149 TXC262148:TXC262149 UGY262148:UGY262149 UQU262148:UQU262149 VAQ262148:VAQ262149 VKM262148:VKM262149 VUI262148:VUI262149 WEE262148:WEE262149 WOA262148:WOA262149 WXW262148:WXW262149 BO327684:BO327685 LK327684:LK327685 VG327684:VG327685 AFC327684:AFC327685 AOY327684:AOY327685 AYU327684:AYU327685 BIQ327684:BIQ327685 BSM327684:BSM327685 CCI327684:CCI327685 CME327684:CME327685 CWA327684:CWA327685 DFW327684:DFW327685 DPS327684:DPS327685 DZO327684:DZO327685 EJK327684:EJK327685 ETG327684:ETG327685 FDC327684:FDC327685 FMY327684:FMY327685 FWU327684:FWU327685 GGQ327684:GGQ327685 GQM327684:GQM327685 HAI327684:HAI327685 HKE327684:HKE327685 HUA327684:HUA327685 IDW327684:IDW327685 INS327684:INS327685 IXO327684:IXO327685 JHK327684:JHK327685 JRG327684:JRG327685 KBC327684:KBC327685 KKY327684:KKY327685 KUU327684:KUU327685 LEQ327684:LEQ327685 LOM327684:LOM327685 LYI327684:LYI327685 MIE327684:MIE327685 MSA327684:MSA327685 NBW327684:NBW327685 NLS327684:NLS327685 NVO327684:NVO327685 OFK327684:OFK327685 OPG327684:OPG327685 OZC327684:OZC327685 PIY327684:PIY327685 PSU327684:PSU327685 QCQ327684:QCQ327685 QMM327684:QMM327685 QWI327684:QWI327685 RGE327684:RGE327685 RQA327684:RQA327685 RZW327684:RZW327685 SJS327684:SJS327685 STO327684:STO327685 TDK327684:TDK327685 TNG327684:TNG327685 TXC327684:TXC327685 UGY327684:UGY327685 UQU327684:UQU327685 VAQ327684:VAQ327685 VKM327684:VKM327685 VUI327684:VUI327685 WEE327684:WEE327685 WOA327684:WOA327685 WXW327684:WXW327685 BO393220:BO393221 LK393220:LK393221 VG393220:VG393221 AFC393220:AFC393221 AOY393220:AOY393221 AYU393220:AYU393221 BIQ393220:BIQ393221 BSM393220:BSM393221 CCI393220:CCI393221 CME393220:CME393221 CWA393220:CWA393221 DFW393220:DFW393221 DPS393220:DPS393221 DZO393220:DZO393221 EJK393220:EJK393221 ETG393220:ETG393221 FDC393220:FDC393221 FMY393220:FMY393221 FWU393220:FWU393221 GGQ393220:GGQ393221 GQM393220:GQM393221 HAI393220:HAI393221 HKE393220:HKE393221 HUA393220:HUA393221 IDW393220:IDW393221 INS393220:INS393221 IXO393220:IXO393221 JHK393220:JHK393221 JRG393220:JRG393221 KBC393220:KBC393221 KKY393220:KKY393221 KUU393220:KUU393221 LEQ393220:LEQ393221 LOM393220:LOM393221 LYI393220:LYI393221 MIE393220:MIE393221 MSA393220:MSA393221 NBW393220:NBW393221 NLS393220:NLS393221 NVO393220:NVO393221 OFK393220:OFK393221 OPG393220:OPG393221 OZC393220:OZC393221 PIY393220:PIY393221 PSU393220:PSU393221 QCQ393220:QCQ393221 QMM393220:QMM393221 QWI393220:QWI393221 RGE393220:RGE393221 RQA393220:RQA393221 RZW393220:RZW393221 SJS393220:SJS393221 STO393220:STO393221 TDK393220:TDK393221 TNG393220:TNG393221 TXC393220:TXC393221 UGY393220:UGY393221 UQU393220:UQU393221 VAQ393220:VAQ393221 VKM393220:VKM393221 VUI393220:VUI393221 WEE393220:WEE393221 WOA393220:WOA393221 WXW393220:WXW393221 BO458756:BO458757 LK458756:LK458757 VG458756:VG458757 AFC458756:AFC458757 AOY458756:AOY458757 AYU458756:AYU458757 BIQ458756:BIQ458757 BSM458756:BSM458757 CCI458756:CCI458757 CME458756:CME458757 CWA458756:CWA458757 DFW458756:DFW458757 DPS458756:DPS458757 DZO458756:DZO458757 EJK458756:EJK458757 ETG458756:ETG458757 FDC458756:FDC458757 FMY458756:FMY458757 FWU458756:FWU458757 GGQ458756:GGQ458757 GQM458756:GQM458757 HAI458756:HAI458757 HKE458756:HKE458757 HUA458756:HUA458757 IDW458756:IDW458757 INS458756:INS458757 IXO458756:IXO458757 JHK458756:JHK458757 JRG458756:JRG458757 KBC458756:KBC458757 KKY458756:KKY458757 KUU458756:KUU458757 LEQ458756:LEQ458757 LOM458756:LOM458757 LYI458756:LYI458757 MIE458756:MIE458757 MSA458756:MSA458757 NBW458756:NBW458757 NLS458756:NLS458757 NVO458756:NVO458757 OFK458756:OFK458757 OPG458756:OPG458757 OZC458756:OZC458757 PIY458756:PIY458757 PSU458756:PSU458757 QCQ458756:QCQ458757 QMM458756:QMM458757 QWI458756:QWI458757 RGE458756:RGE458757 RQA458756:RQA458757 RZW458756:RZW458757 SJS458756:SJS458757 STO458756:STO458757 TDK458756:TDK458757 TNG458756:TNG458757 TXC458756:TXC458757 UGY458756:UGY458757 UQU458756:UQU458757 VAQ458756:VAQ458757 VKM458756:VKM458757 VUI458756:VUI458757 WEE458756:WEE458757 WOA458756:WOA458757 WXW458756:WXW458757 BO524292:BO524293 LK524292:LK524293 VG524292:VG524293 AFC524292:AFC524293 AOY524292:AOY524293 AYU524292:AYU524293 BIQ524292:BIQ524293 BSM524292:BSM524293 CCI524292:CCI524293 CME524292:CME524293 CWA524292:CWA524293 DFW524292:DFW524293 DPS524292:DPS524293 DZO524292:DZO524293 EJK524292:EJK524293 ETG524292:ETG524293 FDC524292:FDC524293 FMY524292:FMY524293 FWU524292:FWU524293 GGQ524292:GGQ524293 GQM524292:GQM524293 HAI524292:HAI524293 HKE524292:HKE524293 HUA524292:HUA524293 IDW524292:IDW524293 INS524292:INS524293 IXO524292:IXO524293 JHK524292:JHK524293 JRG524292:JRG524293 KBC524292:KBC524293 KKY524292:KKY524293 KUU524292:KUU524293 LEQ524292:LEQ524293 LOM524292:LOM524293 LYI524292:LYI524293 MIE524292:MIE524293 MSA524292:MSA524293 NBW524292:NBW524293 NLS524292:NLS524293 NVO524292:NVO524293 OFK524292:OFK524293 OPG524292:OPG524293 OZC524292:OZC524293 PIY524292:PIY524293 PSU524292:PSU524293 QCQ524292:QCQ524293 QMM524292:QMM524293 QWI524292:QWI524293 RGE524292:RGE524293 RQA524292:RQA524293 RZW524292:RZW524293 SJS524292:SJS524293 STO524292:STO524293 TDK524292:TDK524293 TNG524292:TNG524293 TXC524292:TXC524293 UGY524292:UGY524293 UQU524292:UQU524293 VAQ524292:VAQ524293 VKM524292:VKM524293 VUI524292:VUI524293 WEE524292:WEE524293 WOA524292:WOA524293 WXW524292:WXW524293 BO589828:BO589829 LK589828:LK589829 VG589828:VG589829 AFC589828:AFC589829 AOY589828:AOY589829 AYU589828:AYU589829 BIQ589828:BIQ589829 BSM589828:BSM589829 CCI589828:CCI589829 CME589828:CME589829 CWA589828:CWA589829 DFW589828:DFW589829 DPS589828:DPS589829 DZO589828:DZO589829 EJK589828:EJK589829 ETG589828:ETG589829 FDC589828:FDC589829 FMY589828:FMY589829 FWU589828:FWU589829 GGQ589828:GGQ589829 GQM589828:GQM589829 HAI589828:HAI589829 HKE589828:HKE589829 HUA589828:HUA589829 IDW589828:IDW589829 INS589828:INS589829 IXO589828:IXO589829 JHK589828:JHK589829 JRG589828:JRG589829 KBC589828:KBC589829 KKY589828:KKY589829 KUU589828:KUU589829 LEQ589828:LEQ589829 LOM589828:LOM589829 LYI589828:LYI589829 MIE589828:MIE589829 MSA589828:MSA589829 NBW589828:NBW589829 NLS589828:NLS589829 NVO589828:NVO589829 OFK589828:OFK589829 OPG589828:OPG589829 OZC589828:OZC589829 PIY589828:PIY589829 PSU589828:PSU589829 QCQ589828:QCQ589829 QMM589828:QMM589829 QWI589828:QWI589829 RGE589828:RGE589829 RQA589828:RQA589829 RZW589828:RZW589829 SJS589828:SJS589829 STO589828:STO589829 TDK589828:TDK589829 TNG589828:TNG589829 TXC589828:TXC589829 UGY589828:UGY589829 UQU589828:UQU589829 VAQ589828:VAQ589829 VKM589828:VKM589829 VUI589828:VUI589829 WEE589828:WEE589829 WOA589828:WOA589829 WXW589828:WXW589829 BO655364:BO655365 LK655364:LK655365 VG655364:VG655365 AFC655364:AFC655365 AOY655364:AOY655365 AYU655364:AYU655365 BIQ655364:BIQ655365 BSM655364:BSM655365 CCI655364:CCI655365 CME655364:CME655365 CWA655364:CWA655365 DFW655364:DFW655365 DPS655364:DPS655365 DZO655364:DZO655365 EJK655364:EJK655365 ETG655364:ETG655365 FDC655364:FDC655365 FMY655364:FMY655365 FWU655364:FWU655365 GGQ655364:GGQ655365 GQM655364:GQM655365 HAI655364:HAI655365 HKE655364:HKE655365 HUA655364:HUA655365 IDW655364:IDW655365 INS655364:INS655365 IXO655364:IXO655365 JHK655364:JHK655365 JRG655364:JRG655365 KBC655364:KBC655365 KKY655364:KKY655365 KUU655364:KUU655365 LEQ655364:LEQ655365 LOM655364:LOM655365 LYI655364:LYI655365 MIE655364:MIE655365 MSA655364:MSA655365 NBW655364:NBW655365 NLS655364:NLS655365 NVO655364:NVO655365 OFK655364:OFK655365 OPG655364:OPG655365 OZC655364:OZC655365 PIY655364:PIY655365 PSU655364:PSU655365 QCQ655364:QCQ655365 QMM655364:QMM655365 QWI655364:QWI655365 RGE655364:RGE655365 RQA655364:RQA655365 RZW655364:RZW655365 SJS655364:SJS655365 STO655364:STO655365 TDK655364:TDK655365 TNG655364:TNG655365 TXC655364:TXC655365 UGY655364:UGY655365 UQU655364:UQU655365 VAQ655364:VAQ655365 VKM655364:VKM655365 VUI655364:VUI655365 WEE655364:WEE655365 WOA655364:WOA655365 WXW655364:WXW655365 BO720900:BO720901 LK720900:LK720901 VG720900:VG720901 AFC720900:AFC720901 AOY720900:AOY720901 AYU720900:AYU720901 BIQ720900:BIQ720901 BSM720900:BSM720901 CCI720900:CCI720901 CME720900:CME720901 CWA720900:CWA720901 DFW720900:DFW720901 DPS720900:DPS720901 DZO720900:DZO720901 EJK720900:EJK720901 ETG720900:ETG720901 FDC720900:FDC720901 FMY720900:FMY720901 FWU720900:FWU720901 GGQ720900:GGQ720901 GQM720900:GQM720901 HAI720900:HAI720901 HKE720900:HKE720901 HUA720900:HUA720901 IDW720900:IDW720901 INS720900:INS720901 IXO720900:IXO720901 JHK720900:JHK720901 JRG720900:JRG720901 KBC720900:KBC720901 KKY720900:KKY720901 KUU720900:KUU720901 LEQ720900:LEQ720901 LOM720900:LOM720901 LYI720900:LYI720901 MIE720900:MIE720901 MSA720900:MSA720901 NBW720900:NBW720901 NLS720900:NLS720901 NVO720900:NVO720901 OFK720900:OFK720901 OPG720900:OPG720901 OZC720900:OZC720901 PIY720900:PIY720901 PSU720900:PSU720901 QCQ720900:QCQ720901 QMM720900:QMM720901 QWI720900:QWI720901 RGE720900:RGE720901 RQA720900:RQA720901 RZW720900:RZW720901 SJS720900:SJS720901 STO720900:STO720901 TDK720900:TDK720901 TNG720900:TNG720901 TXC720900:TXC720901 UGY720900:UGY720901 UQU720900:UQU720901 VAQ720900:VAQ720901 VKM720900:VKM720901 VUI720900:VUI720901 WEE720900:WEE720901 WOA720900:WOA720901 WXW720900:WXW720901 BO786436:BO786437 LK786436:LK786437 VG786436:VG786437 AFC786436:AFC786437 AOY786436:AOY786437 AYU786436:AYU786437 BIQ786436:BIQ786437 BSM786436:BSM786437 CCI786436:CCI786437 CME786436:CME786437 CWA786436:CWA786437 DFW786436:DFW786437 DPS786436:DPS786437 DZO786436:DZO786437 EJK786436:EJK786437 ETG786436:ETG786437 FDC786436:FDC786437 FMY786436:FMY786437 FWU786436:FWU786437 GGQ786436:GGQ786437 GQM786436:GQM786437 HAI786436:HAI786437 HKE786436:HKE786437 HUA786436:HUA786437 IDW786436:IDW786437 INS786436:INS786437 IXO786436:IXO786437 JHK786436:JHK786437 JRG786436:JRG786437 KBC786436:KBC786437 KKY786436:KKY786437 KUU786436:KUU786437 LEQ786436:LEQ786437 LOM786436:LOM786437 LYI786436:LYI786437 MIE786436:MIE786437 MSA786436:MSA786437 NBW786436:NBW786437 NLS786436:NLS786437 NVO786436:NVO786437 OFK786436:OFK786437 OPG786436:OPG786437 OZC786436:OZC786437 PIY786436:PIY786437 PSU786436:PSU786437 QCQ786436:QCQ786437 QMM786436:QMM786437 QWI786436:QWI786437 RGE786436:RGE786437 RQA786436:RQA786437 RZW786436:RZW786437 SJS786436:SJS786437 STO786436:STO786437 TDK786436:TDK786437 TNG786436:TNG786437 TXC786436:TXC786437 UGY786436:UGY786437 UQU786436:UQU786437 VAQ786436:VAQ786437 VKM786436:VKM786437 VUI786436:VUI786437 WEE786436:WEE786437 WOA786436:WOA786437 WXW786436:WXW786437 BO851972:BO851973 LK851972:LK851973 VG851972:VG851973 AFC851972:AFC851973 AOY851972:AOY851973 AYU851972:AYU851973 BIQ851972:BIQ851973 BSM851972:BSM851973 CCI851972:CCI851973 CME851972:CME851973 CWA851972:CWA851973 DFW851972:DFW851973 DPS851972:DPS851973 DZO851972:DZO851973 EJK851972:EJK851973 ETG851972:ETG851973 FDC851972:FDC851973 FMY851972:FMY851973 FWU851972:FWU851973 GGQ851972:GGQ851973 GQM851972:GQM851973 HAI851972:HAI851973 HKE851972:HKE851973 HUA851972:HUA851973 IDW851972:IDW851973 INS851972:INS851973 IXO851972:IXO851973 JHK851972:JHK851973 JRG851972:JRG851973 KBC851972:KBC851973 KKY851972:KKY851973 KUU851972:KUU851973 LEQ851972:LEQ851973 LOM851972:LOM851973 LYI851972:LYI851973 MIE851972:MIE851973 MSA851972:MSA851973 NBW851972:NBW851973 NLS851972:NLS851973 NVO851972:NVO851973 OFK851972:OFK851973 OPG851972:OPG851973 OZC851972:OZC851973 PIY851972:PIY851973 PSU851972:PSU851973 QCQ851972:QCQ851973 QMM851972:QMM851973 QWI851972:QWI851973 RGE851972:RGE851973 RQA851972:RQA851973 RZW851972:RZW851973 SJS851972:SJS851973 STO851972:STO851973 TDK851972:TDK851973 TNG851972:TNG851973 TXC851972:TXC851973 UGY851972:UGY851973 UQU851972:UQU851973 VAQ851972:VAQ851973 VKM851972:VKM851973 VUI851972:VUI851973 WEE851972:WEE851973 WOA851972:WOA851973 WXW851972:WXW851973 BO917508:BO917509 LK917508:LK917509 VG917508:VG917509 AFC917508:AFC917509 AOY917508:AOY917509 AYU917508:AYU917509 BIQ917508:BIQ917509 BSM917508:BSM917509 CCI917508:CCI917509 CME917508:CME917509 CWA917508:CWA917509 DFW917508:DFW917509 DPS917508:DPS917509 DZO917508:DZO917509 EJK917508:EJK917509 ETG917508:ETG917509 FDC917508:FDC917509 FMY917508:FMY917509 FWU917508:FWU917509 GGQ917508:GGQ917509 GQM917508:GQM917509 HAI917508:HAI917509 HKE917508:HKE917509 HUA917508:HUA917509 IDW917508:IDW917509 INS917508:INS917509 IXO917508:IXO917509 JHK917508:JHK917509 JRG917508:JRG917509 KBC917508:KBC917509 KKY917508:KKY917509 KUU917508:KUU917509 LEQ917508:LEQ917509 LOM917508:LOM917509 LYI917508:LYI917509 MIE917508:MIE917509 MSA917508:MSA917509 NBW917508:NBW917509 NLS917508:NLS917509 NVO917508:NVO917509 OFK917508:OFK917509 OPG917508:OPG917509 OZC917508:OZC917509 PIY917508:PIY917509 PSU917508:PSU917509 QCQ917508:QCQ917509 QMM917508:QMM917509 QWI917508:QWI917509 RGE917508:RGE917509 RQA917508:RQA917509 RZW917508:RZW917509 SJS917508:SJS917509 STO917508:STO917509 TDK917508:TDK917509 TNG917508:TNG917509 TXC917508:TXC917509 UGY917508:UGY917509 UQU917508:UQU917509 VAQ917508:VAQ917509 VKM917508:VKM917509 VUI917508:VUI917509 WEE917508:WEE917509 WOA917508:WOA917509 WXW917508:WXW917509 BO983044:BO983045 LK983044:LK983045 VG983044:VG983045 AFC983044:AFC983045 AOY983044:AOY983045 AYU983044:AYU983045 BIQ983044:BIQ983045 BSM983044:BSM983045 CCI983044:CCI983045 CME983044:CME983045 CWA983044:CWA983045 DFW983044:DFW983045 DPS983044:DPS983045 DZO983044:DZO983045 EJK983044:EJK983045 ETG983044:ETG983045 FDC983044:FDC983045 FMY983044:FMY983045 FWU983044:FWU983045 GGQ983044:GGQ983045 GQM983044:GQM983045 HAI983044:HAI983045 HKE983044:HKE983045 HUA983044:HUA983045 IDW983044:IDW983045 INS983044:INS983045 IXO983044:IXO983045 JHK983044:JHK983045 JRG983044:JRG983045 KBC983044:KBC983045 KKY983044:KKY983045 KUU983044:KUU983045 LEQ983044:LEQ983045 LOM983044:LOM983045 LYI983044:LYI983045 MIE983044:MIE983045 MSA983044:MSA983045 NBW983044:NBW983045 NLS983044:NLS983045 NVO983044:NVO983045 OFK983044:OFK983045 OPG983044:OPG983045 OZC983044:OZC983045 PIY983044:PIY983045 PSU983044:PSU983045 QCQ983044:QCQ983045 QMM983044:QMM983045 QWI983044:QWI983045 RGE983044:RGE983045 RQA983044:RQA983045 RZW983044:RZW983045 SJS983044:SJS983045 STO983044:STO983045 TDK983044:TDK983045 TNG983044:TNG983045 TXC983044:TXC983045 UGY983044:UGY983045 UQU983044:UQU983045 VAQ983044:VAQ983045 VKM983044:VKM983045 VUI983044:VUI983045 WEE983044:WEE983045 WOA983044:WOA983045 WXW983044:WXW983045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2.xml><?xml version="1.0" encoding="utf-8"?>
<worksheet xmlns="http://schemas.openxmlformats.org/spreadsheetml/2006/main" xmlns:r="http://schemas.openxmlformats.org/officeDocument/2006/relationships">
  <dimension ref="A1:V158"/>
  <sheetViews>
    <sheetView showGridLines="0" showZeros="0" topLeftCell="B7" zoomScale="85" zoomScaleNormal="85" workbookViewId="0">
      <selection activeCell="E20" sqref="E20:E26"/>
    </sheetView>
  </sheetViews>
  <sheetFormatPr defaultRowHeight="10.5"/>
  <cols>
    <col min="1" max="1" width="9.42578125" style="322" hidden="1" customWidth="1"/>
    <col min="2" max="2" width="7.140625" style="322" customWidth="1"/>
    <col min="3" max="3" width="67.5703125" style="397" customWidth="1"/>
    <col min="4" max="4" width="5.140625" style="281" customWidth="1"/>
    <col min="5" max="8" width="13.28515625" style="281" customWidth="1"/>
    <col min="9" max="9" width="9.140625" style="265"/>
    <col min="10" max="10" width="14.140625" style="265" bestFit="1" customWidth="1"/>
    <col min="11" max="11" width="13.140625" style="265" customWidth="1"/>
    <col min="12" max="12" width="12" style="265" bestFit="1" customWidth="1"/>
    <col min="13" max="13" width="11" style="265" bestFit="1" customWidth="1"/>
    <col min="14" max="14" width="10" style="265" bestFit="1" customWidth="1"/>
    <col min="15" max="15" width="9" style="265" customWidth="1"/>
    <col min="16" max="16" width="12.7109375" style="265" customWidth="1"/>
    <col min="17" max="17" width="7" style="265" customWidth="1"/>
    <col min="18" max="18" width="15.5703125" style="265" customWidth="1"/>
    <col min="19" max="19" width="5" style="265" customWidth="1"/>
    <col min="20" max="20" width="4" style="265" customWidth="1"/>
    <col min="21" max="21" width="3" style="265" customWidth="1"/>
    <col min="22" max="22" width="2" style="265" customWidth="1"/>
    <col min="23" max="257" width="9.140625" style="265"/>
    <col min="258" max="258" width="9.42578125" style="265" customWidth="1"/>
    <col min="259" max="259" width="67.5703125" style="265" customWidth="1"/>
    <col min="260" max="260" width="5.140625" style="265" customWidth="1"/>
    <col min="261" max="261" width="20" style="265" customWidth="1"/>
    <col min="262" max="262" width="20.7109375" style="265" customWidth="1"/>
    <col min="263" max="263" width="20.42578125" style="265" customWidth="1"/>
    <col min="264" max="264" width="21" style="265" customWidth="1"/>
    <col min="265" max="265" width="9.140625" style="265"/>
    <col min="266" max="266" width="14.140625" style="265" bestFit="1" customWidth="1"/>
    <col min="267" max="267" width="13.140625" style="265" customWidth="1"/>
    <col min="268" max="268" width="12" style="265" bestFit="1" customWidth="1"/>
    <col min="269" max="269" width="11" style="265" bestFit="1" customWidth="1"/>
    <col min="270" max="270" width="10" style="265" bestFit="1" customWidth="1"/>
    <col min="271" max="271" width="9" style="265" customWidth="1"/>
    <col min="272" max="272" width="8" style="265" customWidth="1"/>
    <col min="273" max="273" width="7" style="265" customWidth="1"/>
    <col min="274" max="274" width="6" style="265" customWidth="1"/>
    <col min="275" max="275" width="5" style="265" customWidth="1"/>
    <col min="276" max="276" width="4" style="265" customWidth="1"/>
    <col min="277" max="277" width="3" style="265" customWidth="1"/>
    <col min="278" max="278" width="2" style="265" customWidth="1"/>
    <col min="279" max="513" width="9.140625" style="265"/>
    <col min="514" max="514" width="9.42578125" style="265" customWidth="1"/>
    <col min="515" max="515" width="67.5703125" style="265" customWidth="1"/>
    <col min="516" max="516" width="5.140625" style="265" customWidth="1"/>
    <col min="517" max="517" width="20" style="265" customWidth="1"/>
    <col min="518" max="518" width="20.7109375" style="265" customWidth="1"/>
    <col min="519" max="519" width="20.42578125" style="265" customWidth="1"/>
    <col min="520" max="520" width="21" style="265" customWidth="1"/>
    <col min="521" max="521" width="9.140625" style="265"/>
    <col min="522" max="522" width="14.140625" style="265" bestFit="1" customWidth="1"/>
    <col min="523" max="523" width="13.140625" style="265" customWidth="1"/>
    <col min="524" max="524" width="12" style="265" bestFit="1" customWidth="1"/>
    <col min="525" max="525" width="11" style="265" bestFit="1" customWidth="1"/>
    <col min="526" max="526" width="10" style="265" bestFit="1" customWidth="1"/>
    <col min="527" max="527" width="9" style="265" customWidth="1"/>
    <col min="528" max="528" width="8" style="265" customWidth="1"/>
    <col min="529" max="529" width="7" style="265" customWidth="1"/>
    <col min="530" max="530" width="6" style="265" customWidth="1"/>
    <col min="531" max="531" width="5" style="265" customWidth="1"/>
    <col min="532" max="532" width="4" style="265" customWidth="1"/>
    <col min="533" max="533" width="3" style="265" customWidth="1"/>
    <col min="534" max="534" width="2" style="265" customWidth="1"/>
    <col min="535" max="769" width="9.140625" style="265"/>
    <col min="770" max="770" width="9.42578125" style="265" customWidth="1"/>
    <col min="771" max="771" width="67.5703125" style="265" customWidth="1"/>
    <col min="772" max="772" width="5.140625" style="265" customWidth="1"/>
    <col min="773" max="773" width="20" style="265" customWidth="1"/>
    <col min="774" max="774" width="20.7109375" style="265" customWidth="1"/>
    <col min="775" max="775" width="20.42578125" style="265" customWidth="1"/>
    <col min="776" max="776" width="21" style="265" customWidth="1"/>
    <col min="777" max="777" width="9.140625" style="265"/>
    <col min="778" max="778" width="14.140625" style="265" bestFit="1" customWidth="1"/>
    <col min="779" max="779" width="13.140625" style="265" customWidth="1"/>
    <col min="780" max="780" width="12" style="265" bestFit="1" customWidth="1"/>
    <col min="781" max="781" width="11" style="265" bestFit="1" customWidth="1"/>
    <col min="782" max="782" width="10" style="265" bestFit="1" customWidth="1"/>
    <col min="783" max="783" width="9" style="265" customWidth="1"/>
    <col min="784" max="784" width="8" style="265" customWidth="1"/>
    <col min="785" max="785" width="7" style="265" customWidth="1"/>
    <col min="786" max="786" width="6" style="265" customWidth="1"/>
    <col min="787" max="787" width="5" style="265" customWidth="1"/>
    <col min="788" max="788" width="4" style="265" customWidth="1"/>
    <col min="789" max="789" width="3" style="265" customWidth="1"/>
    <col min="790" max="790" width="2" style="265" customWidth="1"/>
    <col min="791" max="1025" width="9.140625" style="265"/>
    <col min="1026" max="1026" width="9.42578125" style="265" customWidth="1"/>
    <col min="1027" max="1027" width="67.5703125" style="265" customWidth="1"/>
    <col min="1028" max="1028" width="5.140625" style="265" customWidth="1"/>
    <col min="1029" max="1029" width="20" style="265" customWidth="1"/>
    <col min="1030" max="1030" width="20.7109375" style="265" customWidth="1"/>
    <col min="1031" max="1031" width="20.42578125" style="265" customWidth="1"/>
    <col min="1032" max="1032" width="21" style="265" customWidth="1"/>
    <col min="1033" max="1033" width="9.140625" style="265"/>
    <col min="1034" max="1034" width="14.140625" style="265" bestFit="1" customWidth="1"/>
    <col min="1035" max="1035" width="13.140625" style="265" customWidth="1"/>
    <col min="1036" max="1036" width="12" style="265" bestFit="1" customWidth="1"/>
    <col min="1037" max="1037" width="11" style="265" bestFit="1" customWidth="1"/>
    <col min="1038" max="1038" width="10" style="265" bestFit="1" customWidth="1"/>
    <col min="1039" max="1039" width="9" style="265" customWidth="1"/>
    <col min="1040" max="1040" width="8" style="265" customWidth="1"/>
    <col min="1041" max="1041" width="7" style="265" customWidth="1"/>
    <col min="1042" max="1042" width="6" style="265" customWidth="1"/>
    <col min="1043" max="1043" width="5" style="265" customWidth="1"/>
    <col min="1044" max="1044" width="4" style="265" customWidth="1"/>
    <col min="1045" max="1045" width="3" style="265" customWidth="1"/>
    <col min="1046" max="1046" width="2" style="265" customWidth="1"/>
    <col min="1047" max="1281" width="9.140625" style="265"/>
    <col min="1282" max="1282" width="9.42578125" style="265" customWidth="1"/>
    <col min="1283" max="1283" width="67.5703125" style="265" customWidth="1"/>
    <col min="1284" max="1284" width="5.140625" style="265" customWidth="1"/>
    <col min="1285" max="1285" width="20" style="265" customWidth="1"/>
    <col min="1286" max="1286" width="20.7109375" style="265" customWidth="1"/>
    <col min="1287" max="1287" width="20.42578125" style="265" customWidth="1"/>
    <col min="1288" max="1288" width="21" style="265" customWidth="1"/>
    <col min="1289" max="1289" width="9.140625" style="265"/>
    <col min="1290" max="1290" width="14.140625" style="265" bestFit="1" customWidth="1"/>
    <col min="1291" max="1291" width="13.140625" style="265" customWidth="1"/>
    <col min="1292" max="1292" width="12" style="265" bestFit="1" customWidth="1"/>
    <col min="1293" max="1293" width="11" style="265" bestFit="1" customWidth="1"/>
    <col min="1294" max="1294" width="10" style="265" bestFit="1" customWidth="1"/>
    <col min="1295" max="1295" width="9" style="265" customWidth="1"/>
    <col min="1296" max="1296" width="8" style="265" customWidth="1"/>
    <col min="1297" max="1297" width="7" style="265" customWidth="1"/>
    <col min="1298" max="1298" width="6" style="265" customWidth="1"/>
    <col min="1299" max="1299" width="5" style="265" customWidth="1"/>
    <col min="1300" max="1300" width="4" style="265" customWidth="1"/>
    <col min="1301" max="1301" width="3" style="265" customWidth="1"/>
    <col min="1302" max="1302" width="2" style="265" customWidth="1"/>
    <col min="1303" max="1537" width="9.140625" style="265"/>
    <col min="1538" max="1538" width="9.42578125" style="265" customWidth="1"/>
    <col min="1539" max="1539" width="67.5703125" style="265" customWidth="1"/>
    <col min="1540" max="1540" width="5.140625" style="265" customWidth="1"/>
    <col min="1541" max="1541" width="20" style="265" customWidth="1"/>
    <col min="1542" max="1542" width="20.7109375" style="265" customWidth="1"/>
    <col min="1543" max="1543" width="20.42578125" style="265" customWidth="1"/>
    <col min="1544" max="1544" width="21" style="265" customWidth="1"/>
    <col min="1545" max="1545" width="9.140625" style="265"/>
    <col min="1546" max="1546" width="14.140625" style="265" bestFit="1" customWidth="1"/>
    <col min="1547" max="1547" width="13.140625" style="265" customWidth="1"/>
    <col min="1548" max="1548" width="12" style="265" bestFit="1" customWidth="1"/>
    <col min="1549" max="1549" width="11" style="265" bestFit="1" customWidth="1"/>
    <col min="1550" max="1550" width="10" style="265" bestFit="1" customWidth="1"/>
    <col min="1551" max="1551" width="9" style="265" customWidth="1"/>
    <col min="1552" max="1552" width="8" style="265" customWidth="1"/>
    <col min="1553" max="1553" width="7" style="265" customWidth="1"/>
    <col min="1554" max="1554" width="6" style="265" customWidth="1"/>
    <col min="1555" max="1555" width="5" style="265" customWidth="1"/>
    <col min="1556" max="1556" width="4" style="265" customWidth="1"/>
    <col min="1557" max="1557" width="3" style="265" customWidth="1"/>
    <col min="1558" max="1558" width="2" style="265" customWidth="1"/>
    <col min="1559" max="1793" width="9.140625" style="265"/>
    <col min="1794" max="1794" width="9.42578125" style="265" customWidth="1"/>
    <col min="1795" max="1795" width="67.5703125" style="265" customWidth="1"/>
    <col min="1796" max="1796" width="5.140625" style="265" customWidth="1"/>
    <col min="1797" max="1797" width="20" style="265" customWidth="1"/>
    <col min="1798" max="1798" width="20.7109375" style="265" customWidth="1"/>
    <col min="1799" max="1799" width="20.42578125" style="265" customWidth="1"/>
    <col min="1800" max="1800" width="21" style="265" customWidth="1"/>
    <col min="1801" max="1801" width="9.140625" style="265"/>
    <col min="1802" max="1802" width="14.140625" style="265" bestFit="1" customWidth="1"/>
    <col min="1803" max="1803" width="13.140625" style="265" customWidth="1"/>
    <col min="1804" max="1804" width="12" style="265" bestFit="1" customWidth="1"/>
    <col min="1805" max="1805" width="11" style="265" bestFit="1" customWidth="1"/>
    <col min="1806" max="1806" width="10" style="265" bestFit="1" customWidth="1"/>
    <col min="1807" max="1807" width="9" style="265" customWidth="1"/>
    <col min="1808" max="1808" width="8" style="265" customWidth="1"/>
    <col min="1809" max="1809" width="7" style="265" customWidth="1"/>
    <col min="1810" max="1810" width="6" style="265" customWidth="1"/>
    <col min="1811" max="1811" width="5" style="265" customWidth="1"/>
    <col min="1812" max="1812" width="4" style="265" customWidth="1"/>
    <col min="1813" max="1813" width="3" style="265" customWidth="1"/>
    <col min="1814" max="1814" width="2" style="265" customWidth="1"/>
    <col min="1815" max="2049" width="9.140625" style="265"/>
    <col min="2050" max="2050" width="9.42578125" style="265" customWidth="1"/>
    <col min="2051" max="2051" width="67.5703125" style="265" customWidth="1"/>
    <col min="2052" max="2052" width="5.140625" style="265" customWidth="1"/>
    <col min="2053" max="2053" width="20" style="265" customWidth="1"/>
    <col min="2054" max="2054" width="20.7109375" style="265" customWidth="1"/>
    <col min="2055" max="2055" width="20.42578125" style="265" customWidth="1"/>
    <col min="2056" max="2056" width="21" style="265" customWidth="1"/>
    <col min="2057" max="2057" width="9.140625" style="265"/>
    <col min="2058" max="2058" width="14.140625" style="265" bestFit="1" customWidth="1"/>
    <col min="2059" max="2059" width="13.140625" style="265" customWidth="1"/>
    <col min="2060" max="2060" width="12" style="265" bestFit="1" customWidth="1"/>
    <col min="2061" max="2061" width="11" style="265" bestFit="1" customWidth="1"/>
    <col min="2062" max="2062" width="10" style="265" bestFit="1" customWidth="1"/>
    <col min="2063" max="2063" width="9" style="265" customWidth="1"/>
    <col min="2064" max="2064" width="8" style="265" customWidth="1"/>
    <col min="2065" max="2065" width="7" style="265" customWidth="1"/>
    <col min="2066" max="2066" width="6" style="265" customWidth="1"/>
    <col min="2067" max="2067" width="5" style="265" customWidth="1"/>
    <col min="2068" max="2068" width="4" style="265" customWidth="1"/>
    <col min="2069" max="2069" width="3" style="265" customWidth="1"/>
    <col min="2070" max="2070" width="2" style="265" customWidth="1"/>
    <col min="2071" max="2305" width="9.140625" style="265"/>
    <col min="2306" max="2306" width="9.42578125" style="265" customWidth="1"/>
    <col min="2307" max="2307" width="67.5703125" style="265" customWidth="1"/>
    <col min="2308" max="2308" width="5.140625" style="265" customWidth="1"/>
    <col min="2309" max="2309" width="20" style="265" customWidth="1"/>
    <col min="2310" max="2310" width="20.7109375" style="265" customWidth="1"/>
    <col min="2311" max="2311" width="20.42578125" style="265" customWidth="1"/>
    <col min="2312" max="2312" width="21" style="265" customWidth="1"/>
    <col min="2313" max="2313" width="9.140625" style="265"/>
    <col min="2314" max="2314" width="14.140625" style="265" bestFit="1" customWidth="1"/>
    <col min="2315" max="2315" width="13.140625" style="265" customWidth="1"/>
    <col min="2316" max="2316" width="12" style="265" bestFit="1" customWidth="1"/>
    <col min="2317" max="2317" width="11" style="265" bestFit="1" customWidth="1"/>
    <col min="2318" max="2318" width="10" style="265" bestFit="1" customWidth="1"/>
    <col min="2319" max="2319" width="9" style="265" customWidth="1"/>
    <col min="2320" max="2320" width="8" style="265" customWidth="1"/>
    <col min="2321" max="2321" width="7" style="265" customWidth="1"/>
    <col min="2322" max="2322" width="6" style="265" customWidth="1"/>
    <col min="2323" max="2323" width="5" style="265" customWidth="1"/>
    <col min="2324" max="2324" width="4" style="265" customWidth="1"/>
    <col min="2325" max="2325" width="3" style="265" customWidth="1"/>
    <col min="2326" max="2326" width="2" style="265" customWidth="1"/>
    <col min="2327" max="2561" width="9.140625" style="265"/>
    <col min="2562" max="2562" width="9.42578125" style="265" customWidth="1"/>
    <col min="2563" max="2563" width="67.5703125" style="265" customWidth="1"/>
    <col min="2564" max="2564" width="5.140625" style="265" customWidth="1"/>
    <col min="2565" max="2565" width="20" style="265" customWidth="1"/>
    <col min="2566" max="2566" width="20.7109375" style="265" customWidth="1"/>
    <col min="2567" max="2567" width="20.42578125" style="265" customWidth="1"/>
    <col min="2568" max="2568" width="21" style="265" customWidth="1"/>
    <col min="2569" max="2569" width="9.140625" style="265"/>
    <col min="2570" max="2570" width="14.140625" style="265" bestFit="1" customWidth="1"/>
    <col min="2571" max="2571" width="13.140625" style="265" customWidth="1"/>
    <col min="2572" max="2572" width="12" style="265" bestFit="1" customWidth="1"/>
    <col min="2573" max="2573" width="11" style="265" bestFit="1" customWidth="1"/>
    <col min="2574" max="2574" width="10" style="265" bestFit="1" customWidth="1"/>
    <col min="2575" max="2575" width="9" style="265" customWidth="1"/>
    <col min="2576" max="2576" width="8" style="265" customWidth="1"/>
    <col min="2577" max="2577" width="7" style="265" customWidth="1"/>
    <col min="2578" max="2578" width="6" style="265" customWidth="1"/>
    <col min="2579" max="2579" width="5" style="265" customWidth="1"/>
    <col min="2580" max="2580" width="4" style="265" customWidth="1"/>
    <col min="2581" max="2581" width="3" style="265" customWidth="1"/>
    <col min="2582" max="2582" width="2" style="265" customWidth="1"/>
    <col min="2583" max="2817" width="9.140625" style="265"/>
    <col min="2818" max="2818" width="9.42578125" style="265" customWidth="1"/>
    <col min="2819" max="2819" width="67.5703125" style="265" customWidth="1"/>
    <col min="2820" max="2820" width="5.140625" style="265" customWidth="1"/>
    <col min="2821" max="2821" width="20" style="265" customWidth="1"/>
    <col min="2822" max="2822" width="20.7109375" style="265" customWidth="1"/>
    <col min="2823" max="2823" width="20.42578125" style="265" customWidth="1"/>
    <col min="2824" max="2824" width="21" style="265" customWidth="1"/>
    <col min="2825" max="2825" width="9.140625" style="265"/>
    <col min="2826" max="2826" width="14.140625" style="265" bestFit="1" customWidth="1"/>
    <col min="2827" max="2827" width="13.140625" style="265" customWidth="1"/>
    <col min="2828" max="2828" width="12" style="265" bestFit="1" customWidth="1"/>
    <col min="2829" max="2829" width="11" style="265" bestFit="1" customWidth="1"/>
    <col min="2830" max="2830" width="10" style="265" bestFit="1" customWidth="1"/>
    <col min="2831" max="2831" width="9" style="265" customWidth="1"/>
    <col min="2832" max="2832" width="8" style="265" customWidth="1"/>
    <col min="2833" max="2833" width="7" style="265" customWidth="1"/>
    <col min="2834" max="2834" width="6" style="265" customWidth="1"/>
    <col min="2835" max="2835" width="5" style="265" customWidth="1"/>
    <col min="2836" max="2836" width="4" style="265" customWidth="1"/>
    <col min="2837" max="2837" width="3" style="265" customWidth="1"/>
    <col min="2838" max="2838" width="2" style="265" customWidth="1"/>
    <col min="2839" max="3073" width="9.140625" style="265"/>
    <col min="3074" max="3074" width="9.42578125" style="265" customWidth="1"/>
    <col min="3075" max="3075" width="67.5703125" style="265" customWidth="1"/>
    <col min="3076" max="3076" width="5.140625" style="265" customWidth="1"/>
    <col min="3077" max="3077" width="20" style="265" customWidth="1"/>
    <col min="3078" max="3078" width="20.7109375" style="265" customWidth="1"/>
    <col min="3079" max="3079" width="20.42578125" style="265" customWidth="1"/>
    <col min="3080" max="3080" width="21" style="265" customWidth="1"/>
    <col min="3081" max="3081" width="9.140625" style="265"/>
    <col min="3082" max="3082" width="14.140625" style="265" bestFit="1" customWidth="1"/>
    <col min="3083" max="3083" width="13.140625" style="265" customWidth="1"/>
    <col min="3084" max="3084" width="12" style="265" bestFit="1" customWidth="1"/>
    <col min="3085" max="3085" width="11" style="265" bestFit="1" customWidth="1"/>
    <col min="3086" max="3086" width="10" style="265" bestFit="1" customWidth="1"/>
    <col min="3087" max="3087" width="9" style="265" customWidth="1"/>
    <col min="3088" max="3088" width="8" style="265" customWidth="1"/>
    <col min="3089" max="3089" width="7" style="265" customWidth="1"/>
    <col min="3090" max="3090" width="6" style="265" customWidth="1"/>
    <col min="3091" max="3091" width="5" style="265" customWidth="1"/>
    <col min="3092" max="3092" width="4" style="265" customWidth="1"/>
    <col min="3093" max="3093" width="3" style="265" customWidth="1"/>
    <col min="3094" max="3094" width="2" style="265" customWidth="1"/>
    <col min="3095" max="3329" width="9.140625" style="265"/>
    <col min="3330" max="3330" width="9.42578125" style="265" customWidth="1"/>
    <col min="3331" max="3331" width="67.5703125" style="265" customWidth="1"/>
    <col min="3332" max="3332" width="5.140625" style="265" customWidth="1"/>
    <col min="3333" max="3333" width="20" style="265" customWidth="1"/>
    <col min="3334" max="3334" width="20.7109375" style="265" customWidth="1"/>
    <col min="3335" max="3335" width="20.42578125" style="265" customWidth="1"/>
    <col min="3336" max="3336" width="21" style="265" customWidth="1"/>
    <col min="3337" max="3337" width="9.140625" style="265"/>
    <col min="3338" max="3338" width="14.140625" style="265" bestFit="1" customWidth="1"/>
    <col min="3339" max="3339" width="13.140625" style="265" customWidth="1"/>
    <col min="3340" max="3340" width="12" style="265" bestFit="1" customWidth="1"/>
    <col min="3341" max="3341" width="11" style="265" bestFit="1" customWidth="1"/>
    <col min="3342" max="3342" width="10" style="265" bestFit="1" customWidth="1"/>
    <col min="3343" max="3343" width="9" style="265" customWidth="1"/>
    <col min="3344" max="3344" width="8" style="265" customWidth="1"/>
    <col min="3345" max="3345" width="7" style="265" customWidth="1"/>
    <col min="3346" max="3346" width="6" style="265" customWidth="1"/>
    <col min="3347" max="3347" width="5" style="265" customWidth="1"/>
    <col min="3348" max="3348" width="4" style="265" customWidth="1"/>
    <col min="3349" max="3349" width="3" style="265" customWidth="1"/>
    <col min="3350" max="3350" width="2" style="265" customWidth="1"/>
    <col min="3351" max="3585" width="9.140625" style="265"/>
    <col min="3586" max="3586" width="9.42578125" style="265" customWidth="1"/>
    <col min="3587" max="3587" width="67.5703125" style="265" customWidth="1"/>
    <col min="3588" max="3588" width="5.140625" style="265" customWidth="1"/>
    <col min="3589" max="3589" width="20" style="265" customWidth="1"/>
    <col min="3590" max="3590" width="20.7109375" style="265" customWidth="1"/>
    <col min="3591" max="3591" width="20.42578125" style="265" customWidth="1"/>
    <col min="3592" max="3592" width="21" style="265" customWidth="1"/>
    <col min="3593" max="3593" width="9.140625" style="265"/>
    <col min="3594" max="3594" width="14.140625" style="265" bestFit="1" customWidth="1"/>
    <col min="3595" max="3595" width="13.140625" style="265" customWidth="1"/>
    <col min="3596" max="3596" width="12" style="265" bestFit="1" customWidth="1"/>
    <col min="3597" max="3597" width="11" style="265" bestFit="1" customWidth="1"/>
    <col min="3598" max="3598" width="10" style="265" bestFit="1" customWidth="1"/>
    <col min="3599" max="3599" width="9" style="265" customWidth="1"/>
    <col min="3600" max="3600" width="8" style="265" customWidth="1"/>
    <col min="3601" max="3601" width="7" style="265" customWidth="1"/>
    <col min="3602" max="3602" width="6" style="265" customWidth="1"/>
    <col min="3603" max="3603" width="5" style="265" customWidth="1"/>
    <col min="3604" max="3604" width="4" style="265" customWidth="1"/>
    <col min="3605" max="3605" width="3" style="265" customWidth="1"/>
    <col min="3606" max="3606" width="2" style="265" customWidth="1"/>
    <col min="3607" max="3841" width="9.140625" style="265"/>
    <col min="3842" max="3842" width="9.42578125" style="265" customWidth="1"/>
    <col min="3843" max="3843" width="67.5703125" style="265" customWidth="1"/>
    <col min="3844" max="3844" width="5.140625" style="265" customWidth="1"/>
    <col min="3845" max="3845" width="20" style="265" customWidth="1"/>
    <col min="3846" max="3846" width="20.7109375" style="265" customWidth="1"/>
    <col min="3847" max="3847" width="20.42578125" style="265" customWidth="1"/>
    <col min="3848" max="3848" width="21" style="265" customWidth="1"/>
    <col min="3849" max="3849" width="9.140625" style="265"/>
    <col min="3850" max="3850" width="14.140625" style="265" bestFit="1" customWidth="1"/>
    <col min="3851" max="3851" width="13.140625" style="265" customWidth="1"/>
    <col min="3852" max="3852" width="12" style="265" bestFit="1" customWidth="1"/>
    <col min="3853" max="3853" width="11" style="265" bestFit="1" customWidth="1"/>
    <col min="3854" max="3854" width="10" style="265" bestFit="1" customWidth="1"/>
    <col min="3855" max="3855" width="9" style="265" customWidth="1"/>
    <col min="3856" max="3856" width="8" style="265" customWidth="1"/>
    <col min="3857" max="3857" width="7" style="265" customWidth="1"/>
    <col min="3858" max="3858" width="6" style="265" customWidth="1"/>
    <col min="3859" max="3859" width="5" style="265" customWidth="1"/>
    <col min="3860" max="3860" width="4" style="265" customWidth="1"/>
    <col min="3861" max="3861" width="3" style="265" customWidth="1"/>
    <col min="3862" max="3862" width="2" style="265" customWidth="1"/>
    <col min="3863" max="4097" width="9.140625" style="265"/>
    <col min="4098" max="4098" width="9.42578125" style="265" customWidth="1"/>
    <col min="4099" max="4099" width="67.5703125" style="265" customWidth="1"/>
    <col min="4100" max="4100" width="5.140625" style="265" customWidth="1"/>
    <col min="4101" max="4101" width="20" style="265" customWidth="1"/>
    <col min="4102" max="4102" width="20.7109375" style="265" customWidth="1"/>
    <col min="4103" max="4103" width="20.42578125" style="265" customWidth="1"/>
    <col min="4104" max="4104" width="21" style="265" customWidth="1"/>
    <col min="4105" max="4105" width="9.140625" style="265"/>
    <col min="4106" max="4106" width="14.140625" style="265" bestFit="1" customWidth="1"/>
    <col min="4107" max="4107" width="13.140625" style="265" customWidth="1"/>
    <col min="4108" max="4108" width="12" style="265" bestFit="1" customWidth="1"/>
    <col min="4109" max="4109" width="11" style="265" bestFit="1" customWidth="1"/>
    <col min="4110" max="4110" width="10" style="265" bestFit="1" customWidth="1"/>
    <col min="4111" max="4111" width="9" style="265" customWidth="1"/>
    <col min="4112" max="4112" width="8" style="265" customWidth="1"/>
    <col min="4113" max="4113" width="7" style="265" customWidth="1"/>
    <col min="4114" max="4114" width="6" style="265" customWidth="1"/>
    <col min="4115" max="4115" width="5" style="265" customWidth="1"/>
    <col min="4116" max="4116" width="4" style="265" customWidth="1"/>
    <col min="4117" max="4117" width="3" style="265" customWidth="1"/>
    <col min="4118" max="4118" width="2" style="265" customWidth="1"/>
    <col min="4119" max="4353" width="9.140625" style="265"/>
    <col min="4354" max="4354" width="9.42578125" style="265" customWidth="1"/>
    <col min="4355" max="4355" width="67.5703125" style="265" customWidth="1"/>
    <col min="4356" max="4356" width="5.140625" style="265" customWidth="1"/>
    <col min="4357" max="4357" width="20" style="265" customWidth="1"/>
    <col min="4358" max="4358" width="20.7109375" style="265" customWidth="1"/>
    <col min="4359" max="4359" width="20.42578125" style="265" customWidth="1"/>
    <col min="4360" max="4360" width="21" style="265" customWidth="1"/>
    <col min="4361" max="4361" width="9.140625" style="265"/>
    <col min="4362" max="4362" width="14.140625" style="265" bestFit="1" customWidth="1"/>
    <col min="4363" max="4363" width="13.140625" style="265" customWidth="1"/>
    <col min="4364" max="4364" width="12" style="265" bestFit="1" customWidth="1"/>
    <col min="4365" max="4365" width="11" style="265" bestFit="1" customWidth="1"/>
    <col min="4366" max="4366" width="10" style="265" bestFit="1" customWidth="1"/>
    <col min="4367" max="4367" width="9" style="265" customWidth="1"/>
    <col min="4368" max="4368" width="8" style="265" customWidth="1"/>
    <col min="4369" max="4369" width="7" style="265" customWidth="1"/>
    <col min="4370" max="4370" width="6" style="265" customWidth="1"/>
    <col min="4371" max="4371" width="5" style="265" customWidth="1"/>
    <col min="4372" max="4372" width="4" style="265" customWidth="1"/>
    <col min="4373" max="4373" width="3" style="265" customWidth="1"/>
    <col min="4374" max="4374" width="2" style="265" customWidth="1"/>
    <col min="4375" max="4609" width="9.140625" style="265"/>
    <col min="4610" max="4610" width="9.42578125" style="265" customWidth="1"/>
    <col min="4611" max="4611" width="67.5703125" style="265" customWidth="1"/>
    <col min="4612" max="4612" width="5.140625" style="265" customWidth="1"/>
    <col min="4613" max="4613" width="20" style="265" customWidth="1"/>
    <col min="4614" max="4614" width="20.7109375" style="265" customWidth="1"/>
    <col min="4615" max="4615" width="20.42578125" style="265" customWidth="1"/>
    <col min="4616" max="4616" width="21" style="265" customWidth="1"/>
    <col min="4617" max="4617" width="9.140625" style="265"/>
    <col min="4618" max="4618" width="14.140625" style="265" bestFit="1" customWidth="1"/>
    <col min="4619" max="4619" width="13.140625" style="265" customWidth="1"/>
    <col min="4620" max="4620" width="12" style="265" bestFit="1" customWidth="1"/>
    <col min="4621" max="4621" width="11" style="265" bestFit="1" customWidth="1"/>
    <col min="4622" max="4622" width="10" style="265" bestFit="1" customWidth="1"/>
    <col min="4623" max="4623" width="9" style="265" customWidth="1"/>
    <col min="4624" max="4624" width="8" style="265" customWidth="1"/>
    <col min="4625" max="4625" width="7" style="265" customWidth="1"/>
    <col min="4626" max="4626" width="6" style="265" customWidth="1"/>
    <col min="4627" max="4627" width="5" style="265" customWidth="1"/>
    <col min="4628" max="4628" width="4" style="265" customWidth="1"/>
    <col min="4629" max="4629" width="3" style="265" customWidth="1"/>
    <col min="4630" max="4630" width="2" style="265" customWidth="1"/>
    <col min="4631" max="4865" width="9.140625" style="265"/>
    <col min="4866" max="4866" width="9.42578125" style="265" customWidth="1"/>
    <col min="4867" max="4867" width="67.5703125" style="265" customWidth="1"/>
    <col min="4868" max="4868" width="5.140625" style="265" customWidth="1"/>
    <col min="4869" max="4869" width="20" style="265" customWidth="1"/>
    <col min="4870" max="4870" width="20.7109375" style="265" customWidth="1"/>
    <col min="4871" max="4871" width="20.42578125" style="265" customWidth="1"/>
    <col min="4872" max="4872" width="21" style="265" customWidth="1"/>
    <col min="4873" max="4873" width="9.140625" style="265"/>
    <col min="4874" max="4874" width="14.140625" style="265" bestFit="1" customWidth="1"/>
    <col min="4875" max="4875" width="13.140625" style="265" customWidth="1"/>
    <col min="4876" max="4876" width="12" style="265" bestFit="1" customWidth="1"/>
    <col min="4877" max="4877" width="11" style="265" bestFit="1" customWidth="1"/>
    <col min="4878" max="4878" width="10" style="265" bestFit="1" customWidth="1"/>
    <col min="4879" max="4879" width="9" style="265" customWidth="1"/>
    <col min="4880" max="4880" width="8" style="265" customWidth="1"/>
    <col min="4881" max="4881" width="7" style="265" customWidth="1"/>
    <col min="4882" max="4882" width="6" style="265" customWidth="1"/>
    <col min="4883" max="4883" width="5" style="265" customWidth="1"/>
    <col min="4884" max="4884" width="4" style="265" customWidth="1"/>
    <col min="4885" max="4885" width="3" style="265" customWidth="1"/>
    <col min="4886" max="4886" width="2" style="265" customWidth="1"/>
    <col min="4887" max="5121" width="9.140625" style="265"/>
    <col min="5122" max="5122" width="9.42578125" style="265" customWidth="1"/>
    <col min="5123" max="5123" width="67.5703125" style="265" customWidth="1"/>
    <col min="5124" max="5124" width="5.140625" style="265" customWidth="1"/>
    <col min="5125" max="5125" width="20" style="265" customWidth="1"/>
    <col min="5126" max="5126" width="20.7109375" style="265" customWidth="1"/>
    <col min="5127" max="5127" width="20.42578125" style="265" customWidth="1"/>
    <col min="5128" max="5128" width="21" style="265" customWidth="1"/>
    <col min="5129" max="5129" width="9.140625" style="265"/>
    <col min="5130" max="5130" width="14.140625" style="265" bestFit="1" customWidth="1"/>
    <col min="5131" max="5131" width="13.140625" style="265" customWidth="1"/>
    <col min="5132" max="5132" width="12" style="265" bestFit="1" customWidth="1"/>
    <col min="5133" max="5133" width="11" style="265" bestFit="1" customWidth="1"/>
    <col min="5134" max="5134" width="10" style="265" bestFit="1" customWidth="1"/>
    <col min="5135" max="5135" width="9" style="265" customWidth="1"/>
    <col min="5136" max="5136" width="8" style="265" customWidth="1"/>
    <col min="5137" max="5137" width="7" style="265" customWidth="1"/>
    <col min="5138" max="5138" width="6" style="265" customWidth="1"/>
    <col min="5139" max="5139" width="5" style="265" customWidth="1"/>
    <col min="5140" max="5140" width="4" style="265" customWidth="1"/>
    <col min="5141" max="5141" width="3" style="265" customWidth="1"/>
    <col min="5142" max="5142" width="2" style="265" customWidth="1"/>
    <col min="5143" max="5377" width="9.140625" style="265"/>
    <col min="5378" max="5378" width="9.42578125" style="265" customWidth="1"/>
    <col min="5379" max="5379" width="67.5703125" style="265" customWidth="1"/>
    <col min="5380" max="5380" width="5.140625" style="265" customWidth="1"/>
    <col min="5381" max="5381" width="20" style="265" customWidth="1"/>
    <col min="5382" max="5382" width="20.7109375" style="265" customWidth="1"/>
    <col min="5383" max="5383" width="20.42578125" style="265" customWidth="1"/>
    <col min="5384" max="5384" width="21" style="265" customWidth="1"/>
    <col min="5385" max="5385" width="9.140625" style="265"/>
    <col min="5386" max="5386" width="14.140625" style="265" bestFit="1" customWidth="1"/>
    <col min="5387" max="5387" width="13.140625" style="265" customWidth="1"/>
    <col min="5388" max="5388" width="12" style="265" bestFit="1" customWidth="1"/>
    <col min="5389" max="5389" width="11" style="265" bestFit="1" customWidth="1"/>
    <col min="5390" max="5390" width="10" style="265" bestFit="1" customWidth="1"/>
    <col min="5391" max="5391" width="9" style="265" customWidth="1"/>
    <col min="5392" max="5392" width="8" style="265" customWidth="1"/>
    <col min="5393" max="5393" width="7" style="265" customWidth="1"/>
    <col min="5394" max="5394" width="6" style="265" customWidth="1"/>
    <col min="5395" max="5395" width="5" style="265" customWidth="1"/>
    <col min="5396" max="5396" width="4" style="265" customWidth="1"/>
    <col min="5397" max="5397" width="3" style="265" customWidth="1"/>
    <col min="5398" max="5398" width="2" style="265" customWidth="1"/>
    <col min="5399" max="5633" width="9.140625" style="265"/>
    <col min="5634" max="5634" width="9.42578125" style="265" customWidth="1"/>
    <col min="5635" max="5635" width="67.5703125" style="265" customWidth="1"/>
    <col min="5636" max="5636" width="5.140625" style="265" customWidth="1"/>
    <col min="5637" max="5637" width="20" style="265" customWidth="1"/>
    <col min="5638" max="5638" width="20.7109375" style="265" customWidth="1"/>
    <col min="5639" max="5639" width="20.42578125" style="265" customWidth="1"/>
    <col min="5640" max="5640" width="21" style="265" customWidth="1"/>
    <col min="5641" max="5641" width="9.140625" style="265"/>
    <col min="5642" max="5642" width="14.140625" style="265" bestFit="1" customWidth="1"/>
    <col min="5643" max="5643" width="13.140625" style="265" customWidth="1"/>
    <col min="5644" max="5644" width="12" style="265" bestFit="1" customWidth="1"/>
    <col min="5645" max="5645" width="11" style="265" bestFit="1" customWidth="1"/>
    <col min="5646" max="5646" width="10" style="265" bestFit="1" customWidth="1"/>
    <col min="5647" max="5647" width="9" style="265" customWidth="1"/>
    <col min="5648" max="5648" width="8" style="265" customWidth="1"/>
    <col min="5649" max="5649" width="7" style="265" customWidth="1"/>
    <col min="5650" max="5650" width="6" style="265" customWidth="1"/>
    <col min="5651" max="5651" width="5" style="265" customWidth="1"/>
    <col min="5652" max="5652" width="4" style="265" customWidth="1"/>
    <col min="5653" max="5653" width="3" style="265" customWidth="1"/>
    <col min="5654" max="5654" width="2" style="265" customWidth="1"/>
    <col min="5655" max="5889" width="9.140625" style="265"/>
    <col min="5890" max="5890" width="9.42578125" style="265" customWidth="1"/>
    <col min="5891" max="5891" width="67.5703125" style="265" customWidth="1"/>
    <col min="5892" max="5892" width="5.140625" style="265" customWidth="1"/>
    <col min="5893" max="5893" width="20" style="265" customWidth="1"/>
    <col min="5894" max="5894" width="20.7109375" style="265" customWidth="1"/>
    <col min="5895" max="5895" width="20.42578125" style="265" customWidth="1"/>
    <col min="5896" max="5896" width="21" style="265" customWidth="1"/>
    <col min="5897" max="5897" width="9.140625" style="265"/>
    <col min="5898" max="5898" width="14.140625" style="265" bestFit="1" customWidth="1"/>
    <col min="5899" max="5899" width="13.140625" style="265" customWidth="1"/>
    <col min="5900" max="5900" width="12" style="265" bestFit="1" customWidth="1"/>
    <col min="5901" max="5901" width="11" style="265" bestFit="1" customWidth="1"/>
    <col min="5902" max="5902" width="10" style="265" bestFit="1" customWidth="1"/>
    <col min="5903" max="5903" width="9" style="265" customWidth="1"/>
    <col min="5904" max="5904" width="8" style="265" customWidth="1"/>
    <col min="5905" max="5905" width="7" style="265" customWidth="1"/>
    <col min="5906" max="5906" width="6" style="265" customWidth="1"/>
    <col min="5907" max="5907" width="5" style="265" customWidth="1"/>
    <col min="5908" max="5908" width="4" style="265" customWidth="1"/>
    <col min="5909" max="5909" width="3" style="265" customWidth="1"/>
    <col min="5910" max="5910" width="2" style="265" customWidth="1"/>
    <col min="5911" max="6145" width="9.140625" style="265"/>
    <col min="6146" max="6146" width="9.42578125" style="265" customWidth="1"/>
    <col min="6147" max="6147" width="67.5703125" style="265" customWidth="1"/>
    <col min="6148" max="6148" width="5.140625" style="265" customWidth="1"/>
    <col min="6149" max="6149" width="20" style="265" customWidth="1"/>
    <col min="6150" max="6150" width="20.7109375" style="265" customWidth="1"/>
    <col min="6151" max="6151" width="20.42578125" style="265" customWidth="1"/>
    <col min="6152" max="6152" width="21" style="265" customWidth="1"/>
    <col min="6153" max="6153" width="9.140625" style="265"/>
    <col min="6154" max="6154" width="14.140625" style="265" bestFit="1" customWidth="1"/>
    <col min="6155" max="6155" width="13.140625" style="265" customWidth="1"/>
    <col min="6156" max="6156" width="12" style="265" bestFit="1" customWidth="1"/>
    <col min="6157" max="6157" width="11" style="265" bestFit="1" customWidth="1"/>
    <col min="6158" max="6158" width="10" style="265" bestFit="1" customWidth="1"/>
    <col min="6159" max="6159" width="9" style="265" customWidth="1"/>
    <col min="6160" max="6160" width="8" style="265" customWidth="1"/>
    <col min="6161" max="6161" width="7" style="265" customWidth="1"/>
    <col min="6162" max="6162" width="6" style="265" customWidth="1"/>
    <col min="6163" max="6163" width="5" style="265" customWidth="1"/>
    <col min="6164" max="6164" width="4" style="265" customWidth="1"/>
    <col min="6165" max="6165" width="3" style="265" customWidth="1"/>
    <col min="6166" max="6166" width="2" style="265" customWidth="1"/>
    <col min="6167" max="6401" width="9.140625" style="265"/>
    <col min="6402" max="6402" width="9.42578125" style="265" customWidth="1"/>
    <col min="6403" max="6403" width="67.5703125" style="265" customWidth="1"/>
    <col min="6404" max="6404" width="5.140625" style="265" customWidth="1"/>
    <col min="6405" max="6405" width="20" style="265" customWidth="1"/>
    <col min="6406" max="6406" width="20.7109375" style="265" customWidth="1"/>
    <col min="6407" max="6407" width="20.42578125" style="265" customWidth="1"/>
    <col min="6408" max="6408" width="21" style="265" customWidth="1"/>
    <col min="6409" max="6409" width="9.140625" style="265"/>
    <col min="6410" max="6410" width="14.140625" style="265" bestFit="1" customWidth="1"/>
    <col min="6411" max="6411" width="13.140625" style="265" customWidth="1"/>
    <col min="6412" max="6412" width="12" style="265" bestFit="1" customWidth="1"/>
    <col min="6413" max="6413" width="11" style="265" bestFit="1" customWidth="1"/>
    <col min="6414" max="6414" width="10" style="265" bestFit="1" customWidth="1"/>
    <col min="6415" max="6415" width="9" style="265" customWidth="1"/>
    <col min="6416" max="6416" width="8" style="265" customWidth="1"/>
    <col min="6417" max="6417" width="7" style="265" customWidth="1"/>
    <col min="6418" max="6418" width="6" style="265" customWidth="1"/>
    <col min="6419" max="6419" width="5" style="265" customWidth="1"/>
    <col min="6420" max="6420" width="4" style="265" customWidth="1"/>
    <col min="6421" max="6421" width="3" style="265" customWidth="1"/>
    <col min="6422" max="6422" width="2" style="265" customWidth="1"/>
    <col min="6423" max="6657" width="9.140625" style="265"/>
    <col min="6658" max="6658" width="9.42578125" style="265" customWidth="1"/>
    <col min="6659" max="6659" width="67.5703125" style="265" customWidth="1"/>
    <col min="6660" max="6660" width="5.140625" style="265" customWidth="1"/>
    <col min="6661" max="6661" width="20" style="265" customWidth="1"/>
    <col min="6662" max="6662" width="20.7109375" style="265" customWidth="1"/>
    <col min="6663" max="6663" width="20.42578125" style="265" customWidth="1"/>
    <col min="6664" max="6664" width="21" style="265" customWidth="1"/>
    <col min="6665" max="6665" width="9.140625" style="265"/>
    <col min="6666" max="6666" width="14.140625" style="265" bestFit="1" customWidth="1"/>
    <col min="6667" max="6667" width="13.140625" style="265" customWidth="1"/>
    <col min="6668" max="6668" width="12" style="265" bestFit="1" customWidth="1"/>
    <col min="6669" max="6669" width="11" style="265" bestFit="1" customWidth="1"/>
    <col min="6670" max="6670" width="10" style="265" bestFit="1" customWidth="1"/>
    <col min="6671" max="6671" width="9" style="265" customWidth="1"/>
    <col min="6672" max="6672" width="8" style="265" customWidth="1"/>
    <col min="6673" max="6673" width="7" style="265" customWidth="1"/>
    <col min="6674" max="6674" width="6" style="265" customWidth="1"/>
    <col min="6675" max="6675" width="5" style="265" customWidth="1"/>
    <col min="6676" max="6676" width="4" style="265" customWidth="1"/>
    <col min="6677" max="6677" width="3" style="265" customWidth="1"/>
    <col min="6678" max="6678" width="2" style="265" customWidth="1"/>
    <col min="6679" max="6913" width="9.140625" style="265"/>
    <col min="6914" max="6914" width="9.42578125" style="265" customWidth="1"/>
    <col min="6915" max="6915" width="67.5703125" style="265" customWidth="1"/>
    <col min="6916" max="6916" width="5.140625" style="265" customWidth="1"/>
    <col min="6917" max="6917" width="20" style="265" customWidth="1"/>
    <col min="6918" max="6918" width="20.7109375" style="265" customWidth="1"/>
    <col min="6919" max="6919" width="20.42578125" style="265" customWidth="1"/>
    <col min="6920" max="6920" width="21" style="265" customWidth="1"/>
    <col min="6921" max="6921" width="9.140625" style="265"/>
    <col min="6922" max="6922" width="14.140625" style="265" bestFit="1" customWidth="1"/>
    <col min="6923" max="6923" width="13.140625" style="265" customWidth="1"/>
    <col min="6924" max="6924" width="12" style="265" bestFit="1" customWidth="1"/>
    <col min="6925" max="6925" width="11" style="265" bestFit="1" customWidth="1"/>
    <col min="6926" max="6926" width="10" style="265" bestFit="1" customWidth="1"/>
    <col min="6927" max="6927" width="9" style="265" customWidth="1"/>
    <col min="6928" max="6928" width="8" style="265" customWidth="1"/>
    <col min="6929" max="6929" width="7" style="265" customWidth="1"/>
    <col min="6930" max="6930" width="6" style="265" customWidth="1"/>
    <col min="6931" max="6931" width="5" style="265" customWidth="1"/>
    <col min="6932" max="6932" width="4" style="265" customWidth="1"/>
    <col min="6933" max="6933" width="3" style="265" customWidth="1"/>
    <col min="6934" max="6934" width="2" style="265" customWidth="1"/>
    <col min="6935" max="7169" width="9.140625" style="265"/>
    <col min="7170" max="7170" width="9.42578125" style="265" customWidth="1"/>
    <col min="7171" max="7171" width="67.5703125" style="265" customWidth="1"/>
    <col min="7172" max="7172" width="5.140625" style="265" customWidth="1"/>
    <col min="7173" max="7173" width="20" style="265" customWidth="1"/>
    <col min="7174" max="7174" width="20.7109375" style="265" customWidth="1"/>
    <col min="7175" max="7175" width="20.42578125" style="265" customWidth="1"/>
    <col min="7176" max="7176" width="21" style="265" customWidth="1"/>
    <col min="7177" max="7177" width="9.140625" style="265"/>
    <col min="7178" max="7178" width="14.140625" style="265" bestFit="1" customWidth="1"/>
    <col min="7179" max="7179" width="13.140625" style="265" customWidth="1"/>
    <col min="7180" max="7180" width="12" style="265" bestFit="1" customWidth="1"/>
    <col min="7181" max="7181" width="11" style="265" bestFit="1" customWidth="1"/>
    <col min="7182" max="7182" width="10" style="265" bestFit="1" customWidth="1"/>
    <col min="7183" max="7183" width="9" style="265" customWidth="1"/>
    <col min="7184" max="7184" width="8" style="265" customWidth="1"/>
    <col min="7185" max="7185" width="7" style="265" customWidth="1"/>
    <col min="7186" max="7186" width="6" style="265" customWidth="1"/>
    <col min="7187" max="7187" width="5" style="265" customWidth="1"/>
    <col min="7188" max="7188" width="4" style="265" customWidth="1"/>
    <col min="7189" max="7189" width="3" style="265" customWidth="1"/>
    <col min="7190" max="7190" width="2" style="265" customWidth="1"/>
    <col min="7191" max="7425" width="9.140625" style="265"/>
    <col min="7426" max="7426" width="9.42578125" style="265" customWidth="1"/>
    <col min="7427" max="7427" width="67.5703125" style="265" customWidth="1"/>
    <col min="7428" max="7428" width="5.140625" style="265" customWidth="1"/>
    <col min="7429" max="7429" width="20" style="265" customWidth="1"/>
    <col min="7430" max="7430" width="20.7109375" style="265" customWidth="1"/>
    <col min="7431" max="7431" width="20.42578125" style="265" customWidth="1"/>
    <col min="7432" max="7432" width="21" style="265" customWidth="1"/>
    <col min="7433" max="7433" width="9.140625" style="265"/>
    <col min="7434" max="7434" width="14.140625" style="265" bestFit="1" customWidth="1"/>
    <col min="7435" max="7435" width="13.140625" style="265" customWidth="1"/>
    <col min="7436" max="7436" width="12" style="265" bestFit="1" customWidth="1"/>
    <col min="7437" max="7437" width="11" style="265" bestFit="1" customWidth="1"/>
    <col min="7438" max="7438" width="10" style="265" bestFit="1" customWidth="1"/>
    <col min="7439" max="7439" width="9" style="265" customWidth="1"/>
    <col min="7440" max="7440" width="8" style="265" customWidth="1"/>
    <col min="7441" max="7441" width="7" style="265" customWidth="1"/>
    <col min="7442" max="7442" width="6" style="265" customWidth="1"/>
    <col min="7443" max="7443" width="5" style="265" customWidth="1"/>
    <col min="7444" max="7444" width="4" style="265" customWidth="1"/>
    <col min="7445" max="7445" width="3" style="265" customWidth="1"/>
    <col min="7446" max="7446" width="2" style="265" customWidth="1"/>
    <col min="7447" max="7681" width="9.140625" style="265"/>
    <col min="7682" max="7682" width="9.42578125" style="265" customWidth="1"/>
    <col min="7683" max="7683" width="67.5703125" style="265" customWidth="1"/>
    <col min="7684" max="7684" width="5.140625" style="265" customWidth="1"/>
    <col min="7685" max="7685" width="20" style="265" customWidth="1"/>
    <col min="7686" max="7686" width="20.7109375" style="265" customWidth="1"/>
    <col min="7687" max="7687" width="20.42578125" style="265" customWidth="1"/>
    <col min="7688" max="7688" width="21" style="265" customWidth="1"/>
    <col min="7689" max="7689" width="9.140625" style="265"/>
    <col min="7690" max="7690" width="14.140625" style="265" bestFit="1" customWidth="1"/>
    <col min="7691" max="7691" width="13.140625" style="265" customWidth="1"/>
    <col min="7692" max="7692" width="12" style="265" bestFit="1" customWidth="1"/>
    <col min="7693" max="7693" width="11" style="265" bestFit="1" customWidth="1"/>
    <col min="7694" max="7694" width="10" style="265" bestFit="1" customWidth="1"/>
    <col min="7695" max="7695" width="9" style="265" customWidth="1"/>
    <col min="7696" max="7696" width="8" style="265" customWidth="1"/>
    <col min="7697" max="7697" width="7" style="265" customWidth="1"/>
    <col min="7698" max="7698" width="6" style="265" customWidth="1"/>
    <col min="7699" max="7699" width="5" style="265" customWidth="1"/>
    <col min="7700" max="7700" width="4" style="265" customWidth="1"/>
    <col min="7701" max="7701" width="3" style="265" customWidth="1"/>
    <col min="7702" max="7702" width="2" style="265" customWidth="1"/>
    <col min="7703" max="7937" width="9.140625" style="265"/>
    <col min="7938" max="7938" width="9.42578125" style="265" customWidth="1"/>
    <col min="7939" max="7939" width="67.5703125" style="265" customWidth="1"/>
    <col min="7940" max="7940" width="5.140625" style="265" customWidth="1"/>
    <col min="7941" max="7941" width="20" style="265" customWidth="1"/>
    <col min="7942" max="7942" width="20.7109375" style="265" customWidth="1"/>
    <col min="7943" max="7943" width="20.42578125" style="265" customWidth="1"/>
    <col min="7944" max="7944" width="21" style="265" customWidth="1"/>
    <col min="7945" max="7945" width="9.140625" style="265"/>
    <col min="7946" max="7946" width="14.140625" style="265" bestFit="1" customWidth="1"/>
    <col min="7947" max="7947" width="13.140625" style="265" customWidth="1"/>
    <col min="7948" max="7948" width="12" style="265" bestFit="1" customWidth="1"/>
    <col min="7949" max="7949" width="11" style="265" bestFit="1" customWidth="1"/>
    <col min="7950" max="7950" width="10" style="265" bestFit="1" customWidth="1"/>
    <col min="7951" max="7951" width="9" style="265" customWidth="1"/>
    <col min="7952" max="7952" width="8" style="265" customWidth="1"/>
    <col min="7953" max="7953" width="7" style="265" customWidth="1"/>
    <col min="7954" max="7954" width="6" style="265" customWidth="1"/>
    <col min="7955" max="7955" width="5" style="265" customWidth="1"/>
    <col min="7956" max="7956" width="4" style="265" customWidth="1"/>
    <col min="7957" max="7957" width="3" style="265" customWidth="1"/>
    <col min="7958" max="7958" width="2" style="265" customWidth="1"/>
    <col min="7959" max="8193" width="9.140625" style="265"/>
    <col min="8194" max="8194" width="9.42578125" style="265" customWidth="1"/>
    <col min="8195" max="8195" width="67.5703125" style="265" customWidth="1"/>
    <col min="8196" max="8196" width="5.140625" style="265" customWidth="1"/>
    <col min="8197" max="8197" width="20" style="265" customWidth="1"/>
    <col min="8198" max="8198" width="20.7109375" style="265" customWidth="1"/>
    <col min="8199" max="8199" width="20.42578125" style="265" customWidth="1"/>
    <col min="8200" max="8200" width="21" style="265" customWidth="1"/>
    <col min="8201" max="8201" width="9.140625" style="265"/>
    <col min="8202" max="8202" width="14.140625" style="265" bestFit="1" customWidth="1"/>
    <col min="8203" max="8203" width="13.140625" style="265" customWidth="1"/>
    <col min="8204" max="8204" width="12" style="265" bestFit="1" customWidth="1"/>
    <col min="8205" max="8205" width="11" style="265" bestFit="1" customWidth="1"/>
    <col min="8206" max="8206" width="10" style="265" bestFit="1" customWidth="1"/>
    <col min="8207" max="8207" width="9" style="265" customWidth="1"/>
    <col min="8208" max="8208" width="8" style="265" customWidth="1"/>
    <col min="8209" max="8209" width="7" style="265" customWidth="1"/>
    <col min="8210" max="8210" width="6" style="265" customWidth="1"/>
    <col min="8211" max="8211" width="5" style="265" customWidth="1"/>
    <col min="8212" max="8212" width="4" style="265" customWidth="1"/>
    <col min="8213" max="8213" width="3" style="265" customWidth="1"/>
    <col min="8214" max="8214" width="2" style="265" customWidth="1"/>
    <col min="8215" max="8449" width="9.140625" style="265"/>
    <col min="8450" max="8450" width="9.42578125" style="265" customWidth="1"/>
    <col min="8451" max="8451" width="67.5703125" style="265" customWidth="1"/>
    <col min="8452" max="8452" width="5.140625" style="265" customWidth="1"/>
    <col min="8453" max="8453" width="20" style="265" customWidth="1"/>
    <col min="8454" max="8454" width="20.7109375" style="265" customWidth="1"/>
    <col min="8455" max="8455" width="20.42578125" style="265" customWidth="1"/>
    <col min="8456" max="8456" width="21" style="265" customWidth="1"/>
    <col min="8457" max="8457" width="9.140625" style="265"/>
    <col min="8458" max="8458" width="14.140625" style="265" bestFit="1" customWidth="1"/>
    <col min="8459" max="8459" width="13.140625" style="265" customWidth="1"/>
    <col min="8460" max="8460" width="12" style="265" bestFit="1" customWidth="1"/>
    <col min="8461" max="8461" width="11" style="265" bestFit="1" customWidth="1"/>
    <col min="8462" max="8462" width="10" style="265" bestFit="1" customWidth="1"/>
    <col min="8463" max="8463" width="9" style="265" customWidth="1"/>
    <col min="8464" max="8464" width="8" style="265" customWidth="1"/>
    <col min="8465" max="8465" width="7" style="265" customWidth="1"/>
    <col min="8466" max="8466" width="6" style="265" customWidth="1"/>
    <col min="8467" max="8467" width="5" style="265" customWidth="1"/>
    <col min="8468" max="8468" width="4" style="265" customWidth="1"/>
    <col min="8469" max="8469" width="3" style="265" customWidth="1"/>
    <col min="8470" max="8470" width="2" style="265" customWidth="1"/>
    <col min="8471" max="8705" width="9.140625" style="265"/>
    <col min="8706" max="8706" width="9.42578125" style="265" customWidth="1"/>
    <col min="8707" max="8707" width="67.5703125" style="265" customWidth="1"/>
    <col min="8708" max="8708" width="5.140625" style="265" customWidth="1"/>
    <col min="8709" max="8709" width="20" style="265" customWidth="1"/>
    <col min="8710" max="8710" width="20.7109375" style="265" customWidth="1"/>
    <col min="8711" max="8711" width="20.42578125" style="265" customWidth="1"/>
    <col min="8712" max="8712" width="21" style="265" customWidth="1"/>
    <col min="8713" max="8713" width="9.140625" style="265"/>
    <col min="8714" max="8714" width="14.140625" style="265" bestFit="1" customWidth="1"/>
    <col min="8715" max="8715" width="13.140625" style="265" customWidth="1"/>
    <col min="8716" max="8716" width="12" style="265" bestFit="1" customWidth="1"/>
    <col min="8717" max="8717" width="11" style="265" bestFit="1" customWidth="1"/>
    <col min="8718" max="8718" width="10" style="265" bestFit="1" customWidth="1"/>
    <col min="8719" max="8719" width="9" style="265" customWidth="1"/>
    <col min="8720" max="8720" width="8" style="265" customWidth="1"/>
    <col min="8721" max="8721" width="7" style="265" customWidth="1"/>
    <col min="8722" max="8722" width="6" style="265" customWidth="1"/>
    <col min="8723" max="8723" width="5" style="265" customWidth="1"/>
    <col min="8724" max="8724" width="4" style="265" customWidth="1"/>
    <col min="8725" max="8725" width="3" style="265" customWidth="1"/>
    <col min="8726" max="8726" width="2" style="265" customWidth="1"/>
    <col min="8727" max="8961" width="9.140625" style="265"/>
    <col min="8962" max="8962" width="9.42578125" style="265" customWidth="1"/>
    <col min="8963" max="8963" width="67.5703125" style="265" customWidth="1"/>
    <col min="8964" max="8964" width="5.140625" style="265" customWidth="1"/>
    <col min="8965" max="8965" width="20" style="265" customWidth="1"/>
    <col min="8966" max="8966" width="20.7109375" style="265" customWidth="1"/>
    <col min="8967" max="8967" width="20.42578125" style="265" customWidth="1"/>
    <col min="8968" max="8968" width="21" style="265" customWidth="1"/>
    <col min="8969" max="8969" width="9.140625" style="265"/>
    <col min="8970" max="8970" width="14.140625" style="265" bestFit="1" customWidth="1"/>
    <col min="8971" max="8971" width="13.140625" style="265" customWidth="1"/>
    <col min="8972" max="8972" width="12" style="265" bestFit="1" customWidth="1"/>
    <col min="8973" max="8973" width="11" style="265" bestFit="1" customWidth="1"/>
    <col min="8974" max="8974" width="10" style="265" bestFit="1" customWidth="1"/>
    <col min="8975" max="8975" width="9" style="265" customWidth="1"/>
    <col min="8976" max="8976" width="8" style="265" customWidth="1"/>
    <col min="8977" max="8977" width="7" style="265" customWidth="1"/>
    <col min="8978" max="8978" width="6" style="265" customWidth="1"/>
    <col min="8979" max="8979" width="5" style="265" customWidth="1"/>
    <col min="8980" max="8980" width="4" style="265" customWidth="1"/>
    <col min="8981" max="8981" width="3" style="265" customWidth="1"/>
    <col min="8982" max="8982" width="2" style="265" customWidth="1"/>
    <col min="8983" max="9217" width="9.140625" style="265"/>
    <col min="9218" max="9218" width="9.42578125" style="265" customWidth="1"/>
    <col min="9219" max="9219" width="67.5703125" style="265" customWidth="1"/>
    <col min="9220" max="9220" width="5.140625" style="265" customWidth="1"/>
    <col min="9221" max="9221" width="20" style="265" customWidth="1"/>
    <col min="9222" max="9222" width="20.7109375" style="265" customWidth="1"/>
    <col min="9223" max="9223" width="20.42578125" style="265" customWidth="1"/>
    <col min="9224" max="9224" width="21" style="265" customWidth="1"/>
    <col min="9225" max="9225" width="9.140625" style="265"/>
    <col min="9226" max="9226" width="14.140625" style="265" bestFit="1" customWidth="1"/>
    <col min="9227" max="9227" width="13.140625" style="265" customWidth="1"/>
    <col min="9228" max="9228" width="12" style="265" bestFit="1" customWidth="1"/>
    <col min="9229" max="9229" width="11" style="265" bestFit="1" customWidth="1"/>
    <col min="9230" max="9230" width="10" style="265" bestFit="1" customWidth="1"/>
    <col min="9231" max="9231" width="9" style="265" customWidth="1"/>
    <col min="9232" max="9232" width="8" style="265" customWidth="1"/>
    <col min="9233" max="9233" width="7" style="265" customWidth="1"/>
    <col min="9234" max="9234" width="6" style="265" customWidth="1"/>
    <col min="9235" max="9235" width="5" style="265" customWidth="1"/>
    <col min="9236" max="9236" width="4" style="265" customWidth="1"/>
    <col min="9237" max="9237" width="3" style="265" customWidth="1"/>
    <col min="9238" max="9238" width="2" style="265" customWidth="1"/>
    <col min="9239" max="9473" width="9.140625" style="265"/>
    <col min="9474" max="9474" width="9.42578125" style="265" customWidth="1"/>
    <col min="9475" max="9475" width="67.5703125" style="265" customWidth="1"/>
    <col min="9476" max="9476" width="5.140625" style="265" customWidth="1"/>
    <col min="9477" max="9477" width="20" style="265" customWidth="1"/>
    <col min="9478" max="9478" width="20.7109375" style="265" customWidth="1"/>
    <col min="9479" max="9479" width="20.42578125" style="265" customWidth="1"/>
    <col min="9480" max="9480" width="21" style="265" customWidth="1"/>
    <col min="9481" max="9481" width="9.140625" style="265"/>
    <col min="9482" max="9482" width="14.140625" style="265" bestFit="1" customWidth="1"/>
    <col min="9483" max="9483" width="13.140625" style="265" customWidth="1"/>
    <col min="9484" max="9484" width="12" style="265" bestFit="1" customWidth="1"/>
    <col min="9485" max="9485" width="11" style="265" bestFit="1" customWidth="1"/>
    <col min="9486" max="9486" width="10" style="265" bestFit="1" customWidth="1"/>
    <col min="9487" max="9487" width="9" style="265" customWidth="1"/>
    <col min="9488" max="9488" width="8" style="265" customWidth="1"/>
    <col min="9489" max="9489" width="7" style="265" customWidth="1"/>
    <col min="9490" max="9490" width="6" style="265" customWidth="1"/>
    <col min="9491" max="9491" width="5" style="265" customWidth="1"/>
    <col min="9492" max="9492" width="4" style="265" customWidth="1"/>
    <col min="9493" max="9493" width="3" style="265" customWidth="1"/>
    <col min="9494" max="9494" width="2" style="265" customWidth="1"/>
    <col min="9495" max="9729" width="9.140625" style="265"/>
    <col min="9730" max="9730" width="9.42578125" style="265" customWidth="1"/>
    <col min="9731" max="9731" width="67.5703125" style="265" customWidth="1"/>
    <col min="9732" max="9732" width="5.140625" style="265" customWidth="1"/>
    <col min="9733" max="9733" width="20" style="265" customWidth="1"/>
    <col min="9734" max="9734" width="20.7109375" style="265" customWidth="1"/>
    <col min="9735" max="9735" width="20.42578125" style="265" customWidth="1"/>
    <col min="9736" max="9736" width="21" style="265" customWidth="1"/>
    <col min="9737" max="9737" width="9.140625" style="265"/>
    <col min="9738" max="9738" width="14.140625" style="265" bestFit="1" customWidth="1"/>
    <col min="9739" max="9739" width="13.140625" style="265" customWidth="1"/>
    <col min="9740" max="9740" width="12" style="265" bestFit="1" customWidth="1"/>
    <col min="9741" max="9741" width="11" style="265" bestFit="1" customWidth="1"/>
    <col min="9742" max="9742" width="10" style="265" bestFit="1" customWidth="1"/>
    <col min="9743" max="9743" width="9" style="265" customWidth="1"/>
    <col min="9744" max="9744" width="8" style="265" customWidth="1"/>
    <col min="9745" max="9745" width="7" style="265" customWidth="1"/>
    <col min="9746" max="9746" width="6" style="265" customWidth="1"/>
    <col min="9747" max="9747" width="5" style="265" customWidth="1"/>
    <col min="9748" max="9748" width="4" style="265" customWidth="1"/>
    <col min="9749" max="9749" width="3" style="265" customWidth="1"/>
    <col min="9750" max="9750" width="2" style="265" customWidth="1"/>
    <col min="9751" max="9985" width="9.140625" style="265"/>
    <col min="9986" max="9986" width="9.42578125" style="265" customWidth="1"/>
    <col min="9987" max="9987" width="67.5703125" style="265" customWidth="1"/>
    <col min="9988" max="9988" width="5.140625" style="265" customWidth="1"/>
    <col min="9989" max="9989" width="20" style="265" customWidth="1"/>
    <col min="9990" max="9990" width="20.7109375" style="265" customWidth="1"/>
    <col min="9991" max="9991" width="20.42578125" style="265" customWidth="1"/>
    <col min="9992" max="9992" width="21" style="265" customWidth="1"/>
    <col min="9993" max="9993" width="9.140625" style="265"/>
    <col min="9994" max="9994" width="14.140625" style="265" bestFit="1" customWidth="1"/>
    <col min="9995" max="9995" width="13.140625" style="265" customWidth="1"/>
    <col min="9996" max="9996" width="12" style="265" bestFit="1" customWidth="1"/>
    <col min="9997" max="9997" width="11" style="265" bestFit="1" customWidth="1"/>
    <col min="9998" max="9998" width="10" style="265" bestFit="1" customWidth="1"/>
    <col min="9999" max="9999" width="9" style="265" customWidth="1"/>
    <col min="10000" max="10000" width="8" style="265" customWidth="1"/>
    <col min="10001" max="10001" width="7" style="265" customWidth="1"/>
    <col min="10002" max="10002" width="6" style="265" customWidth="1"/>
    <col min="10003" max="10003" width="5" style="265" customWidth="1"/>
    <col min="10004" max="10004" width="4" style="265" customWidth="1"/>
    <col min="10005" max="10005" width="3" style="265" customWidth="1"/>
    <col min="10006" max="10006" width="2" style="265" customWidth="1"/>
    <col min="10007" max="10241" width="9.140625" style="265"/>
    <col min="10242" max="10242" width="9.42578125" style="265" customWidth="1"/>
    <col min="10243" max="10243" width="67.5703125" style="265" customWidth="1"/>
    <col min="10244" max="10244" width="5.140625" style="265" customWidth="1"/>
    <col min="10245" max="10245" width="20" style="265" customWidth="1"/>
    <col min="10246" max="10246" width="20.7109375" style="265" customWidth="1"/>
    <col min="10247" max="10247" width="20.42578125" style="265" customWidth="1"/>
    <col min="10248" max="10248" width="21" style="265" customWidth="1"/>
    <col min="10249" max="10249" width="9.140625" style="265"/>
    <col min="10250" max="10250" width="14.140625" style="265" bestFit="1" customWidth="1"/>
    <col min="10251" max="10251" width="13.140625" style="265" customWidth="1"/>
    <col min="10252" max="10252" width="12" style="265" bestFit="1" customWidth="1"/>
    <col min="10253" max="10253" width="11" style="265" bestFit="1" customWidth="1"/>
    <col min="10254" max="10254" width="10" style="265" bestFit="1" customWidth="1"/>
    <col min="10255" max="10255" width="9" style="265" customWidth="1"/>
    <col min="10256" max="10256" width="8" style="265" customWidth="1"/>
    <col min="10257" max="10257" width="7" style="265" customWidth="1"/>
    <col min="10258" max="10258" width="6" style="265" customWidth="1"/>
    <col min="10259" max="10259" width="5" style="265" customWidth="1"/>
    <col min="10260" max="10260" width="4" style="265" customWidth="1"/>
    <col min="10261" max="10261" width="3" style="265" customWidth="1"/>
    <col min="10262" max="10262" width="2" style="265" customWidth="1"/>
    <col min="10263" max="10497" width="9.140625" style="265"/>
    <col min="10498" max="10498" width="9.42578125" style="265" customWidth="1"/>
    <col min="10499" max="10499" width="67.5703125" style="265" customWidth="1"/>
    <col min="10500" max="10500" width="5.140625" style="265" customWidth="1"/>
    <col min="10501" max="10501" width="20" style="265" customWidth="1"/>
    <col min="10502" max="10502" width="20.7109375" style="265" customWidth="1"/>
    <col min="10503" max="10503" width="20.42578125" style="265" customWidth="1"/>
    <col min="10504" max="10504" width="21" style="265" customWidth="1"/>
    <col min="10505" max="10505" width="9.140625" style="265"/>
    <col min="10506" max="10506" width="14.140625" style="265" bestFit="1" customWidth="1"/>
    <col min="10507" max="10507" width="13.140625" style="265" customWidth="1"/>
    <col min="10508" max="10508" width="12" style="265" bestFit="1" customWidth="1"/>
    <col min="10509" max="10509" width="11" style="265" bestFit="1" customWidth="1"/>
    <col min="10510" max="10510" width="10" style="265" bestFit="1" customWidth="1"/>
    <col min="10511" max="10511" width="9" style="265" customWidth="1"/>
    <col min="10512" max="10512" width="8" style="265" customWidth="1"/>
    <col min="10513" max="10513" width="7" style="265" customWidth="1"/>
    <col min="10514" max="10514" width="6" style="265" customWidth="1"/>
    <col min="10515" max="10515" width="5" style="265" customWidth="1"/>
    <col min="10516" max="10516" width="4" style="265" customWidth="1"/>
    <col min="10517" max="10517" width="3" style="265" customWidth="1"/>
    <col min="10518" max="10518" width="2" style="265" customWidth="1"/>
    <col min="10519" max="10753" width="9.140625" style="265"/>
    <col min="10754" max="10754" width="9.42578125" style="265" customWidth="1"/>
    <col min="10755" max="10755" width="67.5703125" style="265" customWidth="1"/>
    <col min="10756" max="10756" width="5.140625" style="265" customWidth="1"/>
    <col min="10757" max="10757" width="20" style="265" customWidth="1"/>
    <col min="10758" max="10758" width="20.7109375" style="265" customWidth="1"/>
    <col min="10759" max="10759" width="20.42578125" style="265" customWidth="1"/>
    <col min="10760" max="10760" width="21" style="265" customWidth="1"/>
    <col min="10761" max="10761" width="9.140625" style="265"/>
    <col min="10762" max="10762" width="14.140625" style="265" bestFit="1" customWidth="1"/>
    <col min="10763" max="10763" width="13.140625" style="265" customWidth="1"/>
    <col min="10764" max="10764" width="12" style="265" bestFit="1" customWidth="1"/>
    <col min="10765" max="10765" width="11" style="265" bestFit="1" customWidth="1"/>
    <col min="10766" max="10766" width="10" style="265" bestFit="1" customWidth="1"/>
    <col min="10767" max="10767" width="9" style="265" customWidth="1"/>
    <col min="10768" max="10768" width="8" style="265" customWidth="1"/>
    <col min="10769" max="10769" width="7" style="265" customWidth="1"/>
    <col min="10770" max="10770" width="6" style="265" customWidth="1"/>
    <col min="10771" max="10771" width="5" style="265" customWidth="1"/>
    <col min="10772" max="10772" width="4" style="265" customWidth="1"/>
    <col min="10773" max="10773" width="3" style="265" customWidth="1"/>
    <col min="10774" max="10774" width="2" style="265" customWidth="1"/>
    <col min="10775" max="11009" width="9.140625" style="265"/>
    <col min="11010" max="11010" width="9.42578125" style="265" customWidth="1"/>
    <col min="11011" max="11011" width="67.5703125" style="265" customWidth="1"/>
    <col min="11012" max="11012" width="5.140625" style="265" customWidth="1"/>
    <col min="11013" max="11013" width="20" style="265" customWidth="1"/>
    <col min="11014" max="11014" width="20.7109375" style="265" customWidth="1"/>
    <col min="11015" max="11015" width="20.42578125" style="265" customWidth="1"/>
    <col min="11016" max="11016" width="21" style="265" customWidth="1"/>
    <col min="11017" max="11017" width="9.140625" style="265"/>
    <col min="11018" max="11018" width="14.140625" style="265" bestFit="1" customWidth="1"/>
    <col min="11019" max="11019" width="13.140625" style="265" customWidth="1"/>
    <col min="11020" max="11020" width="12" style="265" bestFit="1" customWidth="1"/>
    <col min="11021" max="11021" width="11" style="265" bestFit="1" customWidth="1"/>
    <col min="11022" max="11022" width="10" style="265" bestFit="1" customWidth="1"/>
    <col min="11023" max="11023" width="9" style="265" customWidth="1"/>
    <col min="11024" max="11024" width="8" style="265" customWidth="1"/>
    <col min="11025" max="11025" width="7" style="265" customWidth="1"/>
    <col min="11026" max="11026" width="6" style="265" customWidth="1"/>
    <col min="11027" max="11027" width="5" style="265" customWidth="1"/>
    <col min="11028" max="11028" width="4" style="265" customWidth="1"/>
    <col min="11029" max="11029" width="3" style="265" customWidth="1"/>
    <col min="11030" max="11030" width="2" style="265" customWidth="1"/>
    <col min="11031" max="11265" width="9.140625" style="265"/>
    <col min="11266" max="11266" width="9.42578125" style="265" customWidth="1"/>
    <col min="11267" max="11267" width="67.5703125" style="265" customWidth="1"/>
    <col min="11268" max="11268" width="5.140625" style="265" customWidth="1"/>
    <col min="11269" max="11269" width="20" style="265" customWidth="1"/>
    <col min="11270" max="11270" width="20.7109375" style="265" customWidth="1"/>
    <col min="11271" max="11271" width="20.42578125" style="265" customWidth="1"/>
    <col min="11272" max="11272" width="21" style="265" customWidth="1"/>
    <col min="11273" max="11273" width="9.140625" style="265"/>
    <col min="11274" max="11274" width="14.140625" style="265" bestFit="1" customWidth="1"/>
    <col min="11275" max="11275" width="13.140625" style="265" customWidth="1"/>
    <col min="11276" max="11276" width="12" style="265" bestFit="1" customWidth="1"/>
    <col min="11277" max="11277" width="11" style="265" bestFit="1" customWidth="1"/>
    <col min="11278" max="11278" width="10" style="265" bestFit="1" customWidth="1"/>
    <col min="11279" max="11279" width="9" style="265" customWidth="1"/>
    <col min="11280" max="11280" width="8" style="265" customWidth="1"/>
    <col min="11281" max="11281" width="7" style="265" customWidth="1"/>
    <col min="11282" max="11282" width="6" style="265" customWidth="1"/>
    <col min="11283" max="11283" width="5" style="265" customWidth="1"/>
    <col min="11284" max="11284" width="4" style="265" customWidth="1"/>
    <col min="11285" max="11285" width="3" style="265" customWidth="1"/>
    <col min="11286" max="11286" width="2" style="265" customWidth="1"/>
    <col min="11287" max="11521" width="9.140625" style="265"/>
    <col min="11522" max="11522" width="9.42578125" style="265" customWidth="1"/>
    <col min="11523" max="11523" width="67.5703125" style="265" customWidth="1"/>
    <col min="11524" max="11524" width="5.140625" style="265" customWidth="1"/>
    <col min="11525" max="11525" width="20" style="265" customWidth="1"/>
    <col min="11526" max="11526" width="20.7109375" style="265" customWidth="1"/>
    <col min="11527" max="11527" width="20.42578125" style="265" customWidth="1"/>
    <col min="11528" max="11528" width="21" style="265" customWidth="1"/>
    <col min="11529" max="11529" width="9.140625" style="265"/>
    <col min="11530" max="11530" width="14.140625" style="265" bestFit="1" customWidth="1"/>
    <col min="11531" max="11531" width="13.140625" style="265" customWidth="1"/>
    <col min="11532" max="11532" width="12" style="265" bestFit="1" customWidth="1"/>
    <col min="11533" max="11533" width="11" style="265" bestFit="1" customWidth="1"/>
    <col min="11534" max="11534" width="10" style="265" bestFit="1" customWidth="1"/>
    <col min="11535" max="11535" width="9" style="265" customWidth="1"/>
    <col min="11536" max="11536" width="8" style="265" customWidth="1"/>
    <col min="11537" max="11537" width="7" style="265" customWidth="1"/>
    <col min="11538" max="11538" width="6" style="265" customWidth="1"/>
    <col min="11539" max="11539" width="5" style="265" customWidth="1"/>
    <col min="11540" max="11540" width="4" style="265" customWidth="1"/>
    <col min="11541" max="11541" width="3" style="265" customWidth="1"/>
    <col min="11542" max="11542" width="2" style="265" customWidth="1"/>
    <col min="11543" max="11777" width="9.140625" style="265"/>
    <col min="11778" max="11778" width="9.42578125" style="265" customWidth="1"/>
    <col min="11779" max="11779" width="67.5703125" style="265" customWidth="1"/>
    <col min="11780" max="11780" width="5.140625" style="265" customWidth="1"/>
    <col min="11781" max="11781" width="20" style="265" customWidth="1"/>
    <col min="11782" max="11782" width="20.7109375" style="265" customWidth="1"/>
    <col min="11783" max="11783" width="20.42578125" style="265" customWidth="1"/>
    <col min="11784" max="11784" width="21" style="265" customWidth="1"/>
    <col min="11785" max="11785" width="9.140625" style="265"/>
    <col min="11786" max="11786" width="14.140625" style="265" bestFit="1" customWidth="1"/>
    <col min="11787" max="11787" width="13.140625" style="265" customWidth="1"/>
    <col min="11788" max="11788" width="12" style="265" bestFit="1" customWidth="1"/>
    <col min="11789" max="11789" width="11" style="265" bestFit="1" customWidth="1"/>
    <col min="11790" max="11790" width="10" style="265" bestFit="1" customWidth="1"/>
    <col min="11791" max="11791" width="9" style="265" customWidth="1"/>
    <col min="11792" max="11792" width="8" style="265" customWidth="1"/>
    <col min="11793" max="11793" width="7" style="265" customWidth="1"/>
    <col min="11794" max="11794" width="6" style="265" customWidth="1"/>
    <col min="11795" max="11795" width="5" style="265" customWidth="1"/>
    <col min="11796" max="11796" width="4" style="265" customWidth="1"/>
    <col min="11797" max="11797" width="3" style="265" customWidth="1"/>
    <col min="11798" max="11798" width="2" style="265" customWidth="1"/>
    <col min="11799" max="12033" width="9.140625" style="265"/>
    <col min="12034" max="12034" width="9.42578125" style="265" customWidth="1"/>
    <col min="12035" max="12035" width="67.5703125" style="265" customWidth="1"/>
    <col min="12036" max="12036" width="5.140625" style="265" customWidth="1"/>
    <col min="12037" max="12037" width="20" style="265" customWidth="1"/>
    <col min="12038" max="12038" width="20.7109375" style="265" customWidth="1"/>
    <col min="12039" max="12039" width="20.42578125" style="265" customWidth="1"/>
    <col min="12040" max="12040" width="21" style="265" customWidth="1"/>
    <col min="12041" max="12041" width="9.140625" style="265"/>
    <col min="12042" max="12042" width="14.140625" style="265" bestFit="1" customWidth="1"/>
    <col min="12043" max="12043" width="13.140625" style="265" customWidth="1"/>
    <col min="12044" max="12044" width="12" style="265" bestFit="1" customWidth="1"/>
    <col min="12045" max="12045" width="11" style="265" bestFit="1" customWidth="1"/>
    <col min="12046" max="12046" width="10" style="265" bestFit="1" customWidth="1"/>
    <col min="12047" max="12047" width="9" style="265" customWidth="1"/>
    <col min="12048" max="12048" width="8" style="265" customWidth="1"/>
    <col min="12049" max="12049" width="7" style="265" customWidth="1"/>
    <col min="12050" max="12050" width="6" style="265" customWidth="1"/>
    <col min="12051" max="12051" width="5" style="265" customWidth="1"/>
    <col min="12052" max="12052" width="4" style="265" customWidth="1"/>
    <col min="12053" max="12053" width="3" style="265" customWidth="1"/>
    <col min="12054" max="12054" width="2" style="265" customWidth="1"/>
    <col min="12055" max="12289" width="9.140625" style="265"/>
    <col min="12290" max="12290" width="9.42578125" style="265" customWidth="1"/>
    <col min="12291" max="12291" width="67.5703125" style="265" customWidth="1"/>
    <col min="12292" max="12292" width="5.140625" style="265" customWidth="1"/>
    <col min="12293" max="12293" width="20" style="265" customWidth="1"/>
    <col min="12294" max="12294" width="20.7109375" style="265" customWidth="1"/>
    <col min="12295" max="12295" width="20.42578125" style="265" customWidth="1"/>
    <col min="12296" max="12296" width="21" style="265" customWidth="1"/>
    <col min="12297" max="12297" width="9.140625" style="265"/>
    <col min="12298" max="12298" width="14.140625" style="265" bestFit="1" customWidth="1"/>
    <col min="12299" max="12299" width="13.140625" style="265" customWidth="1"/>
    <col min="12300" max="12300" width="12" style="265" bestFit="1" customWidth="1"/>
    <col min="12301" max="12301" width="11" style="265" bestFit="1" customWidth="1"/>
    <col min="12302" max="12302" width="10" style="265" bestFit="1" customWidth="1"/>
    <col min="12303" max="12303" width="9" style="265" customWidth="1"/>
    <col min="12304" max="12304" width="8" style="265" customWidth="1"/>
    <col min="12305" max="12305" width="7" style="265" customWidth="1"/>
    <col min="12306" max="12306" width="6" style="265" customWidth="1"/>
    <col min="12307" max="12307" width="5" style="265" customWidth="1"/>
    <col min="12308" max="12308" width="4" style="265" customWidth="1"/>
    <col min="12309" max="12309" width="3" style="265" customWidth="1"/>
    <col min="12310" max="12310" width="2" style="265" customWidth="1"/>
    <col min="12311" max="12545" width="9.140625" style="265"/>
    <col min="12546" max="12546" width="9.42578125" style="265" customWidth="1"/>
    <col min="12547" max="12547" width="67.5703125" style="265" customWidth="1"/>
    <col min="12548" max="12548" width="5.140625" style="265" customWidth="1"/>
    <col min="12549" max="12549" width="20" style="265" customWidth="1"/>
    <col min="12550" max="12550" width="20.7109375" style="265" customWidth="1"/>
    <col min="12551" max="12551" width="20.42578125" style="265" customWidth="1"/>
    <col min="12552" max="12552" width="21" style="265" customWidth="1"/>
    <col min="12553" max="12553" width="9.140625" style="265"/>
    <col min="12554" max="12554" width="14.140625" style="265" bestFit="1" customWidth="1"/>
    <col min="12555" max="12555" width="13.140625" style="265" customWidth="1"/>
    <col min="12556" max="12556" width="12" style="265" bestFit="1" customWidth="1"/>
    <col min="12557" max="12557" width="11" style="265" bestFit="1" customWidth="1"/>
    <col min="12558" max="12558" width="10" style="265" bestFit="1" customWidth="1"/>
    <col min="12559" max="12559" width="9" style="265" customWidth="1"/>
    <col min="12560" max="12560" width="8" style="265" customWidth="1"/>
    <col min="12561" max="12561" width="7" style="265" customWidth="1"/>
    <col min="12562" max="12562" width="6" style="265" customWidth="1"/>
    <col min="12563" max="12563" width="5" style="265" customWidth="1"/>
    <col min="12564" max="12564" width="4" style="265" customWidth="1"/>
    <col min="12565" max="12565" width="3" style="265" customWidth="1"/>
    <col min="12566" max="12566" width="2" style="265" customWidth="1"/>
    <col min="12567" max="12801" width="9.140625" style="265"/>
    <col min="12802" max="12802" width="9.42578125" style="265" customWidth="1"/>
    <col min="12803" max="12803" width="67.5703125" style="265" customWidth="1"/>
    <col min="12804" max="12804" width="5.140625" style="265" customWidth="1"/>
    <col min="12805" max="12805" width="20" style="265" customWidth="1"/>
    <col min="12806" max="12806" width="20.7109375" style="265" customWidth="1"/>
    <col min="12807" max="12807" width="20.42578125" style="265" customWidth="1"/>
    <col min="12808" max="12808" width="21" style="265" customWidth="1"/>
    <col min="12809" max="12809" width="9.140625" style="265"/>
    <col min="12810" max="12810" width="14.140625" style="265" bestFit="1" customWidth="1"/>
    <col min="12811" max="12811" width="13.140625" style="265" customWidth="1"/>
    <col min="12812" max="12812" width="12" style="265" bestFit="1" customWidth="1"/>
    <col min="12813" max="12813" width="11" style="265" bestFit="1" customWidth="1"/>
    <col min="12814" max="12814" width="10" style="265" bestFit="1" customWidth="1"/>
    <col min="12815" max="12815" width="9" style="265" customWidth="1"/>
    <col min="12816" max="12816" width="8" style="265" customWidth="1"/>
    <col min="12817" max="12817" width="7" style="265" customWidth="1"/>
    <col min="12818" max="12818" width="6" style="265" customWidth="1"/>
    <col min="12819" max="12819" width="5" style="265" customWidth="1"/>
    <col min="12820" max="12820" width="4" style="265" customWidth="1"/>
    <col min="12821" max="12821" width="3" style="265" customWidth="1"/>
    <col min="12822" max="12822" width="2" style="265" customWidth="1"/>
    <col min="12823" max="13057" width="9.140625" style="265"/>
    <col min="13058" max="13058" width="9.42578125" style="265" customWidth="1"/>
    <col min="13059" max="13059" width="67.5703125" style="265" customWidth="1"/>
    <col min="13060" max="13060" width="5.140625" style="265" customWidth="1"/>
    <col min="13061" max="13061" width="20" style="265" customWidth="1"/>
    <col min="13062" max="13062" width="20.7109375" style="265" customWidth="1"/>
    <col min="13063" max="13063" width="20.42578125" style="265" customWidth="1"/>
    <col min="13064" max="13064" width="21" style="265" customWidth="1"/>
    <col min="13065" max="13065" width="9.140625" style="265"/>
    <col min="13066" max="13066" width="14.140625" style="265" bestFit="1" customWidth="1"/>
    <col min="13067" max="13067" width="13.140625" style="265" customWidth="1"/>
    <col min="13068" max="13068" width="12" style="265" bestFit="1" customWidth="1"/>
    <col min="13069" max="13069" width="11" style="265" bestFit="1" customWidth="1"/>
    <col min="13070" max="13070" width="10" style="265" bestFit="1" customWidth="1"/>
    <col min="13071" max="13071" width="9" style="265" customWidth="1"/>
    <col min="13072" max="13072" width="8" style="265" customWidth="1"/>
    <col min="13073" max="13073" width="7" style="265" customWidth="1"/>
    <col min="13074" max="13074" width="6" style="265" customWidth="1"/>
    <col min="13075" max="13075" width="5" style="265" customWidth="1"/>
    <col min="13076" max="13076" width="4" style="265" customWidth="1"/>
    <col min="13077" max="13077" width="3" style="265" customWidth="1"/>
    <col min="13078" max="13078" width="2" style="265" customWidth="1"/>
    <col min="13079" max="13313" width="9.140625" style="265"/>
    <col min="13314" max="13314" width="9.42578125" style="265" customWidth="1"/>
    <col min="13315" max="13315" width="67.5703125" style="265" customWidth="1"/>
    <col min="13316" max="13316" width="5.140625" style="265" customWidth="1"/>
    <col min="13317" max="13317" width="20" style="265" customWidth="1"/>
    <col min="13318" max="13318" width="20.7109375" style="265" customWidth="1"/>
    <col min="13319" max="13319" width="20.42578125" style="265" customWidth="1"/>
    <col min="13320" max="13320" width="21" style="265" customWidth="1"/>
    <col min="13321" max="13321" width="9.140625" style="265"/>
    <col min="13322" max="13322" width="14.140625" style="265" bestFit="1" customWidth="1"/>
    <col min="13323" max="13323" width="13.140625" style="265" customWidth="1"/>
    <col min="13324" max="13324" width="12" style="265" bestFit="1" customWidth="1"/>
    <col min="13325" max="13325" width="11" style="265" bestFit="1" customWidth="1"/>
    <col min="13326" max="13326" width="10" style="265" bestFit="1" customWidth="1"/>
    <col min="13327" max="13327" width="9" style="265" customWidth="1"/>
    <col min="13328" max="13328" width="8" style="265" customWidth="1"/>
    <col min="13329" max="13329" width="7" style="265" customWidth="1"/>
    <col min="13330" max="13330" width="6" style="265" customWidth="1"/>
    <col min="13331" max="13331" width="5" style="265" customWidth="1"/>
    <col min="13332" max="13332" width="4" style="265" customWidth="1"/>
    <col min="13333" max="13333" width="3" style="265" customWidth="1"/>
    <col min="13334" max="13334" width="2" style="265" customWidth="1"/>
    <col min="13335" max="13569" width="9.140625" style="265"/>
    <col min="13570" max="13570" width="9.42578125" style="265" customWidth="1"/>
    <col min="13571" max="13571" width="67.5703125" style="265" customWidth="1"/>
    <col min="13572" max="13572" width="5.140625" style="265" customWidth="1"/>
    <col min="13573" max="13573" width="20" style="265" customWidth="1"/>
    <col min="13574" max="13574" width="20.7109375" style="265" customWidth="1"/>
    <col min="13575" max="13575" width="20.42578125" style="265" customWidth="1"/>
    <col min="13576" max="13576" width="21" style="265" customWidth="1"/>
    <col min="13577" max="13577" width="9.140625" style="265"/>
    <col min="13578" max="13578" width="14.140625" style="265" bestFit="1" customWidth="1"/>
    <col min="13579" max="13579" width="13.140625" style="265" customWidth="1"/>
    <col min="13580" max="13580" width="12" style="265" bestFit="1" customWidth="1"/>
    <col min="13581" max="13581" width="11" style="265" bestFit="1" customWidth="1"/>
    <col min="13582" max="13582" width="10" style="265" bestFit="1" customWidth="1"/>
    <col min="13583" max="13583" width="9" style="265" customWidth="1"/>
    <col min="13584" max="13584" width="8" style="265" customWidth="1"/>
    <col min="13585" max="13585" width="7" style="265" customWidth="1"/>
    <col min="13586" max="13586" width="6" style="265" customWidth="1"/>
    <col min="13587" max="13587" width="5" style="265" customWidth="1"/>
    <col min="13588" max="13588" width="4" style="265" customWidth="1"/>
    <col min="13589" max="13589" width="3" style="265" customWidth="1"/>
    <col min="13590" max="13590" width="2" style="265" customWidth="1"/>
    <col min="13591" max="13825" width="9.140625" style="265"/>
    <col min="13826" max="13826" width="9.42578125" style="265" customWidth="1"/>
    <col min="13827" max="13827" width="67.5703125" style="265" customWidth="1"/>
    <col min="13828" max="13828" width="5.140625" style="265" customWidth="1"/>
    <col min="13829" max="13829" width="20" style="265" customWidth="1"/>
    <col min="13830" max="13830" width="20.7109375" style="265" customWidth="1"/>
    <col min="13831" max="13831" width="20.42578125" style="265" customWidth="1"/>
    <col min="13832" max="13832" width="21" style="265" customWidth="1"/>
    <col min="13833" max="13833" width="9.140625" style="265"/>
    <col min="13834" max="13834" width="14.140625" style="265" bestFit="1" customWidth="1"/>
    <col min="13835" max="13835" width="13.140625" style="265" customWidth="1"/>
    <col min="13836" max="13836" width="12" style="265" bestFit="1" customWidth="1"/>
    <col min="13837" max="13837" width="11" style="265" bestFit="1" customWidth="1"/>
    <col min="13838" max="13838" width="10" style="265" bestFit="1" customWidth="1"/>
    <col min="13839" max="13839" width="9" style="265" customWidth="1"/>
    <col min="13840" max="13840" width="8" style="265" customWidth="1"/>
    <col min="13841" max="13841" width="7" style="265" customWidth="1"/>
    <col min="13842" max="13842" width="6" style="265" customWidth="1"/>
    <col min="13843" max="13843" width="5" style="265" customWidth="1"/>
    <col min="13844" max="13844" width="4" style="265" customWidth="1"/>
    <col min="13845" max="13845" width="3" style="265" customWidth="1"/>
    <col min="13846" max="13846" width="2" style="265" customWidth="1"/>
    <col min="13847" max="14081" width="9.140625" style="265"/>
    <col min="14082" max="14082" width="9.42578125" style="265" customWidth="1"/>
    <col min="14083" max="14083" width="67.5703125" style="265" customWidth="1"/>
    <col min="14084" max="14084" width="5.140625" style="265" customWidth="1"/>
    <col min="14085" max="14085" width="20" style="265" customWidth="1"/>
    <col min="14086" max="14086" width="20.7109375" style="265" customWidth="1"/>
    <col min="14087" max="14087" width="20.42578125" style="265" customWidth="1"/>
    <col min="14088" max="14088" width="21" style="265" customWidth="1"/>
    <col min="14089" max="14089" width="9.140625" style="265"/>
    <col min="14090" max="14090" width="14.140625" style="265" bestFit="1" customWidth="1"/>
    <col min="14091" max="14091" width="13.140625" style="265" customWidth="1"/>
    <col min="14092" max="14092" width="12" style="265" bestFit="1" customWidth="1"/>
    <col min="14093" max="14093" width="11" style="265" bestFit="1" customWidth="1"/>
    <col min="14094" max="14094" width="10" style="265" bestFit="1" customWidth="1"/>
    <col min="14095" max="14095" width="9" style="265" customWidth="1"/>
    <col min="14096" max="14096" width="8" style="265" customWidth="1"/>
    <col min="14097" max="14097" width="7" style="265" customWidth="1"/>
    <col min="14098" max="14098" width="6" style="265" customWidth="1"/>
    <col min="14099" max="14099" width="5" style="265" customWidth="1"/>
    <col min="14100" max="14100" width="4" style="265" customWidth="1"/>
    <col min="14101" max="14101" width="3" style="265" customWidth="1"/>
    <col min="14102" max="14102" width="2" style="265" customWidth="1"/>
    <col min="14103" max="14337" width="9.140625" style="265"/>
    <col min="14338" max="14338" width="9.42578125" style="265" customWidth="1"/>
    <col min="14339" max="14339" width="67.5703125" style="265" customWidth="1"/>
    <col min="14340" max="14340" width="5.140625" style="265" customWidth="1"/>
    <col min="14341" max="14341" width="20" style="265" customWidth="1"/>
    <col min="14342" max="14342" width="20.7109375" style="265" customWidth="1"/>
    <col min="14343" max="14343" width="20.42578125" style="265" customWidth="1"/>
    <col min="14344" max="14344" width="21" style="265" customWidth="1"/>
    <col min="14345" max="14345" width="9.140625" style="265"/>
    <col min="14346" max="14346" width="14.140625" style="265" bestFit="1" customWidth="1"/>
    <col min="14347" max="14347" width="13.140625" style="265" customWidth="1"/>
    <col min="14348" max="14348" width="12" style="265" bestFit="1" customWidth="1"/>
    <col min="14349" max="14349" width="11" style="265" bestFit="1" customWidth="1"/>
    <col min="14350" max="14350" width="10" style="265" bestFit="1" customWidth="1"/>
    <col min="14351" max="14351" width="9" style="265" customWidth="1"/>
    <col min="14352" max="14352" width="8" style="265" customWidth="1"/>
    <col min="14353" max="14353" width="7" style="265" customWidth="1"/>
    <col min="14354" max="14354" width="6" style="265" customWidth="1"/>
    <col min="14355" max="14355" width="5" style="265" customWidth="1"/>
    <col min="14356" max="14356" width="4" style="265" customWidth="1"/>
    <col min="14357" max="14357" width="3" style="265" customWidth="1"/>
    <col min="14358" max="14358" width="2" style="265" customWidth="1"/>
    <col min="14359" max="14593" width="9.140625" style="265"/>
    <col min="14594" max="14594" width="9.42578125" style="265" customWidth="1"/>
    <col min="14595" max="14595" width="67.5703125" style="265" customWidth="1"/>
    <col min="14596" max="14596" width="5.140625" style="265" customWidth="1"/>
    <col min="14597" max="14597" width="20" style="265" customWidth="1"/>
    <col min="14598" max="14598" width="20.7109375" style="265" customWidth="1"/>
    <col min="14599" max="14599" width="20.42578125" style="265" customWidth="1"/>
    <col min="14600" max="14600" width="21" style="265" customWidth="1"/>
    <col min="14601" max="14601" width="9.140625" style="265"/>
    <col min="14602" max="14602" width="14.140625" style="265" bestFit="1" customWidth="1"/>
    <col min="14603" max="14603" width="13.140625" style="265" customWidth="1"/>
    <col min="14604" max="14604" width="12" style="265" bestFit="1" customWidth="1"/>
    <col min="14605" max="14605" width="11" style="265" bestFit="1" customWidth="1"/>
    <col min="14606" max="14606" width="10" style="265" bestFit="1" customWidth="1"/>
    <col min="14607" max="14607" width="9" style="265" customWidth="1"/>
    <col min="14608" max="14608" width="8" style="265" customWidth="1"/>
    <col min="14609" max="14609" width="7" style="265" customWidth="1"/>
    <col min="14610" max="14610" width="6" style="265" customWidth="1"/>
    <col min="14611" max="14611" width="5" style="265" customWidth="1"/>
    <col min="14612" max="14612" width="4" style="265" customWidth="1"/>
    <col min="14613" max="14613" width="3" style="265" customWidth="1"/>
    <col min="14614" max="14614" width="2" style="265" customWidth="1"/>
    <col min="14615" max="14849" width="9.140625" style="265"/>
    <col min="14850" max="14850" width="9.42578125" style="265" customWidth="1"/>
    <col min="14851" max="14851" width="67.5703125" style="265" customWidth="1"/>
    <col min="14852" max="14852" width="5.140625" style="265" customWidth="1"/>
    <col min="14853" max="14853" width="20" style="265" customWidth="1"/>
    <col min="14854" max="14854" width="20.7109375" style="265" customWidth="1"/>
    <col min="14855" max="14855" width="20.42578125" style="265" customWidth="1"/>
    <col min="14856" max="14856" width="21" style="265" customWidth="1"/>
    <col min="14857" max="14857" width="9.140625" style="265"/>
    <col min="14858" max="14858" width="14.140625" style="265" bestFit="1" customWidth="1"/>
    <col min="14859" max="14859" width="13.140625" style="265" customWidth="1"/>
    <col min="14860" max="14860" width="12" style="265" bestFit="1" customWidth="1"/>
    <col min="14861" max="14861" width="11" style="265" bestFit="1" customWidth="1"/>
    <col min="14862" max="14862" width="10" style="265" bestFit="1" customWidth="1"/>
    <col min="14863" max="14863" width="9" style="265" customWidth="1"/>
    <col min="14864" max="14864" width="8" style="265" customWidth="1"/>
    <col min="14865" max="14865" width="7" style="265" customWidth="1"/>
    <col min="14866" max="14866" width="6" style="265" customWidth="1"/>
    <col min="14867" max="14867" width="5" style="265" customWidth="1"/>
    <col min="14868" max="14868" width="4" style="265" customWidth="1"/>
    <col min="14869" max="14869" width="3" style="265" customWidth="1"/>
    <col min="14870" max="14870" width="2" style="265" customWidth="1"/>
    <col min="14871" max="15105" width="9.140625" style="265"/>
    <col min="15106" max="15106" width="9.42578125" style="265" customWidth="1"/>
    <col min="15107" max="15107" width="67.5703125" style="265" customWidth="1"/>
    <col min="15108" max="15108" width="5.140625" style="265" customWidth="1"/>
    <col min="15109" max="15109" width="20" style="265" customWidth="1"/>
    <col min="15110" max="15110" width="20.7109375" style="265" customWidth="1"/>
    <col min="15111" max="15111" width="20.42578125" style="265" customWidth="1"/>
    <col min="15112" max="15112" width="21" style="265" customWidth="1"/>
    <col min="15113" max="15113" width="9.140625" style="265"/>
    <col min="15114" max="15114" width="14.140625" style="265" bestFit="1" customWidth="1"/>
    <col min="15115" max="15115" width="13.140625" style="265" customWidth="1"/>
    <col min="15116" max="15116" width="12" style="265" bestFit="1" customWidth="1"/>
    <col min="15117" max="15117" width="11" style="265" bestFit="1" customWidth="1"/>
    <col min="15118" max="15118" width="10" style="265" bestFit="1" customWidth="1"/>
    <col min="15119" max="15119" width="9" style="265" customWidth="1"/>
    <col min="15120" max="15120" width="8" style="265" customWidth="1"/>
    <col min="15121" max="15121" width="7" style="265" customWidth="1"/>
    <col min="15122" max="15122" width="6" style="265" customWidth="1"/>
    <col min="15123" max="15123" width="5" style="265" customWidth="1"/>
    <col min="15124" max="15124" width="4" style="265" customWidth="1"/>
    <col min="15125" max="15125" width="3" style="265" customWidth="1"/>
    <col min="15126" max="15126" width="2" style="265" customWidth="1"/>
    <col min="15127" max="15361" width="9.140625" style="265"/>
    <col min="15362" max="15362" width="9.42578125" style="265" customWidth="1"/>
    <col min="15363" max="15363" width="67.5703125" style="265" customWidth="1"/>
    <col min="15364" max="15364" width="5.140625" style="265" customWidth="1"/>
    <col min="15365" max="15365" width="20" style="265" customWidth="1"/>
    <col min="15366" max="15366" width="20.7109375" style="265" customWidth="1"/>
    <col min="15367" max="15367" width="20.42578125" style="265" customWidth="1"/>
    <col min="15368" max="15368" width="21" style="265" customWidth="1"/>
    <col min="15369" max="15369" width="9.140625" style="265"/>
    <col min="15370" max="15370" width="14.140625" style="265" bestFit="1" customWidth="1"/>
    <col min="15371" max="15371" width="13.140625" style="265" customWidth="1"/>
    <col min="15372" max="15372" width="12" style="265" bestFit="1" customWidth="1"/>
    <col min="15373" max="15373" width="11" style="265" bestFit="1" customWidth="1"/>
    <col min="15374" max="15374" width="10" style="265" bestFit="1" customWidth="1"/>
    <col min="15375" max="15375" width="9" style="265" customWidth="1"/>
    <col min="15376" max="15376" width="8" style="265" customWidth="1"/>
    <col min="15377" max="15377" width="7" style="265" customWidth="1"/>
    <col min="15378" max="15378" width="6" style="265" customWidth="1"/>
    <col min="15379" max="15379" width="5" style="265" customWidth="1"/>
    <col min="15380" max="15380" width="4" style="265" customWidth="1"/>
    <col min="15381" max="15381" width="3" style="265" customWidth="1"/>
    <col min="15382" max="15382" width="2" style="265" customWidth="1"/>
    <col min="15383" max="15617" width="9.140625" style="265"/>
    <col min="15618" max="15618" width="9.42578125" style="265" customWidth="1"/>
    <col min="15619" max="15619" width="67.5703125" style="265" customWidth="1"/>
    <col min="15620" max="15620" width="5.140625" style="265" customWidth="1"/>
    <col min="15621" max="15621" width="20" style="265" customWidth="1"/>
    <col min="15622" max="15622" width="20.7109375" style="265" customWidth="1"/>
    <col min="15623" max="15623" width="20.42578125" style="265" customWidth="1"/>
    <col min="15624" max="15624" width="21" style="265" customWidth="1"/>
    <col min="15625" max="15625" width="9.140625" style="265"/>
    <col min="15626" max="15626" width="14.140625" style="265" bestFit="1" customWidth="1"/>
    <col min="15627" max="15627" width="13.140625" style="265" customWidth="1"/>
    <col min="15628" max="15628" width="12" style="265" bestFit="1" customWidth="1"/>
    <col min="15629" max="15629" width="11" style="265" bestFit="1" customWidth="1"/>
    <col min="15630" max="15630" width="10" style="265" bestFit="1" customWidth="1"/>
    <col min="15631" max="15631" width="9" style="265" customWidth="1"/>
    <col min="15632" max="15632" width="8" style="265" customWidth="1"/>
    <col min="15633" max="15633" width="7" style="265" customWidth="1"/>
    <col min="15634" max="15634" width="6" style="265" customWidth="1"/>
    <col min="15635" max="15635" width="5" style="265" customWidth="1"/>
    <col min="15636" max="15636" width="4" style="265" customWidth="1"/>
    <col min="15637" max="15637" width="3" style="265" customWidth="1"/>
    <col min="15638" max="15638" width="2" style="265" customWidth="1"/>
    <col min="15639" max="15873" width="9.140625" style="265"/>
    <col min="15874" max="15874" width="9.42578125" style="265" customWidth="1"/>
    <col min="15875" max="15875" width="67.5703125" style="265" customWidth="1"/>
    <col min="15876" max="15876" width="5.140625" style="265" customWidth="1"/>
    <col min="15877" max="15877" width="20" style="265" customWidth="1"/>
    <col min="15878" max="15878" width="20.7109375" style="265" customWidth="1"/>
    <col min="15879" max="15879" width="20.42578125" style="265" customWidth="1"/>
    <col min="15880" max="15880" width="21" style="265" customWidth="1"/>
    <col min="15881" max="15881" width="9.140625" style="265"/>
    <col min="15882" max="15882" width="14.140625" style="265" bestFit="1" customWidth="1"/>
    <col min="15883" max="15883" width="13.140625" style="265" customWidth="1"/>
    <col min="15884" max="15884" width="12" style="265" bestFit="1" customWidth="1"/>
    <col min="15885" max="15885" width="11" style="265" bestFit="1" customWidth="1"/>
    <col min="15886" max="15886" width="10" style="265" bestFit="1" customWidth="1"/>
    <col min="15887" max="15887" width="9" style="265" customWidth="1"/>
    <col min="15888" max="15888" width="8" style="265" customWidth="1"/>
    <col min="15889" max="15889" width="7" style="265" customWidth="1"/>
    <col min="15890" max="15890" width="6" style="265" customWidth="1"/>
    <col min="15891" max="15891" width="5" style="265" customWidth="1"/>
    <col min="15892" max="15892" width="4" style="265" customWidth="1"/>
    <col min="15893" max="15893" width="3" style="265" customWidth="1"/>
    <col min="15894" max="15894" width="2" style="265" customWidth="1"/>
    <col min="15895" max="16129" width="9.140625" style="265"/>
    <col min="16130" max="16130" width="9.42578125" style="265" customWidth="1"/>
    <col min="16131" max="16131" width="67.5703125" style="265" customWidth="1"/>
    <col min="16132" max="16132" width="5.140625" style="265" customWidth="1"/>
    <col min="16133" max="16133" width="20" style="265" customWidth="1"/>
    <col min="16134" max="16134" width="20.7109375" style="265" customWidth="1"/>
    <col min="16135" max="16135" width="20.42578125" style="265" customWidth="1"/>
    <col min="16136" max="16136" width="21" style="265" customWidth="1"/>
    <col min="16137" max="16137" width="9.140625" style="265"/>
    <col min="16138" max="16138" width="14.140625" style="265" bestFit="1" customWidth="1"/>
    <col min="16139" max="16139" width="13.140625" style="265" customWidth="1"/>
    <col min="16140" max="16140" width="12" style="265" bestFit="1" customWidth="1"/>
    <col min="16141" max="16141" width="11" style="265" bestFit="1" customWidth="1"/>
    <col min="16142" max="16142" width="10" style="265" bestFit="1" customWidth="1"/>
    <col min="16143" max="16143" width="9" style="265" customWidth="1"/>
    <col min="16144" max="16144" width="8" style="265" customWidth="1"/>
    <col min="16145" max="16145" width="7" style="265" customWidth="1"/>
    <col min="16146" max="16146" width="6" style="265" customWidth="1"/>
    <col min="16147" max="16147" width="5" style="265" customWidth="1"/>
    <col min="16148" max="16148" width="4" style="265" customWidth="1"/>
    <col min="16149" max="16149" width="3" style="265" customWidth="1"/>
    <col min="16150" max="16150" width="2" style="265" customWidth="1"/>
    <col min="16151" max="16384" width="9.140625" style="265"/>
  </cols>
  <sheetData>
    <row r="1" spans="1:22" ht="15">
      <c r="A1" s="261"/>
      <c r="B1" s="261" t="str">
        <f>Cover!$C$10&amp;"; "&amp;Cover!$C$6</f>
        <v>Slovenská plavba a prístavy - lodná  osobná doprava, a.s.; 2020262442</v>
      </c>
      <c r="C1" s="385"/>
      <c r="D1" s="262"/>
      <c r="E1" s="263"/>
      <c r="F1" s="263"/>
      <c r="G1" s="263"/>
      <c r="H1" s="263"/>
      <c r="I1" s="264"/>
    </row>
    <row r="2" spans="1:22" s="272" customFormat="1" ht="14.25">
      <c r="A2" s="266"/>
      <c r="B2" s="266" t="str">
        <f>Index!$C$39</f>
        <v>Súvaha k 31. decembru 2014</v>
      </c>
      <c r="C2" s="386"/>
      <c r="D2" s="268"/>
      <c r="E2" s="269"/>
      <c r="F2" s="269"/>
      <c r="G2" s="269"/>
      <c r="H2" s="270"/>
      <c r="I2" s="271"/>
    </row>
    <row r="3" spans="1:22" ht="24.95" customHeight="1">
      <c r="A3" s="537"/>
      <c r="B3" s="537" t="str">
        <f>Index!$C$40</f>
        <v>Označenie</v>
      </c>
      <c r="C3" s="539" t="str">
        <f>Index!$C$41</f>
        <v>STRANA AKTÍV</v>
      </c>
      <c r="D3" s="541" t="str">
        <f>Index!$C$42</f>
        <v>č.r.</v>
      </c>
      <c r="E3" s="548" t="str">
        <f>Index!$C$43</f>
        <v>Bežné účtovné obdobie</v>
      </c>
      <c r="F3" s="549"/>
      <c r="G3" s="550"/>
      <c r="H3" s="554" t="str">
        <f>Index!$C$44</f>
        <v>Bezprostredne predchádzajúce účtovné obdobie</v>
      </c>
      <c r="K3" s="493"/>
      <c r="L3" s="493"/>
      <c r="M3" s="493"/>
      <c r="N3" s="493"/>
      <c r="O3" s="493"/>
      <c r="P3" s="493"/>
      <c r="Q3" s="493"/>
      <c r="R3" s="493"/>
      <c r="S3" s="493"/>
    </row>
    <row r="4" spans="1:22" ht="24.95" customHeight="1">
      <c r="A4" s="547"/>
      <c r="B4" s="547"/>
      <c r="C4" s="540"/>
      <c r="D4" s="542"/>
      <c r="E4" s="551"/>
      <c r="F4" s="552"/>
      <c r="G4" s="553"/>
      <c r="H4" s="555"/>
      <c r="K4" s="494"/>
      <c r="L4" s="494"/>
      <c r="M4" s="495"/>
      <c r="N4" s="495"/>
      <c r="O4" s="495"/>
      <c r="P4" s="494"/>
      <c r="Q4" s="495"/>
      <c r="R4" s="495"/>
      <c r="S4" s="493"/>
    </row>
    <row r="5" spans="1:22" ht="11.25">
      <c r="A5" s="547"/>
      <c r="B5" s="547"/>
      <c r="C5" s="540"/>
      <c r="D5" s="542"/>
      <c r="E5" s="273" t="str">
        <f>Index!$C$45</f>
        <v>Brutto</v>
      </c>
      <c r="F5" s="274" t="str">
        <f>Index!$C$46</f>
        <v>Korekcia</v>
      </c>
      <c r="G5" s="275" t="str">
        <f>Index!$C$47</f>
        <v>Netto</v>
      </c>
      <c r="H5" s="274" t="str">
        <f>Index!$C$47</f>
        <v>Netto</v>
      </c>
      <c r="K5" s="495"/>
      <c r="L5" s="495"/>
      <c r="M5" s="495"/>
      <c r="N5" s="495"/>
      <c r="O5" s="495"/>
      <c r="P5" s="496"/>
      <c r="Q5" s="495"/>
      <c r="R5" s="494"/>
      <c r="S5" s="493"/>
    </row>
    <row r="6" spans="1:22" ht="11.25">
      <c r="A6" s="276"/>
      <c r="B6" s="276" t="s">
        <v>50</v>
      </c>
      <c r="C6" s="387" t="s">
        <v>51</v>
      </c>
      <c r="D6" s="276" t="s">
        <v>52</v>
      </c>
      <c r="E6" s="273" t="str">
        <f>Index!$C$48</f>
        <v>1 (časť 1)</v>
      </c>
      <c r="F6" s="273" t="str">
        <f>Index!$C$49</f>
        <v>1 (časť 2)</v>
      </c>
      <c r="G6" s="276">
        <v>2</v>
      </c>
      <c r="H6" s="276">
        <v>3</v>
      </c>
      <c r="K6" s="495"/>
      <c r="L6" s="495"/>
      <c r="M6" s="495"/>
      <c r="N6" s="495"/>
      <c r="O6" s="495"/>
      <c r="P6" s="495"/>
      <c r="Q6" s="495"/>
      <c r="R6" s="495"/>
      <c r="S6" s="493"/>
    </row>
    <row r="7" spans="1:22" ht="12.75">
      <c r="A7" s="277"/>
      <c r="B7" s="277"/>
      <c r="C7" s="387"/>
      <c r="D7" s="276"/>
      <c r="E7" s="278" t="str">
        <f>Index!$C$50</f>
        <v>(v eurách)</v>
      </c>
      <c r="F7" s="278" t="str">
        <f>Index!$C$50</f>
        <v>(v eurách)</v>
      </c>
      <c r="G7" s="278" t="str">
        <f>Index!$C$50</f>
        <v>(v eurách)</v>
      </c>
      <c r="H7" s="279" t="str">
        <f>Index!$C$50</f>
        <v>(v eurách)</v>
      </c>
      <c r="I7" s="280"/>
      <c r="J7" s="281"/>
      <c r="K7" s="495"/>
      <c r="L7" s="494"/>
      <c r="M7" s="495"/>
      <c r="N7" s="495"/>
      <c r="O7" s="495"/>
      <c r="P7" s="495"/>
      <c r="Q7" s="495"/>
      <c r="R7" s="495"/>
      <c r="S7" s="497"/>
      <c r="T7" s="281"/>
      <c r="U7" s="281"/>
      <c r="V7" s="281"/>
    </row>
    <row r="8" spans="1:22" ht="12.75">
      <c r="A8" s="282" t="str">
        <f>"BS"&amp;0&amp;D8</f>
        <v>BS001</v>
      </c>
      <c r="B8" s="282"/>
      <c r="C8" s="388" t="str">
        <f>Index!C52</f>
        <v>Spolu majetok (r. 02 + r. 33 + r. 74)</v>
      </c>
      <c r="D8" s="283" t="s">
        <v>44</v>
      </c>
      <c r="E8" s="284">
        <f>SUM(E9+E40+E81)</f>
        <v>3056109</v>
      </c>
      <c r="F8" s="284">
        <f>SUM(F9+F40+F81)</f>
        <v>977645</v>
      </c>
      <c r="G8" s="284">
        <f>SUM(G9+G40+G81)</f>
        <v>2078464</v>
      </c>
      <c r="H8" s="284">
        <f>SUM(H9+H40+H81)</f>
        <v>1892055</v>
      </c>
      <c r="J8" s="281"/>
      <c r="K8" s="494"/>
      <c r="L8" s="494"/>
      <c r="M8" s="495"/>
      <c r="N8" s="495"/>
      <c r="O8" s="495"/>
      <c r="P8" s="494"/>
      <c r="Q8" s="495"/>
      <c r="R8" s="495"/>
      <c r="S8" s="497"/>
      <c r="T8" s="281"/>
      <c r="U8" s="281"/>
      <c r="V8" s="281"/>
    </row>
    <row r="9" spans="1:22" ht="12.75">
      <c r="A9" s="282" t="str">
        <f t="shared" ref="A9:A72" si="0">"BS"&amp;0&amp;D9</f>
        <v>BS002</v>
      </c>
      <c r="B9" s="282" t="s">
        <v>54</v>
      </c>
      <c r="C9" s="388" t="str">
        <f>Index!C53</f>
        <v>Neobežný majetok (r. 03 + r. 11 + r. 21)</v>
      </c>
      <c r="D9" s="283" t="s">
        <v>55</v>
      </c>
      <c r="E9" s="284">
        <f>SUM(E10+E18+E28)</f>
        <v>1511662</v>
      </c>
      <c r="F9" s="284">
        <f>SUM(F10+F18+F28)</f>
        <v>977645</v>
      </c>
      <c r="G9" s="284">
        <f>SUM(G10+G18+G28)</f>
        <v>534017</v>
      </c>
      <c r="H9" s="284">
        <f>SUM(H10+H18+H28)</f>
        <v>558636</v>
      </c>
      <c r="K9" s="495"/>
      <c r="L9" s="495"/>
      <c r="M9" s="495"/>
      <c r="N9" s="495"/>
      <c r="O9" s="495"/>
      <c r="P9" s="495"/>
      <c r="Q9" s="495"/>
      <c r="R9" s="495"/>
      <c r="S9" s="493"/>
    </row>
    <row r="10" spans="1:22" ht="12.75">
      <c r="A10" s="285" t="str">
        <f t="shared" si="0"/>
        <v>BS003</v>
      </c>
      <c r="B10" s="285" t="s">
        <v>56</v>
      </c>
      <c r="C10" s="389" t="str">
        <f>Index!C54</f>
        <v>Dlhodobý nehmotný majetok súčet (r. 04 až r. 10)</v>
      </c>
      <c r="D10" s="283" t="s">
        <v>57</v>
      </c>
      <c r="E10" s="284">
        <f>SUM(E11:E17)</f>
        <v>92827</v>
      </c>
      <c r="F10" s="284">
        <f>SUM(F11:F17)</f>
        <v>92827</v>
      </c>
      <c r="G10" s="284">
        <f>SUM(G11:G17)</f>
        <v>0</v>
      </c>
      <c r="H10" s="284">
        <f>SUM(H11:H17)</f>
        <v>45000</v>
      </c>
      <c r="K10" s="495"/>
      <c r="L10" s="495"/>
      <c r="M10" s="495"/>
      <c r="N10" s="495"/>
      <c r="O10" s="495"/>
      <c r="P10" s="495"/>
      <c r="Q10" s="495"/>
      <c r="R10" s="495"/>
      <c r="S10" s="493"/>
    </row>
    <row r="11" spans="1:22" ht="12.75">
      <c r="A11" s="286" t="str">
        <f t="shared" si="0"/>
        <v>BS004</v>
      </c>
      <c r="B11" s="286" t="s">
        <v>173</v>
      </c>
      <c r="C11" s="390" t="str">
        <f>Index!C55</f>
        <v>Aktivované náklady na vývoj (012) - /072, 091A/</v>
      </c>
      <c r="D11" s="287" t="s">
        <v>58</v>
      </c>
      <c r="E11" s="288">
        <v>0</v>
      </c>
      <c r="F11" s="288">
        <v>0</v>
      </c>
      <c r="G11" s="289">
        <f t="shared" ref="G11:G17" si="1">E11-F11</f>
        <v>0</v>
      </c>
      <c r="H11" s="288">
        <v>0</v>
      </c>
      <c r="K11" s="494"/>
      <c r="L11" s="494"/>
      <c r="M11" s="495"/>
      <c r="N11" s="495"/>
      <c r="O11" s="495"/>
      <c r="P11" s="495"/>
      <c r="Q11" s="495"/>
      <c r="R11" s="494"/>
      <c r="S11" s="493"/>
    </row>
    <row r="12" spans="1:22" ht="12.75">
      <c r="A12" s="286" t="str">
        <f t="shared" si="0"/>
        <v>BS005</v>
      </c>
      <c r="B12" s="286" t="s">
        <v>827</v>
      </c>
      <c r="C12" s="390" t="str">
        <f>Index!C56</f>
        <v>Softvér (013) - /073, 091A/</v>
      </c>
      <c r="D12" s="287" t="s">
        <v>60</v>
      </c>
      <c r="E12" s="288">
        <v>52643</v>
      </c>
      <c r="F12" s="288">
        <v>52643</v>
      </c>
      <c r="G12" s="289">
        <f>E12-F12</f>
        <v>0</v>
      </c>
      <c r="H12" s="288">
        <v>0</v>
      </c>
      <c r="J12" s="290"/>
      <c r="K12" s="494"/>
      <c r="L12" s="494"/>
      <c r="M12" s="495"/>
      <c r="N12" s="495"/>
      <c r="O12" s="495"/>
      <c r="P12" s="495"/>
      <c r="Q12" s="495"/>
      <c r="R12" s="494"/>
      <c r="S12" s="493"/>
    </row>
    <row r="13" spans="1:22" ht="12.75">
      <c r="A13" s="286" t="str">
        <f t="shared" si="0"/>
        <v>BS006</v>
      </c>
      <c r="B13" s="286" t="s">
        <v>828</v>
      </c>
      <c r="C13" s="390" t="str">
        <f>Index!C57</f>
        <v>Oceniteľné práva (014) - /074, 091A/</v>
      </c>
      <c r="D13" s="287" t="s">
        <v>62</v>
      </c>
      <c r="E13" s="288">
        <v>0</v>
      </c>
      <c r="F13" s="288">
        <v>0</v>
      </c>
      <c r="G13" s="289">
        <f t="shared" si="1"/>
        <v>0</v>
      </c>
      <c r="H13" s="288">
        <v>0</v>
      </c>
      <c r="J13" s="290"/>
      <c r="K13" s="495"/>
      <c r="L13" s="495"/>
      <c r="M13" s="495"/>
      <c r="N13" s="495"/>
      <c r="O13" s="495"/>
      <c r="P13" s="495"/>
      <c r="Q13" s="495"/>
      <c r="R13" s="495"/>
      <c r="S13" s="493"/>
    </row>
    <row r="14" spans="1:22" ht="12.75">
      <c r="A14" s="286" t="str">
        <f t="shared" si="0"/>
        <v>BS007</v>
      </c>
      <c r="B14" s="286" t="s">
        <v>829</v>
      </c>
      <c r="C14" s="390" t="str">
        <f>Index!C58</f>
        <v>Goodwill (015) - /075, 091A/</v>
      </c>
      <c r="D14" s="287" t="s">
        <v>64</v>
      </c>
      <c r="E14" s="288">
        <v>0</v>
      </c>
      <c r="F14" s="288">
        <v>0</v>
      </c>
      <c r="G14" s="289">
        <f>E14-F14</f>
        <v>0</v>
      </c>
      <c r="H14" s="288">
        <v>0</v>
      </c>
      <c r="K14" s="494"/>
      <c r="L14" s="494"/>
      <c r="M14" s="495"/>
      <c r="N14" s="495"/>
      <c r="O14" s="495"/>
      <c r="P14" s="495"/>
      <c r="Q14" s="495"/>
      <c r="R14" s="494"/>
      <c r="S14" s="493"/>
    </row>
    <row r="15" spans="1:22" ht="12.75">
      <c r="A15" s="286" t="str">
        <f t="shared" si="0"/>
        <v>BS008</v>
      </c>
      <c r="B15" s="286" t="s">
        <v>830</v>
      </c>
      <c r="C15" s="390" t="str">
        <f>Index!C59</f>
        <v>Ostatný dlhodobý nehmotný majetok (019, 01X) - /079, 07X, 091A/</v>
      </c>
      <c r="D15" s="287" t="s">
        <v>66</v>
      </c>
      <c r="E15" s="288">
        <v>40184</v>
      </c>
      <c r="F15" s="288">
        <v>40184</v>
      </c>
      <c r="G15" s="289">
        <f>E15-F15</f>
        <v>0</v>
      </c>
      <c r="H15" s="288">
        <v>0</v>
      </c>
      <c r="K15" s="495"/>
      <c r="L15" s="495"/>
      <c r="M15" s="495"/>
      <c r="N15" s="495"/>
      <c r="O15" s="495"/>
      <c r="P15" s="495"/>
      <c r="Q15" s="495"/>
      <c r="R15" s="495"/>
      <c r="S15" s="493"/>
    </row>
    <row r="16" spans="1:22" ht="12.75">
      <c r="A16" s="286" t="str">
        <f t="shared" si="0"/>
        <v>BS009</v>
      </c>
      <c r="B16" s="286" t="s">
        <v>831</v>
      </c>
      <c r="C16" s="390" t="str">
        <f>Index!C60</f>
        <v>Obstarávaný dlhodobý nehmotný majetok (041) - 093</v>
      </c>
      <c r="D16" s="287" t="s">
        <v>68</v>
      </c>
      <c r="E16" s="288">
        <v>0</v>
      </c>
      <c r="F16" s="288">
        <v>0</v>
      </c>
      <c r="G16" s="289"/>
      <c r="H16" s="288">
        <v>45000</v>
      </c>
      <c r="K16" s="495"/>
      <c r="L16" s="495"/>
      <c r="M16" s="495"/>
      <c r="N16" s="495"/>
      <c r="O16" s="495"/>
      <c r="P16" s="495"/>
      <c r="Q16" s="495"/>
      <c r="R16" s="495"/>
      <c r="S16" s="493"/>
    </row>
    <row r="17" spans="1:19" ht="25.5">
      <c r="A17" s="286" t="str">
        <f t="shared" si="0"/>
        <v>BS010</v>
      </c>
      <c r="B17" s="286" t="s">
        <v>832</v>
      </c>
      <c r="C17" s="390" t="str">
        <f>Index!C61</f>
        <v>Poskytnuté preddavky na dlhodobý nehmotný majetok (051) - /095A/</v>
      </c>
      <c r="D17" s="287" t="s">
        <v>70</v>
      </c>
      <c r="E17" s="288">
        <v>0</v>
      </c>
      <c r="F17" s="288">
        <v>0</v>
      </c>
      <c r="G17" s="289">
        <f t="shared" si="1"/>
        <v>0</v>
      </c>
      <c r="H17" s="288">
        <v>0</v>
      </c>
      <c r="K17" s="495"/>
      <c r="L17" s="495"/>
      <c r="M17" s="495"/>
      <c r="N17" s="495"/>
      <c r="O17" s="495"/>
      <c r="P17" s="495"/>
      <c r="Q17" s="495"/>
      <c r="R17" s="495"/>
      <c r="S17" s="493"/>
    </row>
    <row r="18" spans="1:19" ht="12.75">
      <c r="A18" s="285" t="str">
        <f t="shared" si="0"/>
        <v>BS011</v>
      </c>
      <c r="B18" s="285" t="s">
        <v>71</v>
      </c>
      <c r="C18" s="389" t="str">
        <f>Index!C62</f>
        <v>Dlhodobý hmotný majetok súčet (r. 12 až r. 20)</v>
      </c>
      <c r="D18" s="283" t="s">
        <v>72</v>
      </c>
      <c r="E18" s="284">
        <f>SUM(E19:E27)</f>
        <v>1418835</v>
      </c>
      <c r="F18" s="284">
        <f>SUM(F19:F27)</f>
        <v>884818</v>
      </c>
      <c r="G18" s="284">
        <f>SUM(G19:G27)</f>
        <v>534017</v>
      </c>
      <c r="H18" s="284">
        <f>SUM(H19:H27)</f>
        <v>513636</v>
      </c>
      <c r="K18" s="495"/>
      <c r="L18" s="495"/>
      <c r="M18" s="495"/>
      <c r="N18" s="495"/>
      <c r="O18" s="495"/>
      <c r="P18" s="495"/>
      <c r="Q18" s="495"/>
      <c r="R18" s="495"/>
      <c r="S18" s="493"/>
    </row>
    <row r="19" spans="1:19" ht="12.75">
      <c r="A19" s="286" t="str">
        <f t="shared" si="0"/>
        <v>BS012</v>
      </c>
      <c r="B19" s="286" t="s">
        <v>73</v>
      </c>
      <c r="C19" s="390" t="str">
        <f>Index!C63</f>
        <v>Pozemky (031) - 092A</v>
      </c>
      <c r="D19" s="287" t="s">
        <v>74</v>
      </c>
      <c r="E19" s="288">
        <v>0</v>
      </c>
      <c r="F19" s="288">
        <v>0</v>
      </c>
      <c r="G19" s="289">
        <f>E19-F19</f>
        <v>0</v>
      </c>
      <c r="H19" s="288">
        <v>0</v>
      </c>
      <c r="K19" s="495"/>
      <c r="L19" s="495"/>
      <c r="M19" s="495"/>
      <c r="N19" s="495"/>
      <c r="O19" s="495"/>
      <c r="P19" s="495"/>
      <c r="Q19" s="495"/>
      <c r="R19" s="495"/>
      <c r="S19" s="493"/>
    </row>
    <row r="20" spans="1:19" ht="12.75">
      <c r="A20" s="286" t="str">
        <f t="shared" si="0"/>
        <v>BS013</v>
      </c>
      <c r="B20" s="286" t="s">
        <v>833</v>
      </c>
      <c r="C20" s="390" t="str">
        <f>Index!C64</f>
        <v>Stavby (021) - /081, 092A/</v>
      </c>
      <c r="D20" s="287" t="s">
        <v>75</v>
      </c>
      <c r="E20" s="288">
        <v>593634</v>
      </c>
      <c r="F20" s="288">
        <v>348303</v>
      </c>
      <c r="G20" s="289">
        <f>E20-F20</f>
        <v>245331</v>
      </c>
      <c r="H20" s="288">
        <v>275362</v>
      </c>
      <c r="K20" s="495"/>
      <c r="L20" s="495"/>
      <c r="M20" s="495"/>
      <c r="N20" s="495"/>
      <c r="O20" s="495"/>
      <c r="P20" s="495"/>
      <c r="Q20" s="495"/>
      <c r="R20" s="495"/>
      <c r="S20" s="493"/>
    </row>
    <row r="21" spans="1:19" ht="25.5">
      <c r="A21" s="291" t="str">
        <f t="shared" si="0"/>
        <v>BS014</v>
      </c>
      <c r="B21" s="291" t="s">
        <v>834</v>
      </c>
      <c r="C21" s="391" t="str">
        <f>Index!C65</f>
        <v>Samostatné hnuteľné veci a súbory hnuteľných vecí (022) - /082, 092A/</v>
      </c>
      <c r="D21" s="287" t="s">
        <v>76</v>
      </c>
      <c r="E21" s="288">
        <v>726073</v>
      </c>
      <c r="F21" s="288">
        <v>509673</v>
      </c>
      <c r="G21" s="292">
        <f>E21-F21</f>
        <v>216400</v>
      </c>
      <c r="H21" s="288">
        <v>170392</v>
      </c>
      <c r="K21" s="495"/>
      <c r="L21" s="495"/>
      <c r="M21" s="495"/>
      <c r="N21" s="495"/>
      <c r="O21" s="495"/>
      <c r="P21" s="495"/>
      <c r="Q21" s="495"/>
      <c r="R21" s="495"/>
      <c r="S21" s="493"/>
    </row>
    <row r="22" spans="1:19" ht="12.75">
      <c r="A22" s="286" t="str">
        <f t="shared" si="0"/>
        <v>BS015</v>
      </c>
      <c r="B22" s="286" t="s">
        <v>835</v>
      </c>
      <c r="C22" s="390" t="str">
        <f>Index!C66</f>
        <v>Pestovateľské celky trvalých porastov (025) - /085, 092A/</v>
      </c>
      <c r="D22" s="287" t="s">
        <v>78</v>
      </c>
      <c r="E22" s="288">
        <v>0</v>
      </c>
      <c r="F22" s="288">
        <v>0</v>
      </c>
      <c r="G22" s="289">
        <f t="shared" ref="G22:G27" si="2">E22-F22</f>
        <v>0</v>
      </c>
      <c r="H22" s="288">
        <v>0</v>
      </c>
      <c r="K22" s="495"/>
      <c r="L22" s="495"/>
      <c r="M22" s="495"/>
      <c r="N22" s="495"/>
      <c r="O22" s="495"/>
      <c r="P22" s="495"/>
      <c r="Q22" s="495"/>
      <c r="R22" s="495"/>
      <c r="S22" s="493"/>
    </row>
    <row r="23" spans="1:19" ht="12.75">
      <c r="A23" s="286" t="str">
        <f t="shared" si="0"/>
        <v>BS016</v>
      </c>
      <c r="B23" s="286" t="s">
        <v>836</v>
      </c>
      <c r="C23" s="390" t="str">
        <f>Index!C67</f>
        <v>Základné stádo a ťažné zvieratá (026) - /086, 092A/</v>
      </c>
      <c r="D23" s="287" t="s">
        <v>79</v>
      </c>
      <c r="E23" s="288">
        <v>0</v>
      </c>
      <c r="F23" s="288">
        <v>0</v>
      </c>
      <c r="G23" s="289">
        <f t="shared" si="2"/>
        <v>0</v>
      </c>
      <c r="H23" s="288">
        <v>0</v>
      </c>
      <c r="K23" s="494"/>
      <c r="L23" s="494"/>
      <c r="M23" s="495"/>
      <c r="N23" s="495"/>
      <c r="O23" s="495"/>
      <c r="P23" s="494"/>
      <c r="Q23" s="495"/>
      <c r="R23" s="494"/>
      <c r="S23" s="493"/>
    </row>
    <row r="24" spans="1:19" ht="25.5">
      <c r="A24" s="286" t="str">
        <f t="shared" si="0"/>
        <v>BS017</v>
      </c>
      <c r="B24" s="286" t="s">
        <v>837</v>
      </c>
      <c r="C24" s="390" t="str">
        <f>Index!C68</f>
        <v>Ostatný dlhodobý hmotný majetok (029, 02X, 032) - /089, 08X, 092A/</v>
      </c>
      <c r="D24" s="287" t="s">
        <v>80</v>
      </c>
      <c r="E24" s="288">
        <v>0</v>
      </c>
      <c r="F24" s="288">
        <v>0</v>
      </c>
      <c r="G24" s="289">
        <f t="shared" si="2"/>
        <v>0</v>
      </c>
      <c r="H24" s="288">
        <v>0</v>
      </c>
      <c r="K24" s="494"/>
      <c r="L24" s="494"/>
      <c r="M24" s="495"/>
      <c r="N24" s="495"/>
      <c r="O24" s="495"/>
      <c r="P24" s="494"/>
      <c r="Q24" s="495"/>
      <c r="R24" s="494"/>
      <c r="S24" s="493"/>
    </row>
    <row r="25" spans="1:19" ht="12.75">
      <c r="A25" s="286" t="str">
        <f t="shared" si="0"/>
        <v>BS018</v>
      </c>
      <c r="B25" s="286" t="s">
        <v>838</v>
      </c>
      <c r="C25" s="390" t="str">
        <f>Index!C69</f>
        <v>Obstarávaný dlhodobý hmotný majetok (042) - 094</v>
      </c>
      <c r="D25" s="287" t="s">
        <v>81</v>
      </c>
      <c r="E25" s="288">
        <v>52905</v>
      </c>
      <c r="F25" s="288">
        <v>0</v>
      </c>
      <c r="G25" s="289">
        <f t="shared" si="2"/>
        <v>52905</v>
      </c>
      <c r="H25" s="288">
        <v>61347</v>
      </c>
      <c r="K25" s="498"/>
      <c r="L25" s="498"/>
      <c r="M25" s="493"/>
      <c r="N25" s="493"/>
      <c r="O25" s="493"/>
      <c r="P25" s="498"/>
      <c r="Q25" s="493"/>
      <c r="R25" s="498"/>
      <c r="S25" s="493"/>
    </row>
    <row r="26" spans="1:19" ht="12.75">
      <c r="A26" s="286" t="str">
        <f t="shared" si="0"/>
        <v>BS019</v>
      </c>
      <c r="B26" s="286" t="s">
        <v>839</v>
      </c>
      <c r="C26" s="390" t="str">
        <f>Index!C70</f>
        <v>Poskytnuté preddavky na dlhodobý hmotný majetok (052) - /095A/</v>
      </c>
      <c r="D26" s="287" t="s">
        <v>83</v>
      </c>
      <c r="E26" s="288">
        <v>15000</v>
      </c>
      <c r="F26" s="288">
        <v>0</v>
      </c>
      <c r="G26" s="289">
        <f t="shared" si="2"/>
        <v>15000</v>
      </c>
      <c r="H26" s="288">
        <v>0</v>
      </c>
      <c r="K26" s="493"/>
      <c r="L26" s="493"/>
      <c r="M26" s="493"/>
      <c r="N26" s="493"/>
      <c r="O26" s="493"/>
      <c r="P26" s="493"/>
      <c r="Q26" s="493"/>
      <c r="R26" s="493"/>
      <c r="S26" s="493"/>
    </row>
    <row r="27" spans="1:19" ht="12.75">
      <c r="A27" s="286" t="str">
        <f t="shared" si="0"/>
        <v>BS020</v>
      </c>
      <c r="B27" s="286" t="s">
        <v>840</v>
      </c>
      <c r="C27" s="390" t="str">
        <f>Index!C71</f>
        <v>Opravná položka k nadobudnutému majetku (+/- 097) +/- 098</v>
      </c>
      <c r="D27" s="287" t="s">
        <v>85</v>
      </c>
      <c r="E27" s="288">
        <v>31223</v>
      </c>
      <c r="F27" s="288">
        <v>26842</v>
      </c>
      <c r="G27" s="289">
        <f t="shared" si="2"/>
        <v>4381</v>
      </c>
      <c r="H27" s="288">
        <v>6535</v>
      </c>
      <c r="K27" s="493"/>
      <c r="L27" s="493"/>
      <c r="M27" s="493"/>
      <c r="N27" s="493"/>
      <c r="O27" s="493"/>
      <c r="P27" s="493"/>
      <c r="Q27" s="493"/>
      <c r="R27" s="493"/>
      <c r="S27" s="493"/>
    </row>
    <row r="28" spans="1:19" ht="12.75">
      <c r="A28" s="282" t="str">
        <f t="shared" si="0"/>
        <v>BS021</v>
      </c>
      <c r="B28" s="282" t="s">
        <v>86</v>
      </c>
      <c r="C28" s="388" t="str">
        <f>Index!C72</f>
        <v>Dlhodobý finančný majetok súčet (r. 22 až r. 32)</v>
      </c>
      <c r="D28" s="283" t="s">
        <v>87</v>
      </c>
      <c r="E28" s="284">
        <f>SUM(E29:E39)</f>
        <v>0</v>
      </c>
      <c r="F28" s="284">
        <f>SUM(F29:F39)</f>
        <v>0</v>
      </c>
      <c r="G28" s="284">
        <f>SUM(G29:G39)</f>
        <v>0</v>
      </c>
      <c r="H28" s="284">
        <f>SUM(H29:H39)</f>
        <v>0</v>
      </c>
      <c r="K28" s="493"/>
      <c r="L28" s="493"/>
      <c r="M28" s="493"/>
      <c r="N28" s="493"/>
      <c r="O28" s="493"/>
      <c r="P28" s="493"/>
      <c r="Q28" s="493"/>
      <c r="R28" s="493"/>
      <c r="S28" s="493"/>
    </row>
    <row r="29" spans="1:19" ht="25.5">
      <c r="A29" s="286" t="str">
        <f t="shared" si="0"/>
        <v>BS022</v>
      </c>
      <c r="B29" s="286" t="s">
        <v>88</v>
      </c>
      <c r="C29" s="390" t="str">
        <f>Index!C73</f>
        <v>Podielové cenné papiere a podiely v prepojených účtovných jednotkách (061A, 062A, 063A) - /096A/</v>
      </c>
      <c r="D29" s="287" t="s">
        <v>89</v>
      </c>
      <c r="E29" s="288">
        <v>0</v>
      </c>
      <c r="F29" s="288">
        <v>0</v>
      </c>
      <c r="G29" s="289">
        <f t="shared" ref="G29:G36" si="3">E29-F29</f>
        <v>0</v>
      </c>
      <c r="H29" s="288">
        <v>0</v>
      </c>
    </row>
    <row r="30" spans="1:19" ht="25.5">
      <c r="A30" s="286" t="str">
        <f t="shared" si="0"/>
        <v>BS023</v>
      </c>
      <c r="B30" s="286" t="s">
        <v>841</v>
      </c>
      <c r="C30" s="390" t="str">
        <f>Index!C74</f>
        <v>Podielové cenné papiere a podiely s podielovou účasťou okrem v prepojených účtovných jednotkách (062) - /096A/</v>
      </c>
      <c r="D30" s="287" t="s">
        <v>91</v>
      </c>
      <c r="E30" s="288">
        <v>0</v>
      </c>
      <c r="F30" s="288">
        <v>0</v>
      </c>
      <c r="G30" s="289">
        <f t="shared" si="3"/>
        <v>0</v>
      </c>
      <c r="H30" s="288">
        <v>0</v>
      </c>
    </row>
    <row r="31" spans="1:19" ht="12.75">
      <c r="A31" s="286" t="str">
        <f t="shared" si="0"/>
        <v>BS024</v>
      </c>
      <c r="B31" s="286" t="s">
        <v>842</v>
      </c>
      <c r="C31" s="390" t="str">
        <f>Index!C75</f>
        <v>Ostatné realizovateľné cenné papiere a podiely (063A) - 096A</v>
      </c>
      <c r="D31" s="287" t="s">
        <v>92</v>
      </c>
      <c r="E31" s="288">
        <v>0</v>
      </c>
      <c r="F31" s="288">
        <v>0</v>
      </c>
      <c r="G31" s="289">
        <f t="shared" si="3"/>
        <v>0</v>
      </c>
      <c r="H31" s="288">
        <v>0</v>
      </c>
    </row>
    <row r="32" spans="1:19" ht="12.75">
      <c r="A32" s="286" t="str">
        <f t="shared" si="0"/>
        <v>BS025</v>
      </c>
      <c r="B32" s="286" t="s">
        <v>843</v>
      </c>
      <c r="C32" s="390" t="str">
        <f>Index!C76</f>
        <v>Pôžičky prepojeným účtovným jednotkám (066A) - 096A</v>
      </c>
      <c r="D32" s="287" t="s">
        <v>93</v>
      </c>
      <c r="E32" s="288">
        <v>0</v>
      </c>
      <c r="F32" s="288">
        <v>0</v>
      </c>
      <c r="G32" s="289">
        <f t="shared" si="3"/>
        <v>0</v>
      </c>
      <c r="H32" s="288">
        <v>0</v>
      </c>
    </row>
    <row r="33" spans="1:8" ht="25.5">
      <c r="A33" s="293" t="str">
        <f t="shared" si="0"/>
        <v>BS026</v>
      </c>
      <c r="B33" s="293" t="s">
        <v>844</v>
      </c>
      <c r="C33" s="392" t="str">
        <f>Index!C77</f>
        <v>Pôžičky v rámci podielovej účasti okrem prepojeným účtovným jednotkám (066A) - 096A</v>
      </c>
      <c r="D33" s="287" t="s">
        <v>94</v>
      </c>
      <c r="E33" s="288">
        <v>0</v>
      </c>
      <c r="F33" s="288">
        <v>0</v>
      </c>
      <c r="G33" s="294">
        <f t="shared" si="3"/>
        <v>0</v>
      </c>
      <c r="H33" s="288">
        <v>0</v>
      </c>
    </row>
    <row r="34" spans="1:8" ht="12.75">
      <c r="A34" s="293" t="str">
        <f t="shared" si="0"/>
        <v>BS027</v>
      </c>
      <c r="B34" s="293" t="s">
        <v>845</v>
      </c>
      <c r="C34" s="392" t="str">
        <f>Index!C78</f>
        <v>Ostatné pôžičky (067A) - /096A/</v>
      </c>
      <c r="D34" s="287" t="s">
        <v>95</v>
      </c>
      <c r="E34" s="288">
        <v>0</v>
      </c>
      <c r="F34" s="288">
        <v>0</v>
      </c>
      <c r="G34" s="294">
        <f t="shared" si="3"/>
        <v>0</v>
      </c>
      <c r="H34" s="288">
        <v>0</v>
      </c>
    </row>
    <row r="35" spans="1:8" ht="25.5">
      <c r="A35" s="293" t="str">
        <f t="shared" si="0"/>
        <v>BS028</v>
      </c>
      <c r="B35" s="293" t="s">
        <v>846</v>
      </c>
      <c r="C35" s="392" t="str">
        <f>Index!C79</f>
        <v>Dlhové cenné papiere a ostatný dlhodobý finančný majetok (065A, 069A, 06XA) - 096A</v>
      </c>
      <c r="D35" s="287" t="s">
        <v>96</v>
      </c>
      <c r="E35" s="288">
        <v>0</v>
      </c>
      <c r="F35" s="288">
        <v>0</v>
      </c>
      <c r="G35" s="294">
        <f t="shared" si="3"/>
        <v>0</v>
      </c>
      <c r="H35" s="288">
        <v>0</v>
      </c>
    </row>
    <row r="36" spans="1:8" ht="25.5">
      <c r="A36" s="293" t="str">
        <f t="shared" si="0"/>
        <v>BS029</v>
      </c>
      <c r="B36" s="293" t="s">
        <v>847</v>
      </c>
      <c r="C36" s="392" t="str">
        <f>Index!C80</f>
        <v>Pôžičky a ostatný dlhodobý finančný majetok so zostatkovou dobou splatnosti najviac jeden rok (066A, 067A, 069A, 06XA) - 096A</v>
      </c>
      <c r="D36" s="287" t="s">
        <v>98</v>
      </c>
      <c r="E36" s="288">
        <v>0</v>
      </c>
      <c r="F36" s="288">
        <v>0</v>
      </c>
      <c r="G36" s="294">
        <f t="shared" si="3"/>
        <v>0</v>
      </c>
      <c r="H36" s="288">
        <v>0</v>
      </c>
    </row>
    <row r="37" spans="1:8" ht="12.75">
      <c r="A37" s="293" t="str">
        <f t="shared" si="0"/>
        <v>BS030</v>
      </c>
      <c r="B37" s="293" t="s">
        <v>848</v>
      </c>
      <c r="C37" s="392" t="str">
        <f>Index!C81</f>
        <v>Účty v bankách s dobou viazanosti dlhšou ako jeden rok (22XA)</v>
      </c>
      <c r="D37" s="287" t="s">
        <v>99</v>
      </c>
      <c r="E37" s="288">
        <v>0</v>
      </c>
      <c r="F37" s="288">
        <v>0</v>
      </c>
      <c r="G37" s="294">
        <f>E37-F37</f>
        <v>0</v>
      </c>
      <c r="H37" s="288">
        <v>0</v>
      </c>
    </row>
    <row r="38" spans="1:8" ht="12.75">
      <c r="A38" s="293" t="str">
        <f t="shared" si="0"/>
        <v>BS031</v>
      </c>
      <c r="B38" s="293" t="s">
        <v>849</v>
      </c>
      <c r="C38" s="392" t="str">
        <f>Index!C82</f>
        <v>Obstarávaný dlhodobý finančný majetok (043) - /096A/</v>
      </c>
      <c r="D38" s="287" t="s">
        <v>101</v>
      </c>
      <c r="E38" s="288">
        <v>0</v>
      </c>
      <c r="F38" s="288">
        <v>0</v>
      </c>
      <c r="G38" s="294">
        <f>E38-F38</f>
        <v>0</v>
      </c>
      <c r="H38" s="288">
        <v>0</v>
      </c>
    </row>
    <row r="39" spans="1:8" ht="25.5">
      <c r="A39" s="293" t="str">
        <f t="shared" si="0"/>
        <v>BS032</v>
      </c>
      <c r="B39" s="293" t="s">
        <v>850</v>
      </c>
      <c r="C39" s="392" t="str">
        <f>Index!C83</f>
        <v>Poskytnuté preddavky na dlhodobý finančný majetok (053) - /095A/</v>
      </c>
      <c r="D39" s="287" t="s">
        <v>103</v>
      </c>
      <c r="E39" s="288">
        <v>0</v>
      </c>
      <c r="F39" s="288">
        <v>0</v>
      </c>
      <c r="G39" s="294">
        <f>E39-F39</f>
        <v>0</v>
      </c>
      <c r="H39" s="288">
        <v>0</v>
      </c>
    </row>
    <row r="40" spans="1:8" ht="12.75">
      <c r="A40" s="282" t="str">
        <f t="shared" si="0"/>
        <v>BS033</v>
      </c>
      <c r="B40" s="282" t="s">
        <v>104</v>
      </c>
      <c r="C40" s="388" t="str">
        <f>Index!C84</f>
        <v>Obežný majetok (r. 34 + r. 41 + r. 53 + r. 66 + r. 71)</v>
      </c>
      <c r="D40" s="283" t="s">
        <v>105</v>
      </c>
      <c r="E40" s="284">
        <f>SUM(E41+E48+E60+E73+E78)</f>
        <v>1504208</v>
      </c>
      <c r="F40" s="284">
        <f>SUM(F41+F48+F60+F73+F78)</f>
        <v>0</v>
      </c>
      <c r="G40" s="284">
        <f>SUM(G41+G48+G60+G73+G78)</f>
        <v>1504208</v>
      </c>
      <c r="H40" s="284">
        <f>SUM(H41+H48+H60+H73+H78)</f>
        <v>1292236</v>
      </c>
    </row>
    <row r="41" spans="1:8" ht="12.75">
      <c r="A41" s="282" t="str">
        <f t="shared" si="0"/>
        <v>BS034</v>
      </c>
      <c r="B41" s="282" t="s">
        <v>106</v>
      </c>
      <c r="C41" s="388" t="str">
        <f>Index!C85</f>
        <v>Zásoby súčet (r. 35 až r. 40)</v>
      </c>
      <c r="D41" s="283" t="s">
        <v>107</v>
      </c>
      <c r="E41" s="284">
        <f>SUM(E42:E47)</f>
        <v>177798</v>
      </c>
      <c r="F41" s="284">
        <f>SUM(F42:F47)</f>
        <v>0</v>
      </c>
      <c r="G41" s="284">
        <f>SUM(G42:G47)</f>
        <v>177798</v>
      </c>
      <c r="H41" s="284">
        <f>SUM(H42:H47)</f>
        <v>157444</v>
      </c>
    </row>
    <row r="42" spans="1:8" ht="12.75">
      <c r="A42" s="295" t="str">
        <f t="shared" si="0"/>
        <v>BS035</v>
      </c>
      <c r="B42" s="295" t="s">
        <v>108</v>
      </c>
      <c r="C42" s="363" t="str">
        <f>Index!C86</f>
        <v>Materiál (112, 119, 11X) - /191, 19X/</v>
      </c>
      <c r="D42" s="287" t="s">
        <v>109</v>
      </c>
      <c r="E42" s="288">
        <v>170827</v>
      </c>
      <c r="F42" s="288">
        <v>0</v>
      </c>
      <c r="G42" s="294">
        <f t="shared" ref="G42:G47" si="4">E42-F42</f>
        <v>170827</v>
      </c>
      <c r="H42" s="288">
        <v>150138</v>
      </c>
    </row>
    <row r="43" spans="1:8" ht="25.5">
      <c r="A43" s="295" t="str">
        <f t="shared" si="0"/>
        <v>BS036</v>
      </c>
      <c r="B43" s="295" t="s">
        <v>851</v>
      </c>
      <c r="C43" s="363" t="str">
        <f>Index!C87</f>
        <v>Nedokončená výroba a polotovary vlastnej výroby (121, 122, 12X) - /192, 193, 19X/</v>
      </c>
      <c r="D43" s="287" t="s">
        <v>110</v>
      </c>
      <c r="E43" s="288">
        <v>0</v>
      </c>
      <c r="F43" s="288">
        <v>0</v>
      </c>
      <c r="G43" s="294">
        <f t="shared" si="4"/>
        <v>0</v>
      </c>
      <c r="H43" s="288">
        <v>0</v>
      </c>
    </row>
    <row r="44" spans="1:8" ht="12.75">
      <c r="A44" s="295" t="str">
        <f t="shared" si="0"/>
        <v>BS037</v>
      </c>
      <c r="B44" s="295" t="s">
        <v>852</v>
      </c>
      <c r="C44" s="363" t="str">
        <f>Index!C88</f>
        <v>Výrobky (123) - 194</v>
      </c>
      <c r="D44" s="287" t="s">
        <v>111</v>
      </c>
      <c r="E44" s="288">
        <v>0</v>
      </c>
      <c r="F44" s="288">
        <v>0</v>
      </c>
      <c r="G44" s="294">
        <f t="shared" si="4"/>
        <v>0</v>
      </c>
      <c r="H44" s="288">
        <v>0</v>
      </c>
    </row>
    <row r="45" spans="1:8" ht="12.75">
      <c r="A45" s="295" t="str">
        <f t="shared" si="0"/>
        <v>BS038</v>
      </c>
      <c r="B45" s="295" t="s">
        <v>853</v>
      </c>
      <c r="C45" s="363" t="str">
        <f>Index!C89</f>
        <v>Zvieratá (124) - 195</v>
      </c>
      <c r="D45" s="287" t="s">
        <v>112</v>
      </c>
      <c r="E45" s="288">
        <v>0</v>
      </c>
      <c r="F45" s="288">
        <v>0</v>
      </c>
      <c r="G45" s="294">
        <f t="shared" si="4"/>
        <v>0</v>
      </c>
      <c r="H45" s="288">
        <v>0</v>
      </c>
    </row>
    <row r="46" spans="1:8" ht="12.75">
      <c r="A46" s="295" t="str">
        <f t="shared" si="0"/>
        <v>BS039</v>
      </c>
      <c r="B46" s="295" t="s">
        <v>854</v>
      </c>
      <c r="C46" s="363" t="str">
        <f>Index!C90</f>
        <v>Tovar (132, 133, 13X, 139) - /196, 19X/</v>
      </c>
      <c r="D46" s="287" t="s">
        <v>113</v>
      </c>
      <c r="E46" s="288">
        <v>6971</v>
      </c>
      <c r="F46" s="288">
        <v>0</v>
      </c>
      <c r="G46" s="294">
        <f t="shared" si="4"/>
        <v>6971</v>
      </c>
      <c r="H46" s="288">
        <v>7306</v>
      </c>
    </row>
    <row r="47" spans="1:8" ht="12.75">
      <c r="A47" s="295" t="str">
        <f t="shared" si="0"/>
        <v>BS040</v>
      </c>
      <c r="B47" s="295" t="s">
        <v>855</v>
      </c>
      <c r="C47" s="363" t="str">
        <f>Index!C91</f>
        <v>Poskytnuté preddavky na zásoby (314A) - /391A/</v>
      </c>
      <c r="D47" s="287" t="s">
        <v>114</v>
      </c>
      <c r="E47" s="288">
        <v>0</v>
      </c>
      <c r="F47" s="288">
        <v>0</v>
      </c>
      <c r="G47" s="294">
        <f t="shared" si="4"/>
        <v>0</v>
      </c>
      <c r="H47" s="288">
        <v>0</v>
      </c>
    </row>
    <row r="48" spans="1:8" ht="12.75">
      <c r="A48" s="282" t="str">
        <f t="shared" si="0"/>
        <v>BS041</v>
      </c>
      <c r="B48" s="282" t="s">
        <v>115</v>
      </c>
      <c r="C48" s="388" t="str">
        <f>Index!C92</f>
        <v>Dlhodobé pohľadávky súčet (r. 42 + r. 46 až r. 52)</v>
      </c>
      <c r="D48" s="283" t="s">
        <v>116</v>
      </c>
      <c r="E48" s="284">
        <f>E49+SUM(E53:E59)</f>
        <v>0</v>
      </c>
      <c r="F48" s="284">
        <f>F49+SUM(F53:F59)</f>
        <v>0</v>
      </c>
      <c r="G48" s="284">
        <f>G49+SUM(G53:G59)</f>
        <v>0</v>
      </c>
      <c r="H48" s="284">
        <f>H49+SUM(H53:H59)</f>
        <v>0</v>
      </c>
    </row>
    <row r="49" spans="1:8" ht="12.75">
      <c r="A49" s="296" t="str">
        <f t="shared" si="0"/>
        <v>BS042</v>
      </c>
      <c r="B49" s="296" t="s">
        <v>223</v>
      </c>
      <c r="C49" s="362" t="str">
        <f>Index!C93</f>
        <v>Pohľadávky z obchodného styku súčet (r. 43 až r. 45)</v>
      </c>
      <c r="D49" s="297" t="s">
        <v>118</v>
      </c>
      <c r="E49" s="298">
        <f>SUM(E50:E52)</f>
        <v>0</v>
      </c>
      <c r="F49" s="298">
        <f>SUM(F50:F52)</f>
        <v>0</v>
      </c>
      <c r="G49" s="298">
        <f>SUM(G50:G52)</f>
        <v>0</v>
      </c>
      <c r="H49" s="298">
        <f>SUM(H50:H52)</f>
        <v>0</v>
      </c>
    </row>
    <row r="50" spans="1:8" ht="25.5">
      <c r="A50" s="295" t="str">
        <f t="shared" si="0"/>
        <v>BS043</v>
      </c>
      <c r="B50" s="295" t="s">
        <v>856</v>
      </c>
      <c r="C50" s="363" t="str">
        <f>Index!C94</f>
        <v>Pohľadávky z obchodného styku voči prepojeným účtovným jednotkám (311A, 312A, 313A, 314A, 315A, 31XA) - /391A/</v>
      </c>
      <c r="D50" s="287" t="s">
        <v>122</v>
      </c>
      <c r="E50" s="288">
        <v>0</v>
      </c>
      <c r="F50" s="288">
        <v>0</v>
      </c>
      <c r="G50" s="294">
        <f>E50-F50</f>
        <v>0</v>
      </c>
      <c r="H50" s="288">
        <v>0</v>
      </c>
    </row>
    <row r="51" spans="1:8" ht="38.25">
      <c r="A51" s="295" t="str">
        <f t="shared" si="0"/>
        <v>BS044</v>
      </c>
      <c r="B51" s="295" t="s">
        <v>857</v>
      </c>
      <c r="C51" s="363" t="str">
        <f>Index!C95</f>
        <v>Pohľadávky z obchodného styku v rámci podielovej účasti okrem pohľadávok voči prepojeným účtovným jednotkám (311A, 312A, 313A, 314A, 315A, 31XA) - /391A/</v>
      </c>
      <c r="D51" s="287" t="s">
        <v>124</v>
      </c>
      <c r="E51" s="288">
        <v>0</v>
      </c>
      <c r="F51" s="288">
        <v>0</v>
      </c>
      <c r="G51" s="294">
        <f>E51-F51</f>
        <v>0</v>
      </c>
      <c r="H51" s="288">
        <v>0</v>
      </c>
    </row>
    <row r="52" spans="1:8" ht="25.5">
      <c r="A52" s="295" t="str">
        <f t="shared" si="0"/>
        <v>BS045</v>
      </c>
      <c r="B52" s="295" t="s">
        <v>858</v>
      </c>
      <c r="C52" s="363" t="str">
        <f>Index!C96</f>
        <v>Ostatné pohľadávky z obchodného styku (311A, 312A, 313A, 314A, 315A, 31XA) - /391A/</v>
      </c>
      <c r="D52" s="287" t="s">
        <v>126</v>
      </c>
      <c r="E52" s="288">
        <v>0</v>
      </c>
      <c r="F52" s="288">
        <v>0</v>
      </c>
      <c r="G52" s="294">
        <f>E52-F52</f>
        <v>0</v>
      </c>
      <c r="H52" s="288">
        <v>0</v>
      </c>
    </row>
    <row r="53" spans="1:8" ht="12.75">
      <c r="A53" s="295" t="str">
        <f t="shared" si="0"/>
        <v>BS046</v>
      </c>
      <c r="B53" s="295" t="s">
        <v>859</v>
      </c>
      <c r="C53" s="363" t="str">
        <f>Index!C97</f>
        <v>Čistá hodnota zákazky (316A)</v>
      </c>
      <c r="D53" s="287" t="s">
        <v>127</v>
      </c>
      <c r="E53" s="288">
        <v>0</v>
      </c>
      <c r="F53" s="288">
        <v>0</v>
      </c>
      <c r="G53" s="294">
        <f t="shared" ref="G53:G59" si="5">E53-F53</f>
        <v>0</v>
      </c>
      <c r="H53" s="288">
        <v>0</v>
      </c>
    </row>
    <row r="54" spans="1:8" ht="25.5">
      <c r="A54" s="295" t="str">
        <f t="shared" si="0"/>
        <v>BS047</v>
      </c>
      <c r="B54" s="295" t="s">
        <v>860</v>
      </c>
      <c r="C54" s="363" t="str">
        <f>Index!C98</f>
        <v>Ostatné pohľadávky voči prepojeným účtovným jednotkám (351A) - /391A/</v>
      </c>
      <c r="D54" s="287" t="s">
        <v>128</v>
      </c>
      <c r="E54" s="288">
        <v>0</v>
      </c>
      <c r="F54" s="288">
        <v>0</v>
      </c>
      <c r="G54" s="294">
        <f t="shared" si="5"/>
        <v>0</v>
      </c>
      <c r="H54" s="288">
        <v>0</v>
      </c>
    </row>
    <row r="55" spans="1:8" ht="25.5">
      <c r="A55" s="295" t="str">
        <f t="shared" si="0"/>
        <v>BS048</v>
      </c>
      <c r="B55" s="295" t="s">
        <v>861</v>
      </c>
      <c r="C55" s="363" t="str">
        <f>Index!C99</f>
        <v>Ostatné pohľadávky v rámci podielovej účasti okrem pohľadávok voči prepojeným účtovným jednotkám (351A) - /391A/</v>
      </c>
      <c r="D55" s="287" t="s">
        <v>129</v>
      </c>
      <c r="E55" s="288">
        <v>0</v>
      </c>
      <c r="F55" s="288">
        <v>0</v>
      </c>
      <c r="G55" s="294">
        <f t="shared" si="5"/>
        <v>0</v>
      </c>
      <c r="H55" s="288">
        <v>0</v>
      </c>
    </row>
    <row r="56" spans="1:8" ht="25.5" customHeight="1">
      <c r="A56" s="293" t="str">
        <f t="shared" si="0"/>
        <v>BS049</v>
      </c>
      <c r="B56" s="293" t="s">
        <v>862</v>
      </c>
      <c r="C56" s="392" t="str">
        <f>Index!C100</f>
        <v>Pohľadávky voči spoločníkom, členom a združeniu (354A, 355A, 358A, 35XA) - /391A/</v>
      </c>
      <c r="D56" s="287" t="s">
        <v>130</v>
      </c>
      <c r="E56" s="288">
        <v>0</v>
      </c>
      <c r="F56" s="288">
        <v>0</v>
      </c>
      <c r="G56" s="294">
        <f t="shared" si="5"/>
        <v>0</v>
      </c>
      <c r="H56" s="288">
        <v>0</v>
      </c>
    </row>
    <row r="57" spans="1:8" ht="12.75">
      <c r="A57" s="293" t="str">
        <f t="shared" si="0"/>
        <v>BS050</v>
      </c>
      <c r="B57" s="293" t="s">
        <v>863</v>
      </c>
      <c r="C57" s="392" t="str">
        <f>Index!C101</f>
        <v>Pohľadávky z derivátových operácií (373A, 376A)</v>
      </c>
      <c r="D57" s="287" t="s">
        <v>131</v>
      </c>
      <c r="E57" s="288">
        <v>0</v>
      </c>
      <c r="F57" s="288">
        <v>0</v>
      </c>
      <c r="G57" s="294">
        <f>E57-F57</f>
        <v>0</v>
      </c>
      <c r="H57" s="288">
        <v>0</v>
      </c>
    </row>
    <row r="58" spans="1:8" ht="25.5">
      <c r="A58" s="293" t="str">
        <f t="shared" si="0"/>
        <v>BS051</v>
      </c>
      <c r="B58" s="293" t="s">
        <v>864</v>
      </c>
      <c r="C58" s="392" t="str">
        <f>Index!C102</f>
        <v>Iné pohľadávky (335A, 336A, 33XA, 371A, 374A, 375A, 378A) - /391A/</v>
      </c>
      <c r="D58" s="287" t="s">
        <v>132</v>
      </c>
      <c r="E58" s="288">
        <v>0</v>
      </c>
      <c r="F58" s="288">
        <v>0</v>
      </c>
      <c r="G58" s="294">
        <f t="shared" si="5"/>
        <v>0</v>
      </c>
      <c r="H58" s="288">
        <v>0</v>
      </c>
    </row>
    <row r="59" spans="1:8" ht="12.75">
      <c r="A59" s="293" t="str">
        <f t="shared" si="0"/>
        <v>BS052</v>
      </c>
      <c r="B59" s="293" t="s">
        <v>865</v>
      </c>
      <c r="C59" s="392" t="str">
        <f>Index!C103</f>
        <v>Odložená daňová pohľadávka (481A)</v>
      </c>
      <c r="D59" s="287" t="s">
        <v>133</v>
      </c>
      <c r="E59" s="288">
        <v>0</v>
      </c>
      <c r="F59" s="288">
        <v>0</v>
      </c>
      <c r="G59" s="294">
        <f t="shared" si="5"/>
        <v>0</v>
      </c>
      <c r="H59" s="288">
        <v>0</v>
      </c>
    </row>
    <row r="60" spans="1:8" ht="12.75">
      <c r="A60" s="282" t="str">
        <f t="shared" si="0"/>
        <v>BS053</v>
      </c>
      <c r="B60" s="282" t="s">
        <v>134</v>
      </c>
      <c r="C60" s="388" t="str">
        <f>Index!C104</f>
        <v>Krátkodobé pohľadávky súčet (r. 54 + r. 58 až r. 65)</v>
      </c>
      <c r="D60" s="283" t="s">
        <v>135</v>
      </c>
      <c r="E60" s="284">
        <f>E61+SUM(E65:E72)</f>
        <v>312948</v>
      </c>
      <c r="F60" s="284">
        <f>F61+SUM(F65:F72)</f>
        <v>0</v>
      </c>
      <c r="G60" s="284">
        <f>G61+SUM(G65:G72)</f>
        <v>312948</v>
      </c>
      <c r="H60" s="284">
        <f>H61+SUM(H65:H72)</f>
        <v>353593</v>
      </c>
    </row>
    <row r="61" spans="1:8" ht="12.75">
      <c r="A61" s="296" t="str">
        <f t="shared" si="0"/>
        <v>BS054</v>
      </c>
      <c r="B61" s="296" t="s">
        <v>136</v>
      </c>
      <c r="C61" s="362" t="str">
        <f>Index!C105</f>
        <v>Pohľadávky z obchodného styku súčet (r. 55 až r. 57)</v>
      </c>
      <c r="D61" s="297" t="s">
        <v>137</v>
      </c>
      <c r="E61" s="298">
        <f>SUM(E62:E64)</f>
        <v>299094</v>
      </c>
      <c r="F61" s="298">
        <f>SUM(F62:F64)</f>
        <v>0</v>
      </c>
      <c r="G61" s="298">
        <f>SUM(G62:G64)</f>
        <v>299094</v>
      </c>
      <c r="H61" s="298">
        <f>SUM(H62:H64)</f>
        <v>309167</v>
      </c>
    </row>
    <row r="62" spans="1:8" ht="25.5">
      <c r="A62" s="295" t="str">
        <f t="shared" si="0"/>
        <v>BS055</v>
      </c>
      <c r="B62" s="295" t="s">
        <v>866</v>
      </c>
      <c r="C62" s="363" t="str">
        <f>Index!C106</f>
        <v>Pohľadávky z obchodného styku voči prepojeným účtovným jednotkám (311A, 312A, 313A, 314A, 315A, 31XA) - /391A/</v>
      </c>
      <c r="D62" s="287" t="s">
        <v>138</v>
      </c>
      <c r="E62" s="288">
        <v>0</v>
      </c>
      <c r="F62" s="288">
        <v>0</v>
      </c>
      <c r="G62" s="294">
        <f>E62-F62</f>
        <v>0</v>
      </c>
      <c r="H62" s="288">
        <v>0</v>
      </c>
    </row>
    <row r="63" spans="1:8" ht="38.25">
      <c r="A63" s="295" t="str">
        <f t="shared" si="0"/>
        <v>BS056</v>
      </c>
      <c r="B63" s="295" t="s">
        <v>867</v>
      </c>
      <c r="C63" s="363" t="str">
        <f>Index!C107</f>
        <v>Pohľadávky z obchodného styku v rámci podielovej účasti okrem pohľadávok voči prepojeným účtovným jednotkám (311A, 312A, 313A, 314A, 315A, 31XA) - /391A/</v>
      </c>
      <c r="D63" s="287" t="s">
        <v>139</v>
      </c>
      <c r="E63" s="288">
        <v>0</v>
      </c>
      <c r="F63" s="288">
        <v>0</v>
      </c>
      <c r="G63" s="294">
        <f>E63-F63</f>
        <v>0</v>
      </c>
      <c r="H63" s="288">
        <v>0</v>
      </c>
    </row>
    <row r="64" spans="1:8" ht="25.5" customHeight="1">
      <c r="A64" s="295" t="str">
        <f t="shared" si="0"/>
        <v>BS057</v>
      </c>
      <c r="B64" s="295" t="s">
        <v>868</v>
      </c>
      <c r="C64" s="363" t="str">
        <f>Index!C108</f>
        <v>Ostatné pohľadávky z obchodného styku (311A, 312A, 313A, 314A, 315A, 31XA) - /391A/</v>
      </c>
      <c r="D64" s="287" t="s">
        <v>141</v>
      </c>
      <c r="E64" s="288">
        <f>305575+8519-15000</f>
        <v>299094</v>
      </c>
      <c r="F64" s="288">
        <v>0</v>
      </c>
      <c r="G64" s="294">
        <f>E64-F64</f>
        <v>299094</v>
      </c>
      <c r="H64" s="288">
        <v>309167</v>
      </c>
    </row>
    <row r="65" spans="1:9" ht="12.75">
      <c r="A65" s="295" t="str">
        <f t="shared" si="0"/>
        <v>BS058</v>
      </c>
      <c r="B65" s="295" t="s">
        <v>869</v>
      </c>
      <c r="C65" s="363" t="str">
        <f>Index!C109</f>
        <v>Čistá hodnota zákazky (316A)</v>
      </c>
      <c r="D65" s="287" t="s">
        <v>142</v>
      </c>
      <c r="E65" s="288">
        <v>0</v>
      </c>
      <c r="F65" s="288">
        <v>0</v>
      </c>
      <c r="G65" s="294">
        <f t="shared" ref="G65:G72" si="6">E65-F65</f>
        <v>0</v>
      </c>
      <c r="H65" s="288">
        <v>0</v>
      </c>
    </row>
    <row r="66" spans="1:9" ht="25.5">
      <c r="A66" s="295" t="str">
        <f t="shared" si="0"/>
        <v>BS059</v>
      </c>
      <c r="B66" s="295" t="s">
        <v>870</v>
      </c>
      <c r="C66" s="363" t="str">
        <f>Index!C110</f>
        <v>Ostatné pohľadávky voči prepojeným účtovným jednotkám (351A) - /391A/</v>
      </c>
      <c r="D66" s="287" t="s">
        <v>143</v>
      </c>
      <c r="E66" s="288">
        <v>0</v>
      </c>
      <c r="F66" s="288">
        <v>0</v>
      </c>
      <c r="G66" s="294">
        <f t="shared" si="6"/>
        <v>0</v>
      </c>
      <c r="H66" s="288">
        <v>0</v>
      </c>
    </row>
    <row r="67" spans="1:9" ht="25.5">
      <c r="A67" s="295" t="str">
        <f t="shared" si="0"/>
        <v>BS060</v>
      </c>
      <c r="B67" s="295" t="s">
        <v>871</v>
      </c>
      <c r="C67" s="363" t="str">
        <f>Index!C111</f>
        <v>Ostatné pohľadávky v rámci podielovej účasti okrem pohľadávok voči prepojeným účtovným jednotkám (351A) - /391A/</v>
      </c>
      <c r="D67" s="287" t="s">
        <v>144</v>
      </c>
      <c r="E67" s="288">
        <v>0</v>
      </c>
      <c r="F67" s="288">
        <v>0</v>
      </c>
      <c r="G67" s="294">
        <f t="shared" si="6"/>
        <v>0</v>
      </c>
      <c r="H67" s="288">
        <v>0</v>
      </c>
    </row>
    <row r="68" spans="1:9" ht="25.5" customHeight="1">
      <c r="A68" s="295" t="str">
        <f t="shared" si="0"/>
        <v>BS061</v>
      </c>
      <c r="B68" s="295" t="s">
        <v>872</v>
      </c>
      <c r="C68" s="363" t="str">
        <f>Index!C112</f>
        <v>Pohľadávky voči spoločníkom, členom a združeniu (354A, 355A, 358A, 35XA, 398A) - /391A/</v>
      </c>
      <c r="D68" s="287" t="s">
        <v>145</v>
      </c>
      <c r="E68" s="288">
        <v>0</v>
      </c>
      <c r="F68" s="288">
        <v>0</v>
      </c>
      <c r="G68" s="294">
        <f t="shared" si="6"/>
        <v>0</v>
      </c>
      <c r="H68" s="288">
        <v>0</v>
      </c>
    </row>
    <row r="69" spans="1:9" ht="12.75">
      <c r="A69" s="295" t="str">
        <f t="shared" si="0"/>
        <v>BS062</v>
      </c>
      <c r="B69" s="295" t="s">
        <v>873</v>
      </c>
      <c r="C69" s="363" t="str">
        <f>Index!C113</f>
        <v>Sociálne poistenie (336) - /391A/</v>
      </c>
      <c r="D69" s="287" t="s">
        <v>146</v>
      </c>
      <c r="E69" s="288">
        <v>0</v>
      </c>
      <c r="F69" s="288">
        <v>0</v>
      </c>
      <c r="G69" s="294">
        <f t="shared" si="6"/>
        <v>0</v>
      </c>
      <c r="H69" s="288">
        <v>0</v>
      </c>
    </row>
    <row r="70" spans="1:9" ht="25.5">
      <c r="A70" s="293" t="str">
        <f t="shared" si="0"/>
        <v>BS063</v>
      </c>
      <c r="B70" s="293" t="s">
        <v>874</v>
      </c>
      <c r="C70" s="392" t="str">
        <f>Index!C114</f>
        <v>Daňové pohľadávky a dotácie (341, 342, 343, 345 346, 347) - /391A/</v>
      </c>
      <c r="D70" s="287" t="s">
        <v>147</v>
      </c>
      <c r="E70" s="288">
        <v>7076</v>
      </c>
      <c r="F70" s="288">
        <v>0</v>
      </c>
      <c r="G70" s="294">
        <f t="shared" si="6"/>
        <v>7076</v>
      </c>
      <c r="H70" s="288">
        <v>40017</v>
      </c>
    </row>
    <row r="71" spans="1:9" ht="12.75">
      <c r="A71" s="293" t="str">
        <f t="shared" si="0"/>
        <v>BS064</v>
      </c>
      <c r="B71" s="293" t="s">
        <v>875</v>
      </c>
      <c r="C71" s="392" t="str">
        <f>Index!C115</f>
        <v>Pohľadávky z derivátových operácií (373A, 376A)</v>
      </c>
      <c r="D71" s="287" t="s">
        <v>148</v>
      </c>
      <c r="E71" s="288">
        <v>0</v>
      </c>
      <c r="F71" s="288">
        <v>0</v>
      </c>
      <c r="G71" s="294">
        <f>E71-F71</f>
        <v>0</v>
      </c>
      <c r="H71" s="288">
        <v>0</v>
      </c>
    </row>
    <row r="72" spans="1:9" ht="12.75">
      <c r="A72" s="293" t="str">
        <f t="shared" si="0"/>
        <v>BS065</v>
      </c>
      <c r="B72" s="293" t="s">
        <v>876</v>
      </c>
      <c r="C72" s="392" t="str">
        <f>Index!C116</f>
        <v>Iné pohľadávky (335A, 33XA, 371A, 374A, 375A, 378A) - /391A/</v>
      </c>
      <c r="D72" s="287" t="s">
        <v>149</v>
      </c>
      <c r="E72" s="288">
        <v>6778</v>
      </c>
      <c r="F72" s="288">
        <v>0</v>
      </c>
      <c r="G72" s="294">
        <f t="shared" si="6"/>
        <v>6778</v>
      </c>
      <c r="H72" s="288">
        <v>4409</v>
      </c>
    </row>
    <row r="73" spans="1:9" ht="12.75">
      <c r="A73" s="282" t="str">
        <f t="shared" ref="A73:A85" si="7">"BS"&amp;0&amp;D73</f>
        <v>BS066</v>
      </c>
      <c r="B73" s="282" t="s">
        <v>150</v>
      </c>
      <c r="C73" s="388" t="str">
        <f>Index!C117</f>
        <v>Krátkodobý finančný majetok súčet (r. 67 až r. 70)</v>
      </c>
      <c r="D73" s="283" t="s">
        <v>151</v>
      </c>
      <c r="E73" s="284">
        <f>SUM(E74:E77)</f>
        <v>0</v>
      </c>
      <c r="F73" s="284">
        <f>SUM(F74:F77)</f>
        <v>0</v>
      </c>
      <c r="G73" s="284">
        <f>SUM(G74:G77)</f>
        <v>0</v>
      </c>
      <c r="H73" s="284">
        <f>SUM(H74:H77)</f>
        <v>0</v>
      </c>
    </row>
    <row r="74" spans="1:9" ht="25.5">
      <c r="A74" s="295" t="str">
        <f t="shared" si="7"/>
        <v>BS067</v>
      </c>
      <c r="B74" s="295" t="s">
        <v>152</v>
      </c>
      <c r="C74" s="363" t="str">
        <f>Index!C118</f>
        <v>Krátkodobý finančný majetok v prepojených účtovných jednotkách (251A, 253A, 256A, 257A, 25XA) - /291A, 29XA/</v>
      </c>
      <c r="D74" s="287" t="s">
        <v>153</v>
      </c>
      <c r="E74" s="288">
        <v>0</v>
      </c>
      <c r="F74" s="288">
        <v>0</v>
      </c>
      <c r="G74" s="294">
        <f>E74-F74</f>
        <v>0</v>
      </c>
      <c r="H74" s="288">
        <v>0</v>
      </c>
    </row>
    <row r="75" spans="1:9" ht="51">
      <c r="A75" s="295" t="str">
        <f t="shared" si="7"/>
        <v>BS068</v>
      </c>
      <c r="B75" s="295" t="s">
        <v>877</v>
      </c>
      <c r="C75" s="363" t="str">
        <f>Index!C119</f>
        <v>Krátkodobý finančný
majetok bez krátkodobého finančného majetku v prepojených účtovných jednotkách (251A, 253A, 256A, 257A, 25XA) - /291A, 29XA/</v>
      </c>
      <c r="D75" s="287" t="s">
        <v>154</v>
      </c>
      <c r="E75" s="288">
        <v>0</v>
      </c>
      <c r="F75" s="288">
        <v>0</v>
      </c>
      <c r="G75" s="294">
        <f>E75-F75</f>
        <v>0</v>
      </c>
      <c r="H75" s="288">
        <v>0</v>
      </c>
    </row>
    <row r="76" spans="1:9" ht="12.75">
      <c r="A76" s="295" t="str">
        <f t="shared" si="7"/>
        <v>BS069</v>
      </c>
      <c r="B76" s="295" t="s">
        <v>878</v>
      </c>
      <c r="C76" s="363" t="str">
        <f>Index!C120</f>
        <v>Vlastné akcie a vlastné obchodné podiely (252)</v>
      </c>
      <c r="D76" s="287" t="s">
        <v>155</v>
      </c>
      <c r="E76" s="288">
        <v>0</v>
      </c>
      <c r="F76" s="288">
        <v>0</v>
      </c>
      <c r="G76" s="294">
        <f>E76-F76</f>
        <v>0</v>
      </c>
      <c r="H76" s="288">
        <v>0</v>
      </c>
    </row>
    <row r="77" spans="1:9" ht="12.75">
      <c r="A77" s="295" t="str">
        <f t="shared" si="7"/>
        <v>BS070</v>
      </c>
      <c r="B77" s="295" t="s">
        <v>879</v>
      </c>
      <c r="C77" s="363" t="str">
        <f>Index!C121</f>
        <v>Obstarávaný krátkodobý finančný majetok (259, 314A) - 291A</v>
      </c>
      <c r="D77" s="287" t="s">
        <v>156</v>
      </c>
      <c r="E77" s="288">
        <v>0</v>
      </c>
      <c r="F77" s="288">
        <v>0</v>
      </c>
      <c r="G77" s="294">
        <f>E77-F77</f>
        <v>0</v>
      </c>
      <c r="H77" s="288">
        <v>0</v>
      </c>
    </row>
    <row r="78" spans="1:9" s="299" customFormat="1" ht="12.75">
      <c r="A78" s="282" t="str">
        <f t="shared" si="7"/>
        <v>BS071</v>
      </c>
      <c r="B78" s="282" t="s">
        <v>158</v>
      </c>
      <c r="C78" s="388" t="str">
        <f>Index!C122</f>
        <v>Finančné účty súčet r. 72 až r. 73</v>
      </c>
      <c r="D78" s="283" t="s">
        <v>159</v>
      </c>
      <c r="E78" s="284">
        <f>SUM(E79:E80)</f>
        <v>1013462</v>
      </c>
      <c r="F78" s="284">
        <f>SUM(F79:F80)</f>
        <v>0</v>
      </c>
      <c r="G78" s="284">
        <f>SUM(G79:G80)</f>
        <v>1013462</v>
      </c>
      <c r="H78" s="284">
        <f>SUM(H79:H80)</f>
        <v>781199</v>
      </c>
      <c r="I78" s="265"/>
    </row>
    <row r="79" spans="1:9" ht="12.75">
      <c r="A79" s="295" t="str">
        <f t="shared" si="7"/>
        <v>BS072</v>
      </c>
      <c r="B79" s="295" t="s">
        <v>160</v>
      </c>
      <c r="C79" s="363" t="str">
        <f>Index!C123</f>
        <v>Peniaze (211, 213, 21X)</v>
      </c>
      <c r="D79" s="287" t="s">
        <v>161</v>
      </c>
      <c r="E79" s="288">
        <v>11320</v>
      </c>
      <c r="F79" s="288">
        <v>0</v>
      </c>
      <c r="G79" s="294">
        <f>E79-F79</f>
        <v>11320</v>
      </c>
      <c r="H79" s="288">
        <v>15495</v>
      </c>
    </row>
    <row r="80" spans="1:9" ht="12.75">
      <c r="A80" s="295" t="str">
        <f t="shared" si="7"/>
        <v>BS073</v>
      </c>
      <c r="B80" s="295" t="s">
        <v>880</v>
      </c>
      <c r="C80" s="363" t="str">
        <f>Index!C124</f>
        <v>Účty v bankách (221A, 22X +/-261)</v>
      </c>
      <c r="D80" s="287" t="s">
        <v>162</v>
      </c>
      <c r="E80" s="288">
        <v>1002142</v>
      </c>
      <c r="F80" s="288">
        <v>0</v>
      </c>
      <c r="G80" s="294">
        <f>E80-F80</f>
        <v>1002142</v>
      </c>
      <c r="H80" s="288">
        <v>765704</v>
      </c>
    </row>
    <row r="81" spans="1:9" ht="12.75">
      <c r="A81" s="282" t="str">
        <f t="shared" si="7"/>
        <v>BS074</v>
      </c>
      <c r="B81" s="282" t="s">
        <v>249</v>
      </c>
      <c r="C81" s="388" t="str">
        <f>Index!C125</f>
        <v>Časové rozlíšenie súčet (r. 75 až r. 78)</v>
      </c>
      <c r="D81" s="283" t="s">
        <v>164</v>
      </c>
      <c r="E81" s="284">
        <f>SUM(E82:E85)</f>
        <v>40239</v>
      </c>
      <c r="F81" s="284">
        <f>SUM(F82:F85)</f>
        <v>0</v>
      </c>
      <c r="G81" s="284">
        <f>SUM(G82:G85)</f>
        <v>40239</v>
      </c>
      <c r="H81" s="284">
        <f>SUM(H82:H85)</f>
        <v>41183</v>
      </c>
    </row>
    <row r="82" spans="1:9" ht="12.75">
      <c r="A82" s="295" t="str">
        <f t="shared" si="7"/>
        <v>BS075</v>
      </c>
      <c r="B82" s="295" t="s">
        <v>165</v>
      </c>
      <c r="C82" s="363" t="str">
        <f>Index!C126</f>
        <v>Náklady budúcich období dlhodobé (381A, 382A)</v>
      </c>
      <c r="D82" s="287" t="s">
        <v>166</v>
      </c>
      <c r="E82" s="288">
        <v>0</v>
      </c>
      <c r="F82" s="288">
        <v>0</v>
      </c>
      <c r="G82" s="294">
        <f>E82-F82</f>
        <v>0</v>
      </c>
      <c r="H82" s="288">
        <v>0</v>
      </c>
    </row>
    <row r="83" spans="1:9" ht="12.75">
      <c r="A83" s="295" t="str">
        <f t="shared" si="7"/>
        <v>BS076</v>
      </c>
      <c r="B83" s="295" t="s">
        <v>881</v>
      </c>
      <c r="C83" s="363" t="str">
        <f>Index!C127</f>
        <v>Náklady budúcich období krátkodobé (381A, 382A)</v>
      </c>
      <c r="D83" s="287" t="s">
        <v>167</v>
      </c>
      <c r="E83" s="288">
        <v>40239</v>
      </c>
      <c r="F83" s="288">
        <v>0</v>
      </c>
      <c r="G83" s="294">
        <f>E83-F83</f>
        <v>40239</v>
      </c>
      <c r="H83" s="288">
        <v>41183</v>
      </c>
    </row>
    <row r="84" spans="1:9" ht="12.75">
      <c r="A84" s="295" t="str">
        <f t="shared" si="7"/>
        <v>BS077</v>
      </c>
      <c r="B84" s="295" t="s">
        <v>882</v>
      </c>
      <c r="C84" s="363" t="str">
        <f>Index!C128</f>
        <v>Príjmy budúcich období dlhodobé (385A)</v>
      </c>
      <c r="D84" s="287" t="s">
        <v>168</v>
      </c>
      <c r="E84" s="288">
        <v>0</v>
      </c>
      <c r="F84" s="288">
        <v>0</v>
      </c>
      <c r="G84" s="294">
        <f>E84-F84</f>
        <v>0</v>
      </c>
      <c r="H84" s="288">
        <v>0</v>
      </c>
    </row>
    <row r="85" spans="1:9" ht="12.75">
      <c r="A85" s="295" t="str">
        <f t="shared" si="7"/>
        <v>BS078</v>
      </c>
      <c r="B85" s="295" t="s">
        <v>883</v>
      </c>
      <c r="C85" s="363" t="str">
        <f>Index!C129</f>
        <v>Príjmy budúcich období krátkodobé (385A)</v>
      </c>
      <c r="D85" s="287" t="s">
        <v>169</v>
      </c>
      <c r="E85" s="288">
        <v>0</v>
      </c>
      <c r="F85" s="288">
        <v>0</v>
      </c>
      <c r="G85" s="294">
        <f>E85-F85</f>
        <v>0</v>
      </c>
      <c r="H85" s="288">
        <v>0</v>
      </c>
    </row>
    <row r="86" spans="1:9" s="304" customFormat="1" ht="15">
      <c r="A86" s="300"/>
      <c r="B86" s="300" t="str">
        <f>B1</f>
        <v>Slovenská plavba a prístavy - lodná  osobná doprava, a.s.; 2020262442</v>
      </c>
      <c r="C86" s="301"/>
      <c r="D86" s="302"/>
      <c r="E86" s="303"/>
      <c r="F86" s="303"/>
      <c r="G86" s="303"/>
      <c r="H86" s="303"/>
      <c r="I86" s="265"/>
    </row>
    <row r="87" spans="1:9" s="309" customFormat="1" ht="14.25">
      <c r="A87" s="305"/>
      <c r="B87" s="305" t="str">
        <f>B2</f>
        <v>Súvaha k 31. decembru 2014</v>
      </c>
      <c r="C87" s="306"/>
      <c r="D87" s="307"/>
      <c r="E87" s="308"/>
      <c r="F87" s="308"/>
      <c r="G87" s="308"/>
      <c r="H87" s="308"/>
      <c r="I87" s="265"/>
    </row>
    <row r="88" spans="1:9" s="310" customFormat="1" ht="17.25" customHeight="1">
      <c r="A88" s="537"/>
      <c r="B88" s="537" t="str">
        <f>B3</f>
        <v>Označenie</v>
      </c>
      <c r="C88" s="539" t="str">
        <f>Index!C333</f>
        <v>STRANA PASÍV</v>
      </c>
      <c r="D88" s="541" t="str">
        <f>D3</f>
        <v>č.r.</v>
      </c>
      <c r="E88" s="543" t="str">
        <f>E3</f>
        <v>Bežné účtovné obdobie</v>
      </c>
      <c r="F88" s="544"/>
      <c r="G88" s="543" t="str">
        <f>H3</f>
        <v>Bezprostredne predchádzajúce účtovné obdobie</v>
      </c>
      <c r="H88" s="544"/>
      <c r="I88" s="265"/>
    </row>
    <row r="89" spans="1:9" s="310" customFormat="1" ht="17.25" customHeight="1">
      <c r="A89" s="538"/>
      <c r="B89" s="538"/>
      <c r="C89" s="540"/>
      <c r="D89" s="542"/>
      <c r="E89" s="545"/>
      <c r="F89" s="546"/>
      <c r="G89" s="545"/>
      <c r="H89" s="546"/>
      <c r="I89" s="265"/>
    </row>
    <row r="90" spans="1:9" s="314" customFormat="1" ht="12">
      <c r="A90" s="276"/>
      <c r="B90" s="276" t="s">
        <v>50</v>
      </c>
      <c r="C90" s="311" t="s">
        <v>51</v>
      </c>
      <c r="D90" s="276" t="s">
        <v>52</v>
      </c>
      <c r="E90" s="312">
        <v>5</v>
      </c>
      <c r="F90" s="313"/>
      <c r="G90" s="312">
        <v>6</v>
      </c>
      <c r="H90" s="313"/>
      <c r="I90" s="265"/>
    </row>
    <row r="91" spans="1:9" s="314" customFormat="1" ht="12">
      <c r="A91" s="277"/>
      <c r="B91" s="277"/>
      <c r="C91" s="315"/>
      <c r="D91" s="279"/>
      <c r="E91" s="316" t="s">
        <v>308</v>
      </c>
      <c r="F91" s="317"/>
      <c r="G91" s="316" t="s">
        <v>308</v>
      </c>
      <c r="H91" s="317"/>
      <c r="I91" s="265"/>
    </row>
    <row r="92" spans="1:9" ht="12.75">
      <c r="A92" s="296" t="str">
        <f>"BS"&amp;0&amp;D92</f>
        <v>BS079</v>
      </c>
      <c r="B92" s="296"/>
      <c r="C92" s="362" t="str">
        <f>Index!C130</f>
        <v>Spolu vlastné imanie a záväzky r. 80 + r. 101 + r. 141</v>
      </c>
      <c r="D92" s="297" t="s">
        <v>170</v>
      </c>
      <c r="E92" s="558">
        <f>SUM(E93+E114+E154)</f>
        <v>2078464</v>
      </c>
      <c r="F92" s="559"/>
      <c r="G92" s="558">
        <f>SUM(G93+G114+G154)</f>
        <v>1892055</v>
      </c>
      <c r="H92" s="559"/>
    </row>
    <row r="93" spans="1:9" ht="25.5">
      <c r="A93" s="296" t="str">
        <f t="shared" ref="A93:A111" si="8">"BS"&amp;0&amp;D93</f>
        <v>BS080</v>
      </c>
      <c r="B93" s="296" t="s">
        <v>54</v>
      </c>
      <c r="C93" s="362" t="str">
        <f>Index!C131</f>
        <v>Vlastné imanie (r. 81 + r. 85 + r. 86 + r. 87 + r. 90 + r. 93 + r. 97 + r. 100)</v>
      </c>
      <c r="D93" s="297" t="s">
        <v>171</v>
      </c>
      <c r="E93" s="558">
        <f>SUM(E94+E98+E99+E100+E103+E106+E110+E113)</f>
        <v>1874637</v>
      </c>
      <c r="F93" s="559"/>
      <c r="G93" s="558">
        <f>SUM(G94+G98+G99+G100+G103+G106+G110+G113)</f>
        <v>1752349</v>
      </c>
      <c r="H93" s="559"/>
    </row>
    <row r="94" spans="1:9" ht="12.75">
      <c r="A94" s="318" t="str">
        <f t="shared" si="8"/>
        <v>BS081</v>
      </c>
      <c r="B94" s="318" t="s">
        <v>56</v>
      </c>
      <c r="C94" s="393" t="str">
        <f>Index!C132</f>
        <v>Základné imanie súčet (r. 82 až r. 84)</v>
      </c>
      <c r="D94" s="297" t="s">
        <v>172</v>
      </c>
      <c r="E94" s="558">
        <f>SUM(E95:F97)</f>
        <v>1029011</v>
      </c>
      <c r="F94" s="559"/>
      <c r="G94" s="558">
        <f>SUM(G95:H97)</f>
        <v>1029011</v>
      </c>
      <c r="H94" s="559"/>
    </row>
    <row r="95" spans="1:9" ht="12.75">
      <c r="A95" s="295" t="str">
        <f t="shared" si="8"/>
        <v>BS082</v>
      </c>
      <c r="B95" s="295" t="s">
        <v>173</v>
      </c>
      <c r="C95" s="363" t="str">
        <f>Index!C133</f>
        <v>Základné imanie (411 alebo +/- 491)</v>
      </c>
      <c r="D95" s="287" t="s">
        <v>174</v>
      </c>
      <c r="E95" s="556">
        <v>1029011</v>
      </c>
      <c r="F95" s="557"/>
      <c r="G95" s="556">
        <v>1029011</v>
      </c>
      <c r="H95" s="557"/>
    </row>
    <row r="96" spans="1:9" ht="12.75">
      <c r="A96" s="293" t="str">
        <f t="shared" si="8"/>
        <v>BS083</v>
      </c>
      <c r="B96" s="293" t="s">
        <v>827</v>
      </c>
      <c r="C96" s="392" t="str">
        <f>Index!C134</f>
        <v>Zmena základného imania +/- 419</v>
      </c>
      <c r="D96" s="287" t="s">
        <v>175</v>
      </c>
      <c r="E96" s="556">
        <v>0</v>
      </c>
      <c r="F96" s="557"/>
      <c r="G96" s="556">
        <v>0</v>
      </c>
      <c r="H96" s="557"/>
    </row>
    <row r="97" spans="1:8" ht="12.75">
      <c r="A97" s="295" t="str">
        <f t="shared" si="8"/>
        <v>BS084</v>
      </c>
      <c r="B97" s="295" t="s">
        <v>828</v>
      </c>
      <c r="C97" s="363" t="str">
        <f>Index!C135</f>
        <v>Pohľadávky za upísané vlastné imanie (/-/353)</v>
      </c>
      <c r="D97" s="287" t="s">
        <v>176</v>
      </c>
      <c r="E97" s="556">
        <v>0</v>
      </c>
      <c r="F97" s="557"/>
      <c r="G97" s="556">
        <v>0</v>
      </c>
      <c r="H97" s="557"/>
    </row>
    <row r="98" spans="1:8" s="264" customFormat="1" ht="12.75">
      <c r="A98" s="319" t="str">
        <f t="shared" si="8"/>
        <v>BS085</v>
      </c>
      <c r="B98" s="319" t="s">
        <v>71</v>
      </c>
      <c r="C98" s="394" t="str">
        <f>Index!C136</f>
        <v>Emisné ážio (412)</v>
      </c>
      <c r="D98" s="287" t="s">
        <v>177</v>
      </c>
      <c r="E98" s="556">
        <v>0</v>
      </c>
      <c r="F98" s="557"/>
      <c r="G98" s="556">
        <v>0</v>
      </c>
      <c r="H98" s="557"/>
    </row>
    <row r="99" spans="1:8" s="264" customFormat="1" ht="12.95" customHeight="1">
      <c r="A99" s="295" t="str">
        <f t="shared" si="8"/>
        <v>BS086</v>
      </c>
      <c r="B99" s="295" t="s">
        <v>86</v>
      </c>
      <c r="C99" s="363" t="str">
        <f>Index!C137</f>
        <v>Ostatné kapitálové fondy (413)</v>
      </c>
      <c r="D99" s="287" t="s">
        <v>178</v>
      </c>
      <c r="E99" s="556">
        <v>0</v>
      </c>
      <c r="F99" s="557"/>
      <c r="G99" s="556">
        <v>0</v>
      </c>
      <c r="H99" s="557"/>
    </row>
    <row r="100" spans="1:8" ht="12.95" customHeight="1">
      <c r="A100" s="296" t="str">
        <f t="shared" si="8"/>
        <v>BS087</v>
      </c>
      <c r="B100" s="296" t="s">
        <v>179</v>
      </c>
      <c r="C100" s="362" t="str">
        <f>Index!C138</f>
        <v>Zákonné rezervné fondy r. 88 + r. 89</v>
      </c>
      <c r="D100" s="297" t="s">
        <v>180</v>
      </c>
      <c r="E100" s="560">
        <f>SUM(E101:F102)</f>
        <v>205803</v>
      </c>
      <c r="F100" s="561"/>
      <c r="G100" s="560">
        <f>SUM(G101:H102)</f>
        <v>205802</v>
      </c>
      <c r="H100" s="561"/>
    </row>
    <row r="101" spans="1:8" ht="15.75" customHeight="1">
      <c r="A101" s="295" t="str">
        <f t="shared" si="8"/>
        <v>BS088</v>
      </c>
      <c r="B101" s="295" t="s">
        <v>181</v>
      </c>
      <c r="C101" s="363" t="str">
        <f>Index!C139</f>
        <v>Zákonný rezervný fond a nedeliteľný fond (417A, 418, 421A, 422)</v>
      </c>
      <c r="D101" s="287" t="s">
        <v>182</v>
      </c>
      <c r="E101" s="556">
        <v>205803</v>
      </c>
      <c r="F101" s="557"/>
      <c r="G101" s="556">
        <v>205802</v>
      </c>
      <c r="H101" s="557"/>
    </row>
    <row r="102" spans="1:8" ht="12.75">
      <c r="A102" s="295" t="str">
        <f t="shared" si="8"/>
        <v>BS089</v>
      </c>
      <c r="B102" s="295" t="s">
        <v>884</v>
      </c>
      <c r="C102" s="363" t="str">
        <f>Index!C140</f>
        <v>Rezervný fond na vlastné akcie a vlastné podiely (417A, 421A)</v>
      </c>
      <c r="D102" s="287" t="s">
        <v>183</v>
      </c>
      <c r="E102" s="556">
        <v>0</v>
      </c>
      <c r="F102" s="557"/>
      <c r="G102" s="556">
        <v>0</v>
      </c>
      <c r="H102" s="557"/>
    </row>
    <row r="103" spans="1:8" ht="12.75">
      <c r="A103" s="318" t="str">
        <f t="shared" si="8"/>
        <v>BS090</v>
      </c>
      <c r="B103" s="318" t="s">
        <v>185</v>
      </c>
      <c r="C103" s="393" t="str">
        <f>Index!C141</f>
        <v>Ostatné fondy zo zisku r. 91 + r. 92</v>
      </c>
      <c r="D103" s="297" t="s">
        <v>186</v>
      </c>
      <c r="E103" s="558">
        <f>SUM(E104:F105)</f>
        <v>0</v>
      </c>
      <c r="F103" s="559"/>
      <c r="G103" s="558">
        <f>SUM(G104:H105)</f>
        <v>0</v>
      </c>
      <c r="H103" s="559"/>
    </row>
    <row r="104" spans="1:8" ht="12.75">
      <c r="A104" s="295" t="str">
        <f t="shared" si="8"/>
        <v>BS091</v>
      </c>
      <c r="B104" s="295" t="s">
        <v>187</v>
      </c>
      <c r="C104" s="363" t="str">
        <f>Index!C142</f>
        <v>Štatutárne fondy (423, 42X)</v>
      </c>
      <c r="D104" s="287" t="s">
        <v>188</v>
      </c>
      <c r="E104" s="556">
        <v>0</v>
      </c>
      <c r="F104" s="557"/>
      <c r="G104" s="556">
        <v>0</v>
      </c>
      <c r="H104" s="557"/>
    </row>
    <row r="105" spans="1:8" ht="12.75">
      <c r="A105" s="295" t="str">
        <f t="shared" si="8"/>
        <v>BS092</v>
      </c>
      <c r="B105" s="295" t="s">
        <v>885</v>
      </c>
      <c r="C105" s="363" t="str">
        <f>Index!C143</f>
        <v>Ostatné fondy (427, 42X)</v>
      </c>
      <c r="D105" s="287" t="s">
        <v>189</v>
      </c>
      <c r="E105" s="556">
        <v>0</v>
      </c>
      <c r="F105" s="557"/>
      <c r="G105" s="556">
        <v>0</v>
      </c>
      <c r="H105" s="557"/>
    </row>
    <row r="106" spans="1:8" ht="12.75">
      <c r="A106" s="320" t="str">
        <f t="shared" si="8"/>
        <v>BS093</v>
      </c>
      <c r="B106" s="320" t="s">
        <v>190</v>
      </c>
      <c r="C106" s="395" t="str">
        <f>Index!C144</f>
        <v>Oceňovacie rozdiely z precenenia súčet (r. 94 až r. 96)</v>
      </c>
      <c r="D106" s="297" t="s">
        <v>191</v>
      </c>
      <c r="E106" s="560">
        <f>SUM(E107:F109)</f>
        <v>0</v>
      </c>
      <c r="F106" s="561"/>
      <c r="G106" s="560">
        <f>SUM(G107:H109)</f>
        <v>0</v>
      </c>
      <c r="H106" s="561"/>
    </row>
    <row r="107" spans="1:8" ht="12.75">
      <c r="A107" s="295" t="str">
        <f t="shared" si="8"/>
        <v>BS094</v>
      </c>
      <c r="B107" s="295" t="s">
        <v>886</v>
      </c>
      <c r="C107" s="363" t="str">
        <f>Index!C145</f>
        <v>Oceňovacie rozdiely z precenenia majetku a záväzkov (+/- 414)</v>
      </c>
      <c r="D107" s="287" t="s">
        <v>193</v>
      </c>
      <c r="E107" s="556">
        <v>0</v>
      </c>
      <c r="F107" s="557"/>
      <c r="G107" s="556">
        <v>0</v>
      </c>
      <c r="H107" s="557"/>
    </row>
    <row r="108" spans="1:8" ht="12.75">
      <c r="A108" s="295" t="str">
        <f t="shared" si="8"/>
        <v>BS095</v>
      </c>
      <c r="B108" s="295" t="s">
        <v>887</v>
      </c>
      <c r="C108" s="363" t="str">
        <f>Index!C146</f>
        <v>Oceňovacie rozdiely z kapitálových účastín (+/- 415)</v>
      </c>
      <c r="D108" s="287" t="s">
        <v>194</v>
      </c>
      <c r="E108" s="556">
        <v>0</v>
      </c>
      <c r="F108" s="557"/>
      <c r="G108" s="556">
        <v>0</v>
      </c>
      <c r="H108" s="557"/>
    </row>
    <row r="109" spans="1:8" ht="25.5">
      <c r="A109" s="293" t="str">
        <f t="shared" si="8"/>
        <v>BS096</v>
      </c>
      <c r="B109" s="293" t="s">
        <v>888</v>
      </c>
      <c r="C109" s="392" t="str">
        <f>Index!C147</f>
        <v>Oceňovacie rozdiely z precenenia pri zlúčení, splynutí a rozdelení (+/- 416)</v>
      </c>
      <c r="D109" s="287" t="s">
        <v>195</v>
      </c>
      <c r="E109" s="556">
        <v>0</v>
      </c>
      <c r="F109" s="557"/>
      <c r="G109" s="556">
        <v>0</v>
      </c>
      <c r="H109" s="557"/>
    </row>
    <row r="110" spans="1:8" ht="12.75">
      <c r="A110" s="318" t="str">
        <f t="shared" si="8"/>
        <v>BS097</v>
      </c>
      <c r="B110" s="318" t="s">
        <v>196</v>
      </c>
      <c r="C110" s="393" t="str">
        <f>Index!C148</f>
        <v>Výsledok hospodárenia minulých rokov r. 98 + r. 99</v>
      </c>
      <c r="D110" s="297" t="s">
        <v>197</v>
      </c>
      <c r="E110" s="558">
        <f>SUM(E111:F112)</f>
        <v>67490</v>
      </c>
      <c r="F110" s="559"/>
      <c r="G110" s="558">
        <f>SUM(G111:H112)</f>
        <v>67490</v>
      </c>
      <c r="H110" s="559"/>
    </row>
    <row r="111" spans="1:8" ht="12.75">
      <c r="A111" s="295" t="str">
        <f t="shared" si="8"/>
        <v>BS098</v>
      </c>
      <c r="B111" s="295" t="s">
        <v>198</v>
      </c>
      <c r="C111" s="363" t="str">
        <f>Index!C149</f>
        <v>Nerozdelený zisk minulých rokov (428)</v>
      </c>
      <c r="D111" s="287" t="s">
        <v>199</v>
      </c>
      <c r="E111" s="556">
        <v>67490</v>
      </c>
      <c r="F111" s="557"/>
      <c r="G111" s="556">
        <v>67490</v>
      </c>
      <c r="H111" s="557"/>
    </row>
    <row r="112" spans="1:8" ht="12.75">
      <c r="A112" s="293" t="str">
        <f>"BS"&amp;0&amp;D112</f>
        <v>BS099</v>
      </c>
      <c r="B112" s="293" t="s">
        <v>889</v>
      </c>
      <c r="C112" s="392" t="str">
        <f>Index!C150</f>
        <v>Neuhradená strata minulých rokov (/-/429)</v>
      </c>
      <c r="D112" s="287" t="s">
        <v>200</v>
      </c>
      <c r="E112" s="556">
        <v>0</v>
      </c>
      <c r="F112" s="557"/>
      <c r="G112" s="556">
        <v>0</v>
      </c>
      <c r="H112" s="557"/>
    </row>
    <row r="113" spans="1:8" ht="42" customHeight="1">
      <c r="A113" s="296" t="str">
        <f>"BS"&amp;D113</f>
        <v>BS100</v>
      </c>
      <c r="B113" s="296" t="s">
        <v>201</v>
      </c>
      <c r="C113" s="362" t="str">
        <f>Index!C151</f>
        <v>Výsledok hospodárenia za účtovné obdobie po zdanení /+-/ r. 01 - (r. 81 + r. 85 + r. 86 + r. 87 + r. 90 + r. 93 + r. 97 + r. 101 + r. 141)</v>
      </c>
      <c r="D113" s="297" t="s">
        <v>202</v>
      </c>
      <c r="E113" s="558">
        <f>SUM(G8-(E94+E98+E99+E100+E103+E106+E110+E114+E154))</f>
        <v>572333</v>
      </c>
      <c r="F113" s="559"/>
      <c r="G113" s="558">
        <f>SUM(H8-(G94+G98+G99+G100+G103+G106+G110+G114+G154))</f>
        <v>450046</v>
      </c>
      <c r="H113" s="559"/>
    </row>
    <row r="114" spans="1:8" ht="25.5">
      <c r="A114" s="296" t="str">
        <f t="shared" ref="A114:A158" si="9">"BS"&amp;D114</f>
        <v>BS101</v>
      </c>
      <c r="B114" s="296" t="s">
        <v>890</v>
      </c>
      <c r="C114" s="362" t="str">
        <f>Index!C152</f>
        <v>Záväzky (r. 102 + r. 118 + r. 121 + r. 122 + r. 136 + r. 139 + r. 140)</v>
      </c>
      <c r="D114" s="297" t="s">
        <v>203</v>
      </c>
      <c r="E114" s="558">
        <f>SUM(E115+E131+E134+E135+E149+E152+E153)</f>
        <v>203827</v>
      </c>
      <c r="F114" s="559"/>
      <c r="G114" s="558">
        <f>SUM(G115+G131+G134+G135+G149+G152+G153)</f>
        <v>139610</v>
      </c>
      <c r="H114" s="559"/>
    </row>
    <row r="115" spans="1:8" ht="12.75">
      <c r="A115" s="318" t="str">
        <f t="shared" si="9"/>
        <v>BS102</v>
      </c>
      <c r="B115" s="318" t="s">
        <v>106</v>
      </c>
      <c r="C115" s="393" t="str">
        <f>Index!C153</f>
        <v>Dlhodobé záväzky súčet (r. 103 + r. 107 až r. 117)</v>
      </c>
      <c r="D115" s="297" t="s">
        <v>204</v>
      </c>
      <c r="E115" s="558">
        <f>E116+SUM(E120:F130)</f>
        <v>4265</v>
      </c>
      <c r="F115" s="559"/>
      <c r="G115" s="558">
        <f>G116+SUM(G120:H130)</f>
        <v>3591</v>
      </c>
      <c r="H115" s="559"/>
    </row>
    <row r="116" spans="1:8" ht="25.5">
      <c r="A116" s="318" t="str">
        <f t="shared" si="9"/>
        <v>BS103</v>
      </c>
      <c r="B116" s="318" t="s">
        <v>108</v>
      </c>
      <c r="C116" s="393" t="str">
        <f>Index!C154</f>
        <v>Dlhodobé záväzky z obchodného styku súčet (r. 104 až r. 106)</v>
      </c>
      <c r="D116" s="297" t="s">
        <v>205</v>
      </c>
      <c r="E116" s="558">
        <f>SUM(E117:F119)</f>
        <v>0</v>
      </c>
      <c r="F116" s="559"/>
      <c r="G116" s="558">
        <f>SUM(G117:H119)</f>
        <v>0</v>
      </c>
      <c r="H116" s="559"/>
    </row>
    <row r="117" spans="1:8" ht="25.5">
      <c r="A117" s="295" t="str">
        <f t="shared" si="9"/>
        <v>BS104</v>
      </c>
      <c r="B117" s="295" t="s">
        <v>891</v>
      </c>
      <c r="C117" s="363" t="str">
        <f>Index!C155</f>
        <v>Záväzky z obchodného styku voči prepojeným účtovným jednotkám (321A, 475A, 476A)</v>
      </c>
      <c r="D117" s="287" t="s">
        <v>206</v>
      </c>
      <c r="E117" s="556">
        <v>0</v>
      </c>
      <c r="F117" s="557"/>
      <c r="G117" s="556">
        <v>0</v>
      </c>
      <c r="H117" s="557"/>
    </row>
    <row r="118" spans="1:8" ht="38.25">
      <c r="A118" s="295" t="str">
        <f t="shared" si="9"/>
        <v>BS105</v>
      </c>
      <c r="B118" s="295" t="s">
        <v>892</v>
      </c>
      <c r="C118" s="363" t="str">
        <f>Index!C156</f>
        <v>Záväzky z obchodného styku v rámci podielovej účasti okrem záväzkov voči prepojeným účtovným jednotkám (321A, 475A, 476A)</v>
      </c>
      <c r="D118" s="287" t="s">
        <v>207</v>
      </c>
      <c r="E118" s="556">
        <v>0</v>
      </c>
      <c r="F118" s="557"/>
      <c r="G118" s="556">
        <v>0</v>
      </c>
      <c r="H118" s="557"/>
    </row>
    <row r="119" spans="1:8" ht="12.75">
      <c r="A119" s="295" t="str">
        <f t="shared" si="9"/>
        <v>BS106</v>
      </c>
      <c r="B119" s="295" t="s">
        <v>893</v>
      </c>
      <c r="C119" s="363" t="str">
        <f>Index!C157</f>
        <v>Ostatné záväzky z obchodného styku (321A, 475A, 476A)</v>
      </c>
      <c r="D119" s="287" t="s">
        <v>208</v>
      </c>
      <c r="E119" s="556">
        <v>0</v>
      </c>
      <c r="F119" s="557"/>
      <c r="G119" s="556">
        <v>0</v>
      </c>
      <c r="H119" s="557"/>
    </row>
    <row r="120" spans="1:8" ht="12.75">
      <c r="A120" s="295" t="str">
        <f t="shared" si="9"/>
        <v>BS107</v>
      </c>
      <c r="B120" s="295" t="s">
        <v>851</v>
      </c>
      <c r="C120" s="363" t="str">
        <f>Index!C158</f>
        <v>Čistá hodnota zákazky (316A)</v>
      </c>
      <c r="D120" s="287" t="s">
        <v>209</v>
      </c>
      <c r="E120" s="556">
        <v>0</v>
      </c>
      <c r="F120" s="557"/>
      <c r="G120" s="556">
        <v>0</v>
      </c>
      <c r="H120" s="557"/>
    </row>
    <row r="121" spans="1:8" ht="25.5">
      <c r="A121" s="295" t="str">
        <f t="shared" si="9"/>
        <v>BS108</v>
      </c>
      <c r="B121" s="295" t="s">
        <v>852</v>
      </c>
      <c r="C121" s="363" t="str">
        <f>Index!C159</f>
        <v>Ostatné záväzky voči prepojeným účtovným jednotkám (471A, 47XA)</v>
      </c>
      <c r="D121" s="287" t="s">
        <v>210</v>
      </c>
      <c r="E121" s="556">
        <v>0</v>
      </c>
      <c r="F121" s="557"/>
      <c r="G121" s="556">
        <v>0</v>
      </c>
      <c r="H121" s="557"/>
    </row>
    <row r="122" spans="1:8" ht="25.5">
      <c r="A122" s="295" t="str">
        <f t="shared" si="9"/>
        <v>BS109</v>
      </c>
      <c r="B122" s="295" t="s">
        <v>853</v>
      </c>
      <c r="C122" s="363" t="str">
        <f>Index!C160</f>
        <v>Ostatné záväzky v rámci podielovej účasti okrem záväzkov voči prepojeným účtovným jednotkám (471A, 47XA)</v>
      </c>
      <c r="D122" s="287" t="s">
        <v>211</v>
      </c>
      <c r="E122" s="556">
        <v>0</v>
      </c>
      <c r="F122" s="557"/>
      <c r="G122" s="556">
        <v>0</v>
      </c>
      <c r="H122" s="557"/>
    </row>
    <row r="123" spans="1:8" ht="12.75">
      <c r="A123" s="295" t="str">
        <f t="shared" si="9"/>
        <v>BS110</v>
      </c>
      <c r="B123" s="295" t="s">
        <v>854</v>
      </c>
      <c r="C123" s="363" t="str">
        <f>Index!C161</f>
        <v>Ostatné dlhodobé záväzky (479A, 47XA)</v>
      </c>
      <c r="D123" s="287" t="s">
        <v>212</v>
      </c>
      <c r="E123" s="556">
        <v>0</v>
      </c>
      <c r="F123" s="557"/>
      <c r="G123" s="556">
        <v>0</v>
      </c>
      <c r="H123" s="557"/>
    </row>
    <row r="124" spans="1:8" ht="12.75">
      <c r="A124" s="295" t="str">
        <f t="shared" si="9"/>
        <v>BS111</v>
      </c>
      <c r="B124" s="295" t="s">
        <v>855</v>
      </c>
      <c r="C124" s="363" t="str">
        <f>Index!C162</f>
        <v>Dlhodobé prijaté preddavky (475A)</v>
      </c>
      <c r="D124" s="287" t="s">
        <v>213</v>
      </c>
      <c r="E124" s="556">
        <v>0</v>
      </c>
      <c r="F124" s="557"/>
      <c r="G124" s="556">
        <v>0</v>
      </c>
      <c r="H124" s="557"/>
    </row>
    <row r="125" spans="1:8" ht="12.75">
      <c r="A125" s="295" t="str">
        <f t="shared" si="9"/>
        <v>BS112</v>
      </c>
      <c r="B125" s="295" t="s">
        <v>894</v>
      </c>
      <c r="C125" s="363" t="str">
        <f>Index!C163</f>
        <v>Dlhodobé zmenky na úhradu (478A)</v>
      </c>
      <c r="D125" s="287" t="s">
        <v>214</v>
      </c>
      <c r="E125" s="556">
        <v>0</v>
      </c>
      <c r="F125" s="557"/>
      <c r="G125" s="556">
        <v>0</v>
      </c>
      <c r="H125" s="557"/>
    </row>
    <row r="126" spans="1:8" ht="12.75">
      <c r="A126" s="295" t="str">
        <f t="shared" si="9"/>
        <v>BS113</v>
      </c>
      <c r="B126" s="295" t="s">
        <v>895</v>
      </c>
      <c r="C126" s="363" t="str">
        <f>Index!C164</f>
        <v>Vydané dlhopisy (473A/-/255A)</v>
      </c>
      <c r="D126" s="287" t="s">
        <v>215</v>
      </c>
      <c r="E126" s="556">
        <v>0</v>
      </c>
      <c r="F126" s="557"/>
      <c r="G126" s="556">
        <v>0</v>
      </c>
      <c r="H126" s="557"/>
    </row>
    <row r="127" spans="1:8" ht="12.75">
      <c r="A127" s="295" t="str">
        <f t="shared" si="9"/>
        <v>BS114</v>
      </c>
      <c r="B127" s="295" t="s">
        <v>896</v>
      </c>
      <c r="C127" s="363" t="str">
        <f>Index!C165</f>
        <v>Záväzky zo sociálneho fondu (472)</v>
      </c>
      <c r="D127" s="287" t="s">
        <v>216</v>
      </c>
      <c r="E127" s="556">
        <v>1539</v>
      </c>
      <c r="F127" s="557"/>
      <c r="G127" s="556">
        <v>865</v>
      </c>
      <c r="H127" s="557"/>
    </row>
    <row r="128" spans="1:8" ht="12.75">
      <c r="A128" s="295" t="str">
        <f t="shared" si="9"/>
        <v>BS115</v>
      </c>
      <c r="B128" s="295" t="s">
        <v>897</v>
      </c>
      <c r="C128" s="363" t="str">
        <f>Index!C166</f>
        <v>Iné dlhodobé záväzky (336A, 372A, 474A, 47XA)</v>
      </c>
      <c r="D128" s="287" t="s">
        <v>217</v>
      </c>
      <c r="E128" s="556">
        <v>0</v>
      </c>
      <c r="F128" s="557"/>
      <c r="G128" s="556">
        <v>0</v>
      </c>
      <c r="H128" s="557"/>
    </row>
    <row r="129" spans="1:9" ht="12.75">
      <c r="A129" s="295" t="str">
        <f t="shared" si="9"/>
        <v>BS116</v>
      </c>
      <c r="B129" s="295" t="s">
        <v>898</v>
      </c>
      <c r="C129" s="363" t="str">
        <f>Index!C167</f>
        <v>Dlhodobé záväzky z derivátových operácií (373A, 377A)</v>
      </c>
      <c r="D129" s="287" t="s">
        <v>218</v>
      </c>
      <c r="E129" s="556">
        <v>0</v>
      </c>
      <c r="F129" s="557"/>
      <c r="G129" s="556">
        <v>0</v>
      </c>
      <c r="H129" s="557"/>
    </row>
    <row r="130" spans="1:9" ht="12.75">
      <c r="A130" s="295" t="str">
        <f t="shared" si="9"/>
        <v>BS117</v>
      </c>
      <c r="B130" s="295" t="s">
        <v>899</v>
      </c>
      <c r="C130" s="363" t="str">
        <f>Index!C168</f>
        <v>Odložený daňový záväzok (481A)</v>
      </c>
      <c r="D130" s="287" t="s">
        <v>220</v>
      </c>
      <c r="E130" s="556">
        <v>2726</v>
      </c>
      <c r="F130" s="557"/>
      <c r="G130" s="556">
        <v>2726</v>
      </c>
      <c r="H130" s="557"/>
    </row>
    <row r="131" spans="1:9" ht="12.75">
      <c r="A131" s="318" t="str">
        <f t="shared" si="9"/>
        <v>BS118</v>
      </c>
      <c r="B131" s="318" t="s">
        <v>115</v>
      </c>
      <c r="C131" s="393" t="str">
        <f>Index!C169</f>
        <v>Dlhodobé rezervy r. 119 + r. 120</v>
      </c>
      <c r="D131" s="321" t="s">
        <v>222</v>
      </c>
      <c r="E131" s="558">
        <f>SUM(E132:F133)</f>
        <v>0</v>
      </c>
      <c r="F131" s="559"/>
      <c r="G131" s="558">
        <f>SUM(G132:H133)</f>
        <v>0</v>
      </c>
      <c r="H131" s="559"/>
    </row>
    <row r="132" spans="1:9" ht="12.75">
      <c r="A132" s="295" t="str">
        <f t="shared" si="9"/>
        <v>BS119</v>
      </c>
      <c r="B132" s="295" t="s">
        <v>223</v>
      </c>
      <c r="C132" s="363" t="str">
        <f>Index!C170</f>
        <v>Zákonné rezervy (451A)</v>
      </c>
      <c r="D132" s="287" t="s">
        <v>224</v>
      </c>
      <c r="E132" s="556">
        <v>0</v>
      </c>
      <c r="F132" s="557"/>
      <c r="G132" s="556">
        <v>0</v>
      </c>
      <c r="H132" s="557"/>
    </row>
    <row r="133" spans="1:9" ht="12.75">
      <c r="A133" s="295" t="str">
        <f t="shared" si="9"/>
        <v>BS120</v>
      </c>
      <c r="B133" s="295" t="s">
        <v>859</v>
      </c>
      <c r="C133" s="363" t="str">
        <f>Index!C171</f>
        <v>Ostatné rezervy (459A, 45XA)</v>
      </c>
      <c r="D133" s="287" t="s">
        <v>225</v>
      </c>
      <c r="E133" s="556">
        <v>0</v>
      </c>
      <c r="F133" s="557"/>
      <c r="G133" s="556">
        <v>0</v>
      </c>
      <c r="H133" s="557"/>
    </row>
    <row r="134" spans="1:9" s="299" customFormat="1" ht="12.75">
      <c r="A134" s="295" t="str">
        <f t="shared" si="9"/>
        <v>BS121</v>
      </c>
      <c r="B134" s="296" t="s">
        <v>134</v>
      </c>
      <c r="C134" s="362" t="str">
        <f>Index!C172</f>
        <v>Dlhodobé bankové úvery (461A, 46XA)</v>
      </c>
      <c r="D134" s="297" t="s">
        <v>226</v>
      </c>
      <c r="E134" s="562">
        <v>0</v>
      </c>
      <c r="F134" s="563"/>
      <c r="G134" s="562">
        <v>0</v>
      </c>
      <c r="H134" s="563"/>
      <c r="I134" s="265"/>
    </row>
    <row r="135" spans="1:9" s="299" customFormat="1" ht="12.75">
      <c r="A135" s="318" t="str">
        <f t="shared" si="9"/>
        <v>BS122</v>
      </c>
      <c r="B135" s="318" t="s">
        <v>150</v>
      </c>
      <c r="C135" s="393" t="str">
        <f>Index!C173</f>
        <v>Krátkodobé záväzky súčet (r. 123 + r. 127 až r. 135)</v>
      </c>
      <c r="D135" s="297" t="s">
        <v>227</v>
      </c>
      <c r="E135" s="558">
        <f>E136+SUM(E140:F148)</f>
        <v>140400</v>
      </c>
      <c r="F135" s="559"/>
      <c r="G135" s="558">
        <f>G136+SUM(G140:H148)</f>
        <v>78351</v>
      </c>
      <c r="H135" s="559"/>
      <c r="I135" s="265"/>
    </row>
    <row r="136" spans="1:9" s="322" customFormat="1" ht="13.5" customHeight="1">
      <c r="A136" s="318" t="str">
        <f t="shared" si="9"/>
        <v>BS123</v>
      </c>
      <c r="B136" s="318" t="s">
        <v>152</v>
      </c>
      <c r="C136" s="393" t="str">
        <f>Index!C174</f>
        <v>Záväzky z obchodného styku súčet (r. 124 až r. 126)</v>
      </c>
      <c r="D136" s="297" t="s">
        <v>229</v>
      </c>
      <c r="E136" s="558">
        <f>SUM(E137:F139)</f>
        <v>54952</v>
      </c>
      <c r="F136" s="559"/>
      <c r="G136" s="558">
        <f>SUM(G137:H139)</f>
        <v>31038</v>
      </c>
      <c r="H136" s="559"/>
      <c r="I136" s="265"/>
    </row>
    <row r="137" spans="1:9" ht="25.5">
      <c r="A137" s="295" t="str">
        <f t="shared" si="9"/>
        <v>BS124</v>
      </c>
      <c r="B137" s="295" t="s">
        <v>900</v>
      </c>
      <c r="C137" s="363" t="str">
        <f>Index!C175</f>
        <v>Záväzky z obchodného styku voči prepojeným účtovným jednotkám (321A, 322A, 324A, 325A, 326A, 32XA, 475A, 476A, 478A, 47XA)</v>
      </c>
      <c r="D137" s="287" t="s">
        <v>230</v>
      </c>
      <c r="E137" s="556">
        <v>0</v>
      </c>
      <c r="F137" s="557"/>
      <c r="G137" s="556">
        <v>0</v>
      </c>
      <c r="H137" s="557"/>
    </row>
    <row r="138" spans="1:9" ht="38.25">
      <c r="A138" s="295" t="str">
        <f t="shared" si="9"/>
        <v>BS125</v>
      </c>
      <c r="B138" s="295" t="s">
        <v>901</v>
      </c>
      <c r="C138" s="363" t="str">
        <f>Index!C176</f>
        <v>Záväzky z obchodného styku v rámci podielovej účasti okrem záväzkov voči prepojeným účtovným jednotkám (321A, 322A, 324A, 325A, 326A, 32XA, 475A, 476A, 478A, 47XA)</v>
      </c>
      <c r="D138" s="287" t="s">
        <v>231</v>
      </c>
      <c r="E138" s="556">
        <v>0</v>
      </c>
      <c r="F138" s="557"/>
      <c r="G138" s="556">
        <v>0</v>
      </c>
      <c r="H138" s="557"/>
    </row>
    <row r="139" spans="1:9" ht="25.5">
      <c r="A139" s="295" t="str">
        <f t="shared" si="9"/>
        <v>BS126</v>
      </c>
      <c r="B139" s="295" t="s">
        <v>902</v>
      </c>
      <c r="C139" s="363" t="str">
        <f>Index!C177</f>
        <v>Ostatné záväzky z obchodného styku (321A, 322A, 324A, 325A, 326A, 32XA, 475A, 476A, 478A, 47XA)</v>
      </c>
      <c r="D139" s="287" t="s">
        <v>232</v>
      </c>
      <c r="E139" s="556">
        <f>46433+8519</f>
        <v>54952</v>
      </c>
      <c r="F139" s="557"/>
      <c r="G139" s="556">
        <v>31038</v>
      </c>
      <c r="H139" s="557"/>
    </row>
    <row r="140" spans="1:9" ht="12.75">
      <c r="A140" s="295" t="str">
        <f t="shared" si="9"/>
        <v>BS127</v>
      </c>
      <c r="B140" s="295" t="s">
        <v>877</v>
      </c>
      <c r="C140" s="363" t="str">
        <f>Index!C178</f>
        <v>Čistá hodnota zákazky (316A)</v>
      </c>
      <c r="D140" s="287" t="s">
        <v>233</v>
      </c>
      <c r="E140" s="556">
        <v>0</v>
      </c>
      <c r="F140" s="557"/>
      <c r="G140" s="556">
        <v>0</v>
      </c>
      <c r="H140" s="557"/>
    </row>
    <row r="141" spans="1:9" ht="25.5" customHeight="1">
      <c r="A141" s="295" t="str">
        <f t="shared" si="9"/>
        <v>BS128</v>
      </c>
      <c r="B141" s="295" t="s">
        <v>878</v>
      </c>
      <c r="C141" s="363" t="str">
        <f>Index!C179</f>
        <v>Ostatné záväzky voči prepojeným účtovným jednotkám (361A, 36XA, 471A, 47XA)</v>
      </c>
      <c r="D141" s="287" t="s">
        <v>234</v>
      </c>
      <c r="E141" s="556">
        <v>0</v>
      </c>
      <c r="F141" s="557"/>
      <c r="G141" s="556">
        <v>0</v>
      </c>
      <c r="H141" s="557"/>
    </row>
    <row r="142" spans="1:9" ht="25.5">
      <c r="A142" s="295" t="str">
        <f t="shared" si="9"/>
        <v>BS129</v>
      </c>
      <c r="B142" s="295" t="s">
        <v>879</v>
      </c>
      <c r="C142" s="363" t="str">
        <f>Index!C180</f>
        <v>Ostatné záväzky v rámci podielovej účasti okrem záväzkov voči prepojeným účtovným jednotkám (361A, 36XA, 471A, 47XA)</v>
      </c>
      <c r="D142" s="287" t="s">
        <v>235</v>
      </c>
      <c r="E142" s="556">
        <v>0</v>
      </c>
      <c r="F142" s="557"/>
      <c r="G142" s="556">
        <v>0</v>
      </c>
      <c r="H142" s="557"/>
    </row>
    <row r="143" spans="1:9" ht="25.5" customHeight="1">
      <c r="A143" s="295" t="str">
        <f t="shared" si="9"/>
        <v>BS130</v>
      </c>
      <c r="B143" s="295" t="s">
        <v>903</v>
      </c>
      <c r="C143" s="363" t="str">
        <f>Index!C181</f>
        <v>Záväzky voči spoločníkom a združeniu (364, 365, 366, 367, 368, 398A, 478A, 479A)</v>
      </c>
      <c r="D143" s="287" t="s">
        <v>236</v>
      </c>
      <c r="E143" s="556">
        <v>0</v>
      </c>
      <c r="F143" s="557"/>
      <c r="G143" s="556">
        <v>0</v>
      </c>
      <c r="H143" s="557"/>
    </row>
    <row r="144" spans="1:9" ht="14.25" customHeight="1">
      <c r="A144" s="295" t="str">
        <f t="shared" si="9"/>
        <v>BS131</v>
      </c>
      <c r="B144" s="295" t="s">
        <v>904</v>
      </c>
      <c r="C144" s="363" t="str">
        <f>Index!C182</f>
        <v>Záväzky voči zamestnancom (331, 333, 33X, 479A)</v>
      </c>
      <c r="D144" s="287" t="s">
        <v>237</v>
      </c>
      <c r="E144" s="556">
        <v>29955</v>
      </c>
      <c r="F144" s="557"/>
      <c r="G144" s="556">
        <v>25880</v>
      </c>
      <c r="H144" s="557"/>
    </row>
    <row r="145" spans="1:9" ht="12.75">
      <c r="A145" s="295" t="str">
        <f t="shared" si="9"/>
        <v>BS132</v>
      </c>
      <c r="B145" s="295" t="s">
        <v>905</v>
      </c>
      <c r="C145" s="363" t="str">
        <f>Index!C183</f>
        <v>Záväzky zo sociálneho poistenia (336A)</v>
      </c>
      <c r="D145" s="287" t="s">
        <v>238</v>
      </c>
      <c r="E145" s="556">
        <v>20216</v>
      </c>
      <c r="F145" s="557"/>
      <c r="G145" s="556">
        <v>17872</v>
      </c>
      <c r="H145" s="557"/>
    </row>
    <row r="146" spans="1:9" ht="12.75">
      <c r="A146" s="295" t="str">
        <f t="shared" si="9"/>
        <v>BS133</v>
      </c>
      <c r="B146" s="295" t="s">
        <v>906</v>
      </c>
      <c r="C146" s="363" t="str">
        <f>Index!C184</f>
        <v>Daňové záväzky a dotácie (341, 342, 343, 345, 346, 347, 34X)</v>
      </c>
      <c r="D146" s="287" t="s">
        <v>239</v>
      </c>
      <c r="E146" s="556">
        <v>35277</v>
      </c>
      <c r="F146" s="557"/>
      <c r="G146" s="556">
        <v>3561</v>
      </c>
      <c r="H146" s="557"/>
    </row>
    <row r="147" spans="1:9" ht="12.75">
      <c r="A147" s="323" t="str">
        <f t="shared" si="9"/>
        <v>BS134</v>
      </c>
      <c r="B147" s="323" t="s">
        <v>907</v>
      </c>
      <c r="C147" s="396" t="str">
        <f>Index!C185</f>
        <v>Záväzky z derivátových operácií (373A, 377A)</v>
      </c>
      <c r="D147" s="287" t="s">
        <v>240</v>
      </c>
      <c r="E147" s="556">
        <v>0</v>
      </c>
      <c r="F147" s="557"/>
      <c r="G147" s="556">
        <v>0</v>
      </c>
      <c r="H147" s="557"/>
    </row>
    <row r="148" spans="1:9" ht="12.75">
      <c r="A148" s="295" t="str">
        <f t="shared" si="9"/>
        <v>BS135</v>
      </c>
      <c r="B148" s="295" t="s">
        <v>908</v>
      </c>
      <c r="C148" s="363" t="str">
        <f>Index!C186</f>
        <v>Iné záväzky (372A, 379A, 474A, 475A, 479A, 47XA)</v>
      </c>
      <c r="D148" s="287" t="s">
        <v>241</v>
      </c>
      <c r="E148" s="556">
        <v>0</v>
      </c>
      <c r="F148" s="557"/>
      <c r="G148" s="556">
        <v>0</v>
      </c>
      <c r="H148" s="557"/>
    </row>
    <row r="149" spans="1:9" s="299" customFormat="1" ht="12.75">
      <c r="A149" s="318" t="str">
        <f t="shared" si="9"/>
        <v>BS136</v>
      </c>
      <c r="B149" s="318" t="s">
        <v>158</v>
      </c>
      <c r="C149" s="393" t="str">
        <f>Index!C187</f>
        <v>Krátkodobé rezervy r. 137 + r. 138</v>
      </c>
      <c r="D149" s="297" t="s">
        <v>242</v>
      </c>
      <c r="E149" s="558">
        <f>SUM(E150:F151)</f>
        <v>58911</v>
      </c>
      <c r="F149" s="559"/>
      <c r="G149" s="558">
        <f>SUM(G150:H151)</f>
        <v>54363</v>
      </c>
      <c r="H149" s="559"/>
      <c r="I149" s="501"/>
    </row>
    <row r="150" spans="1:9" ht="12.75">
      <c r="A150" s="295" t="str">
        <f t="shared" si="9"/>
        <v>BS137</v>
      </c>
      <c r="B150" s="295" t="s">
        <v>160</v>
      </c>
      <c r="C150" s="363" t="str">
        <f>Index!C188</f>
        <v>Zákonné rezervy (323A, 451A)</v>
      </c>
      <c r="D150" s="287" t="s">
        <v>243</v>
      </c>
      <c r="E150" s="556">
        <v>58911</v>
      </c>
      <c r="F150" s="557"/>
      <c r="G150" s="556">
        <v>54363</v>
      </c>
      <c r="H150" s="557"/>
    </row>
    <row r="151" spans="1:9" ht="12.75">
      <c r="A151" s="295" t="str">
        <f t="shared" si="9"/>
        <v>BS138</v>
      </c>
      <c r="B151" s="295" t="s">
        <v>880</v>
      </c>
      <c r="C151" s="363" t="str">
        <f>Index!C189</f>
        <v>Ostatné rezervy (323A, 32X, 459A, 45XA)</v>
      </c>
      <c r="D151" s="287" t="s">
        <v>244</v>
      </c>
      <c r="E151" s="556">
        <v>0</v>
      </c>
      <c r="F151" s="557"/>
      <c r="G151" s="556">
        <v>0</v>
      </c>
      <c r="H151" s="557"/>
    </row>
    <row r="152" spans="1:9" ht="12.75">
      <c r="A152" s="319" t="str">
        <f t="shared" si="9"/>
        <v>BS139</v>
      </c>
      <c r="B152" s="319" t="s">
        <v>245</v>
      </c>
      <c r="C152" s="394" t="str">
        <f>Index!C190</f>
        <v>Bežné bankové úvery (221A, 231, 232, 23X, 461A, 46XA)</v>
      </c>
      <c r="D152" s="287" t="s">
        <v>246</v>
      </c>
      <c r="E152" s="556">
        <v>251</v>
      </c>
      <c r="F152" s="557"/>
      <c r="G152" s="556">
        <v>3305</v>
      </c>
      <c r="H152" s="557"/>
    </row>
    <row r="153" spans="1:9" ht="12.75">
      <c r="A153" s="319" t="str">
        <f t="shared" si="9"/>
        <v>BS140</v>
      </c>
      <c r="B153" s="319" t="s">
        <v>247</v>
      </c>
      <c r="C153" s="394" t="str">
        <f>Index!C191</f>
        <v>Krátkodobé finančné výpomoci (241, 249, 24X, 473A, /-/255A)</v>
      </c>
      <c r="D153" s="287" t="s">
        <v>248</v>
      </c>
      <c r="E153" s="556">
        <v>0</v>
      </c>
      <c r="F153" s="557"/>
      <c r="G153" s="556">
        <v>0</v>
      </c>
      <c r="H153" s="557"/>
    </row>
    <row r="154" spans="1:9" s="299" customFormat="1" ht="12.75">
      <c r="A154" s="296" t="str">
        <f t="shared" si="9"/>
        <v>BS141</v>
      </c>
      <c r="B154" s="296" t="s">
        <v>249</v>
      </c>
      <c r="C154" s="362" t="str">
        <f>Index!C192</f>
        <v>Časové rozlíšenie súčet (r. 142 až r. 145)</v>
      </c>
      <c r="D154" s="297" t="s">
        <v>250</v>
      </c>
      <c r="E154" s="558">
        <f>SUM(E155:F158)</f>
        <v>0</v>
      </c>
      <c r="F154" s="559"/>
      <c r="G154" s="558">
        <f>SUM(G155:H158)</f>
        <v>96</v>
      </c>
      <c r="H154" s="559"/>
      <c r="I154" s="265"/>
    </row>
    <row r="155" spans="1:9" ht="12.75">
      <c r="A155" s="295" t="str">
        <f t="shared" si="9"/>
        <v>BS142</v>
      </c>
      <c r="B155" s="295" t="s">
        <v>165</v>
      </c>
      <c r="C155" s="363" t="str">
        <f>Index!C193</f>
        <v>Výdavky budúcich období dlhodobé (383A)</v>
      </c>
      <c r="D155" s="287" t="s">
        <v>251</v>
      </c>
      <c r="E155" s="556">
        <v>0</v>
      </c>
      <c r="F155" s="557"/>
      <c r="G155" s="556">
        <v>0</v>
      </c>
      <c r="H155" s="557"/>
    </row>
    <row r="156" spans="1:9" ht="12.75">
      <c r="A156" s="295" t="str">
        <f t="shared" si="9"/>
        <v>BS143</v>
      </c>
      <c r="B156" s="295" t="s">
        <v>881</v>
      </c>
      <c r="C156" s="363" t="str">
        <f>Index!C194</f>
        <v>Výdavky budúcich období krátkodobé (383A)</v>
      </c>
      <c r="D156" s="287" t="s">
        <v>252</v>
      </c>
      <c r="E156" s="556">
        <v>0</v>
      </c>
      <c r="F156" s="557"/>
      <c r="G156" s="556">
        <v>0</v>
      </c>
      <c r="H156" s="557"/>
    </row>
    <row r="157" spans="1:9" ht="12.75">
      <c r="A157" s="295" t="str">
        <f t="shared" si="9"/>
        <v>BS144</v>
      </c>
      <c r="B157" s="295" t="s">
        <v>882</v>
      </c>
      <c r="C157" s="363" t="str">
        <f>Index!C195</f>
        <v>Výnosy budúcich období dlhodobé (384A)</v>
      </c>
      <c r="D157" s="287" t="s">
        <v>253</v>
      </c>
      <c r="E157" s="556">
        <v>0</v>
      </c>
      <c r="F157" s="557"/>
      <c r="G157" s="556">
        <v>0</v>
      </c>
      <c r="H157" s="557"/>
    </row>
    <row r="158" spans="1:9" ht="12.75">
      <c r="A158" s="295" t="str">
        <f t="shared" si="9"/>
        <v>BS145</v>
      </c>
      <c r="B158" s="295" t="s">
        <v>883</v>
      </c>
      <c r="C158" s="363" t="str">
        <f>Index!C196</f>
        <v>Výnosy budúcich období krátkodobé (384A)</v>
      </c>
      <c r="D158" s="287" t="s">
        <v>254</v>
      </c>
      <c r="E158" s="556">
        <v>0</v>
      </c>
      <c r="F158" s="557"/>
      <c r="G158" s="556">
        <v>96</v>
      </c>
      <c r="H158" s="557"/>
    </row>
  </sheetData>
  <mergeCells count="146">
    <mergeCell ref="E158:F158"/>
    <mergeCell ref="G158:H158"/>
    <mergeCell ref="E155:F155"/>
    <mergeCell ref="G155:H155"/>
    <mergeCell ref="E156:F156"/>
    <mergeCell ref="G156:H156"/>
    <mergeCell ref="E157:F157"/>
    <mergeCell ref="G157:H157"/>
    <mergeCell ref="E152:F152"/>
    <mergeCell ref="G152:H152"/>
    <mergeCell ref="E153:F153"/>
    <mergeCell ref="G153:H153"/>
    <mergeCell ref="E154:F154"/>
    <mergeCell ref="G154:H154"/>
    <mergeCell ref="E149:F149"/>
    <mergeCell ref="G149:H149"/>
    <mergeCell ref="E150:F150"/>
    <mergeCell ref="G150:H150"/>
    <mergeCell ref="E151:F151"/>
    <mergeCell ref="G151:H151"/>
    <mergeCell ref="E146:F146"/>
    <mergeCell ref="G146:H146"/>
    <mergeCell ref="E147:F147"/>
    <mergeCell ref="G147:H147"/>
    <mergeCell ref="E148:F148"/>
    <mergeCell ref="G148:H148"/>
    <mergeCell ref="E143:F143"/>
    <mergeCell ref="G143:H143"/>
    <mergeCell ref="E144:F144"/>
    <mergeCell ref="G144:H144"/>
    <mergeCell ref="E145:F145"/>
    <mergeCell ref="G145:H145"/>
    <mergeCell ref="E140:F140"/>
    <mergeCell ref="G140:H140"/>
    <mergeCell ref="E141:F141"/>
    <mergeCell ref="G141:H141"/>
    <mergeCell ref="E142:F142"/>
    <mergeCell ref="G142:H142"/>
    <mergeCell ref="E137:F137"/>
    <mergeCell ref="G137:H137"/>
    <mergeCell ref="E138:F138"/>
    <mergeCell ref="G138:H138"/>
    <mergeCell ref="E139:F139"/>
    <mergeCell ref="G139:H139"/>
    <mergeCell ref="E134:F134"/>
    <mergeCell ref="G134:H134"/>
    <mergeCell ref="E135:F135"/>
    <mergeCell ref="G135:H135"/>
    <mergeCell ref="E136:F136"/>
    <mergeCell ref="G136:H136"/>
    <mergeCell ref="E131:F131"/>
    <mergeCell ref="G131:H131"/>
    <mergeCell ref="E132:F132"/>
    <mergeCell ref="G132:H132"/>
    <mergeCell ref="E133:F133"/>
    <mergeCell ref="G133:H133"/>
    <mergeCell ref="E128:F128"/>
    <mergeCell ref="G128:H128"/>
    <mergeCell ref="E129:F129"/>
    <mergeCell ref="G129:H129"/>
    <mergeCell ref="E130:F130"/>
    <mergeCell ref="G130:H130"/>
    <mergeCell ref="E125:F125"/>
    <mergeCell ref="G125:H125"/>
    <mergeCell ref="E126:F126"/>
    <mergeCell ref="G126:H126"/>
    <mergeCell ref="E127:F127"/>
    <mergeCell ref="G127:H127"/>
    <mergeCell ref="E122:F122"/>
    <mergeCell ref="G122:H122"/>
    <mergeCell ref="E123:F123"/>
    <mergeCell ref="G123:H123"/>
    <mergeCell ref="E124:F124"/>
    <mergeCell ref="G124:H124"/>
    <mergeCell ref="E119:F119"/>
    <mergeCell ref="G119:H119"/>
    <mergeCell ref="E120:F120"/>
    <mergeCell ref="G120:H120"/>
    <mergeCell ref="E121:F121"/>
    <mergeCell ref="G121:H121"/>
    <mergeCell ref="E116:F116"/>
    <mergeCell ref="G116:H116"/>
    <mergeCell ref="E117:F117"/>
    <mergeCell ref="G117:H117"/>
    <mergeCell ref="E118:F118"/>
    <mergeCell ref="G118:H118"/>
    <mergeCell ref="E113:F113"/>
    <mergeCell ref="G113:H113"/>
    <mergeCell ref="E114:F114"/>
    <mergeCell ref="G114:H114"/>
    <mergeCell ref="E115:F115"/>
    <mergeCell ref="G115:H115"/>
    <mergeCell ref="E110:F110"/>
    <mergeCell ref="G110:H110"/>
    <mergeCell ref="E111:F111"/>
    <mergeCell ref="G111:H111"/>
    <mergeCell ref="E112:F112"/>
    <mergeCell ref="G112:H112"/>
    <mergeCell ref="E107:F107"/>
    <mergeCell ref="G107:H107"/>
    <mergeCell ref="E108:F108"/>
    <mergeCell ref="G108:H108"/>
    <mergeCell ref="E109:F109"/>
    <mergeCell ref="G109:H109"/>
    <mergeCell ref="E104:F104"/>
    <mergeCell ref="G104:H104"/>
    <mergeCell ref="E105:F105"/>
    <mergeCell ref="G105:H105"/>
    <mergeCell ref="E106:F106"/>
    <mergeCell ref="G106:H106"/>
    <mergeCell ref="E101:F101"/>
    <mergeCell ref="G101:H101"/>
    <mergeCell ref="E102:F102"/>
    <mergeCell ref="G102:H102"/>
    <mergeCell ref="E103:F103"/>
    <mergeCell ref="G103:H103"/>
    <mergeCell ref="E98:F98"/>
    <mergeCell ref="G98:H98"/>
    <mergeCell ref="E99:F99"/>
    <mergeCell ref="G99:H99"/>
    <mergeCell ref="E100:F100"/>
    <mergeCell ref="G100:H100"/>
    <mergeCell ref="E95:F95"/>
    <mergeCell ref="G95:H95"/>
    <mergeCell ref="E96:F96"/>
    <mergeCell ref="G96:H96"/>
    <mergeCell ref="E97:F97"/>
    <mergeCell ref="G97:H97"/>
    <mergeCell ref="E92:F92"/>
    <mergeCell ref="G92:H92"/>
    <mergeCell ref="E93:F93"/>
    <mergeCell ref="G93:H93"/>
    <mergeCell ref="E94:F94"/>
    <mergeCell ref="G94:H94"/>
    <mergeCell ref="A88:A89"/>
    <mergeCell ref="B88:B89"/>
    <mergeCell ref="C88:C89"/>
    <mergeCell ref="D88:D89"/>
    <mergeCell ref="E88:F89"/>
    <mergeCell ref="G88:H89"/>
    <mergeCell ref="A3:A5"/>
    <mergeCell ref="B3:B5"/>
    <mergeCell ref="C3:C5"/>
    <mergeCell ref="D3:D5"/>
    <mergeCell ref="E3:G4"/>
    <mergeCell ref="H3:H4"/>
  </mergeCells>
  <printOptions horizontalCentered="1"/>
  <pageMargins left="0.55118110236220474" right="0.31496062992125984" top="0.35433070866141736" bottom="0.51181102362204722" header="0.51181102362204722" footer="0.51181102362204722"/>
  <pageSetup paperSize="9" scale="68" orientation="portrait" r:id="rId1"/>
  <headerFooter alignWithMargins="0"/>
  <rowBreaks count="1" manualBreakCount="1">
    <brk id="85" max="16383" man="1"/>
  </rowBreaks>
</worksheet>
</file>

<file path=xl/worksheets/sheet3.xml><?xml version="1.0" encoding="utf-8"?>
<worksheet xmlns="http://schemas.openxmlformats.org/spreadsheetml/2006/main" xmlns:r="http://schemas.openxmlformats.org/officeDocument/2006/relationships">
  <dimension ref="A2:N69"/>
  <sheetViews>
    <sheetView showGridLines="0" showZeros="0" topLeftCell="B1" zoomScale="85" zoomScaleNormal="85" workbookViewId="0">
      <selection activeCell="E65" sqref="E65:F66"/>
    </sheetView>
  </sheetViews>
  <sheetFormatPr defaultRowHeight="12.75"/>
  <cols>
    <col min="1" max="1" width="10.7109375" style="367" hidden="1" customWidth="1"/>
    <col min="2" max="2" width="7.85546875" style="368" customWidth="1"/>
    <col min="3" max="3" width="93.7109375" style="369" customWidth="1"/>
    <col min="4" max="4" width="4.28515625" style="367" customWidth="1"/>
    <col min="5" max="6" width="16.140625" style="367" customWidth="1"/>
    <col min="7" max="7" width="10.7109375" style="327" customWidth="1"/>
    <col min="8" max="8" width="15.7109375" style="352" customWidth="1"/>
    <col min="9" max="9" width="9.42578125" style="351" customWidth="1"/>
    <col min="10" max="10" width="9.140625" style="351"/>
    <col min="11" max="17" width="10.7109375" style="351" customWidth="1"/>
    <col min="18" max="257" width="9.140625" style="351"/>
    <col min="258" max="258" width="6.28515625" style="351" customWidth="1"/>
    <col min="259" max="259" width="93.7109375" style="351" customWidth="1"/>
    <col min="260" max="260" width="4.28515625" style="351" customWidth="1"/>
    <col min="261" max="261" width="18.28515625" style="351" customWidth="1"/>
    <col min="262" max="262" width="19.5703125" style="351" customWidth="1"/>
    <col min="263" max="263" width="10.7109375" style="351" customWidth="1"/>
    <col min="264" max="264" width="15.7109375" style="351" customWidth="1"/>
    <col min="265" max="265" width="9.42578125" style="351" customWidth="1"/>
    <col min="266" max="266" width="9.140625" style="351"/>
    <col min="267" max="273" width="10.7109375" style="351" customWidth="1"/>
    <col min="274" max="513" width="9.140625" style="351"/>
    <col min="514" max="514" width="6.28515625" style="351" customWidth="1"/>
    <col min="515" max="515" width="93.7109375" style="351" customWidth="1"/>
    <col min="516" max="516" width="4.28515625" style="351" customWidth="1"/>
    <col min="517" max="517" width="18.28515625" style="351" customWidth="1"/>
    <col min="518" max="518" width="19.5703125" style="351" customWidth="1"/>
    <col min="519" max="519" width="10.7109375" style="351" customWidth="1"/>
    <col min="520" max="520" width="15.7109375" style="351" customWidth="1"/>
    <col min="521" max="521" width="9.42578125" style="351" customWidth="1"/>
    <col min="522" max="522" width="9.140625" style="351"/>
    <col min="523" max="529" width="10.7109375" style="351" customWidth="1"/>
    <col min="530" max="769" width="9.140625" style="351"/>
    <col min="770" max="770" width="6.28515625" style="351" customWidth="1"/>
    <col min="771" max="771" width="93.7109375" style="351" customWidth="1"/>
    <col min="772" max="772" width="4.28515625" style="351" customWidth="1"/>
    <col min="773" max="773" width="18.28515625" style="351" customWidth="1"/>
    <col min="774" max="774" width="19.5703125" style="351" customWidth="1"/>
    <col min="775" max="775" width="10.7109375" style="351" customWidth="1"/>
    <col min="776" max="776" width="15.7109375" style="351" customWidth="1"/>
    <col min="777" max="777" width="9.42578125" style="351" customWidth="1"/>
    <col min="778" max="778" width="9.140625" style="351"/>
    <col min="779" max="785" width="10.7109375" style="351" customWidth="1"/>
    <col min="786" max="1025" width="9.140625" style="351"/>
    <col min="1026" max="1026" width="6.28515625" style="351" customWidth="1"/>
    <col min="1027" max="1027" width="93.7109375" style="351" customWidth="1"/>
    <col min="1028" max="1028" width="4.28515625" style="351" customWidth="1"/>
    <col min="1029" max="1029" width="18.28515625" style="351" customWidth="1"/>
    <col min="1030" max="1030" width="19.5703125" style="351" customWidth="1"/>
    <col min="1031" max="1031" width="10.7109375" style="351" customWidth="1"/>
    <col min="1032" max="1032" width="15.7109375" style="351" customWidth="1"/>
    <col min="1033" max="1033" width="9.42578125" style="351" customWidth="1"/>
    <col min="1034" max="1034" width="9.140625" style="351"/>
    <col min="1035" max="1041" width="10.7109375" style="351" customWidth="1"/>
    <col min="1042" max="1281" width="9.140625" style="351"/>
    <col min="1282" max="1282" width="6.28515625" style="351" customWidth="1"/>
    <col min="1283" max="1283" width="93.7109375" style="351" customWidth="1"/>
    <col min="1284" max="1284" width="4.28515625" style="351" customWidth="1"/>
    <col min="1285" max="1285" width="18.28515625" style="351" customWidth="1"/>
    <col min="1286" max="1286" width="19.5703125" style="351" customWidth="1"/>
    <col min="1287" max="1287" width="10.7109375" style="351" customWidth="1"/>
    <col min="1288" max="1288" width="15.7109375" style="351" customWidth="1"/>
    <col min="1289" max="1289" width="9.42578125" style="351" customWidth="1"/>
    <col min="1290" max="1290" width="9.140625" style="351"/>
    <col min="1291" max="1297" width="10.7109375" style="351" customWidth="1"/>
    <col min="1298" max="1537" width="9.140625" style="351"/>
    <col min="1538" max="1538" width="6.28515625" style="351" customWidth="1"/>
    <col min="1539" max="1539" width="93.7109375" style="351" customWidth="1"/>
    <col min="1540" max="1540" width="4.28515625" style="351" customWidth="1"/>
    <col min="1541" max="1541" width="18.28515625" style="351" customWidth="1"/>
    <col min="1542" max="1542" width="19.5703125" style="351" customWidth="1"/>
    <col min="1543" max="1543" width="10.7109375" style="351" customWidth="1"/>
    <col min="1544" max="1544" width="15.7109375" style="351" customWidth="1"/>
    <col min="1545" max="1545" width="9.42578125" style="351" customWidth="1"/>
    <col min="1546" max="1546" width="9.140625" style="351"/>
    <col min="1547" max="1553" width="10.7109375" style="351" customWidth="1"/>
    <col min="1554" max="1793" width="9.140625" style="351"/>
    <col min="1794" max="1794" width="6.28515625" style="351" customWidth="1"/>
    <col min="1795" max="1795" width="93.7109375" style="351" customWidth="1"/>
    <col min="1796" max="1796" width="4.28515625" style="351" customWidth="1"/>
    <col min="1797" max="1797" width="18.28515625" style="351" customWidth="1"/>
    <col min="1798" max="1798" width="19.5703125" style="351" customWidth="1"/>
    <col min="1799" max="1799" width="10.7109375" style="351" customWidth="1"/>
    <col min="1800" max="1800" width="15.7109375" style="351" customWidth="1"/>
    <col min="1801" max="1801" width="9.42578125" style="351" customWidth="1"/>
    <col min="1802" max="1802" width="9.140625" style="351"/>
    <col min="1803" max="1809" width="10.7109375" style="351" customWidth="1"/>
    <col min="1810" max="2049" width="9.140625" style="351"/>
    <col min="2050" max="2050" width="6.28515625" style="351" customWidth="1"/>
    <col min="2051" max="2051" width="93.7109375" style="351" customWidth="1"/>
    <col min="2052" max="2052" width="4.28515625" style="351" customWidth="1"/>
    <col min="2053" max="2053" width="18.28515625" style="351" customWidth="1"/>
    <col min="2054" max="2054" width="19.5703125" style="351" customWidth="1"/>
    <col min="2055" max="2055" width="10.7109375" style="351" customWidth="1"/>
    <col min="2056" max="2056" width="15.7109375" style="351" customWidth="1"/>
    <col min="2057" max="2057" width="9.42578125" style="351" customWidth="1"/>
    <col min="2058" max="2058" width="9.140625" style="351"/>
    <col min="2059" max="2065" width="10.7109375" style="351" customWidth="1"/>
    <col min="2066" max="2305" width="9.140625" style="351"/>
    <col min="2306" max="2306" width="6.28515625" style="351" customWidth="1"/>
    <col min="2307" max="2307" width="93.7109375" style="351" customWidth="1"/>
    <col min="2308" max="2308" width="4.28515625" style="351" customWidth="1"/>
    <col min="2309" max="2309" width="18.28515625" style="351" customWidth="1"/>
    <col min="2310" max="2310" width="19.5703125" style="351" customWidth="1"/>
    <col min="2311" max="2311" width="10.7109375" style="351" customWidth="1"/>
    <col min="2312" max="2312" width="15.7109375" style="351" customWidth="1"/>
    <col min="2313" max="2313" width="9.42578125" style="351" customWidth="1"/>
    <col min="2314" max="2314" width="9.140625" style="351"/>
    <col min="2315" max="2321" width="10.7109375" style="351" customWidth="1"/>
    <col min="2322" max="2561" width="9.140625" style="351"/>
    <col min="2562" max="2562" width="6.28515625" style="351" customWidth="1"/>
    <col min="2563" max="2563" width="93.7109375" style="351" customWidth="1"/>
    <col min="2564" max="2564" width="4.28515625" style="351" customWidth="1"/>
    <col min="2565" max="2565" width="18.28515625" style="351" customWidth="1"/>
    <col min="2566" max="2566" width="19.5703125" style="351" customWidth="1"/>
    <col min="2567" max="2567" width="10.7109375" style="351" customWidth="1"/>
    <col min="2568" max="2568" width="15.7109375" style="351" customWidth="1"/>
    <col min="2569" max="2569" width="9.42578125" style="351" customWidth="1"/>
    <col min="2570" max="2570" width="9.140625" style="351"/>
    <col min="2571" max="2577" width="10.7109375" style="351" customWidth="1"/>
    <col min="2578" max="2817" width="9.140625" style="351"/>
    <col min="2818" max="2818" width="6.28515625" style="351" customWidth="1"/>
    <col min="2819" max="2819" width="93.7109375" style="351" customWidth="1"/>
    <col min="2820" max="2820" width="4.28515625" style="351" customWidth="1"/>
    <col min="2821" max="2821" width="18.28515625" style="351" customWidth="1"/>
    <col min="2822" max="2822" width="19.5703125" style="351" customWidth="1"/>
    <col min="2823" max="2823" width="10.7109375" style="351" customWidth="1"/>
    <col min="2824" max="2824" width="15.7109375" style="351" customWidth="1"/>
    <col min="2825" max="2825" width="9.42578125" style="351" customWidth="1"/>
    <col min="2826" max="2826" width="9.140625" style="351"/>
    <col min="2827" max="2833" width="10.7109375" style="351" customWidth="1"/>
    <col min="2834" max="3073" width="9.140625" style="351"/>
    <col min="3074" max="3074" width="6.28515625" style="351" customWidth="1"/>
    <col min="3075" max="3075" width="93.7109375" style="351" customWidth="1"/>
    <col min="3076" max="3076" width="4.28515625" style="351" customWidth="1"/>
    <col min="3077" max="3077" width="18.28515625" style="351" customWidth="1"/>
    <col min="3078" max="3078" width="19.5703125" style="351" customWidth="1"/>
    <col min="3079" max="3079" width="10.7109375" style="351" customWidth="1"/>
    <col min="3080" max="3080" width="15.7109375" style="351" customWidth="1"/>
    <col min="3081" max="3081" width="9.42578125" style="351" customWidth="1"/>
    <col min="3082" max="3082" width="9.140625" style="351"/>
    <col min="3083" max="3089" width="10.7109375" style="351" customWidth="1"/>
    <col min="3090" max="3329" width="9.140625" style="351"/>
    <col min="3330" max="3330" width="6.28515625" style="351" customWidth="1"/>
    <col min="3331" max="3331" width="93.7109375" style="351" customWidth="1"/>
    <col min="3332" max="3332" width="4.28515625" style="351" customWidth="1"/>
    <col min="3333" max="3333" width="18.28515625" style="351" customWidth="1"/>
    <col min="3334" max="3334" width="19.5703125" style="351" customWidth="1"/>
    <col min="3335" max="3335" width="10.7109375" style="351" customWidth="1"/>
    <col min="3336" max="3336" width="15.7109375" style="351" customWidth="1"/>
    <col min="3337" max="3337" width="9.42578125" style="351" customWidth="1"/>
    <col min="3338" max="3338" width="9.140625" style="351"/>
    <col min="3339" max="3345" width="10.7109375" style="351" customWidth="1"/>
    <col min="3346" max="3585" width="9.140625" style="351"/>
    <col min="3586" max="3586" width="6.28515625" style="351" customWidth="1"/>
    <col min="3587" max="3587" width="93.7109375" style="351" customWidth="1"/>
    <col min="3588" max="3588" width="4.28515625" style="351" customWidth="1"/>
    <col min="3589" max="3589" width="18.28515625" style="351" customWidth="1"/>
    <col min="3590" max="3590" width="19.5703125" style="351" customWidth="1"/>
    <col min="3591" max="3591" width="10.7109375" style="351" customWidth="1"/>
    <col min="3592" max="3592" width="15.7109375" style="351" customWidth="1"/>
    <col min="3593" max="3593" width="9.42578125" style="351" customWidth="1"/>
    <col min="3594" max="3594" width="9.140625" style="351"/>
    <col min="3595" max="3601" width="10.7109375" style="351" customWidth="1"/>
    <col min="3602" max="3841" width="9.140625" style="351"/>
    <col min="3842" max="3842" width="6.28515625" style="351" customWidth="1"/>
    <col min="3843" max="3843" width="93.7109375" style="351" customWidth="1"/>
    <col min="3844" max="3844" width="4.28515625" style="351" customWidth="1"/>
    <col min="3845" max="3845" width="18.28515625" style="351" customWidth="1"/>
    <col min="3846" max="3846" width="19.5703125" style="351" customWidth="1"/>
    <col min="3847" max="3847" width="10.7109375" style="351" customWidth="1"/>
    <col min="3848" max="3848" width="15.7109375" style="351" customWidth="1"/>
    <col min="3849" max="3849" width="9.42578125" style="351" customWidth="1"/>
    <col min="3850" max="3850" width="9.140625" style="351"/>
    <col min="3851" max="3857" width="10.7109375" style="351" customWidth="1"/>
    <col min="3858" max="4097" width="9.140625" style="351"/>
    <col min="4098" max="4098" width="6.28515625" style="351" customWidth="1"/>
    <col min="4099" max="4099" width="93.7109375" style="351" customWidth="1"/>
    <col min="4100" max="4100" width="4.28515625" style="351" customWidth="1"/>
    <col min="4101" max="4101" width="18.28515625" style="351" customWidth="1"/>
    <col min="4102" max="4102" width="19.5703125" style="351" customWidth="1"/>
    <col min="4103" max="4103" width="10.7109375" style="351" customWidth="1"/>
    <col min="4104" max="4104" width="15.7109375" style="351" customWidth="1"/>
    <col min="4105" max="4105" width="9.42578125" style="351" customWidth="1"/>
    <col min="4106" max="4106" width="9.140625" style="351"/>
    <col min="4107" max="4113" width="10.7109375" style="351" customWidth="1"/>
    <col min="4114" max="4353" width="9.140625" style="351"/>
    <col min="4354" max="4354" width="6.28515625" style="351" customWidth="1"/>
    <col min="4355" max="4355" width="93.7109375" style="351" customWidth="1"/>
    <col min="4356" max="4356" width="4.28515625" style="351" customWidth="1"/>
    <col min="4357" max="4357" width="18.28515625" style="351" customWidth="1"/>
    <col min="4358" max="4358" width="19.5703125" style="351" customWidth="1"/>
    <col min="4359" max="4359" width="10.7109375" style="351" customWidth="1"/>
    <col min="4360" max="4360" width="15.7109375" style="351" customWidth="1"/>
    <col min="4361" max="4361" width="9.42578125" style="351" customWidth="1"/>
    <col min="4362" max="4362" width="9.140625" style="351"/>
    <col min="4363" max="4369" width="10.7109375" style="351" customWidth="1"/>
    <col min="4370" max="4609" width="9.140625" style="351"/>
    <col min="4610" max="4610" width="6.28515625" style="351" customWidth="1"/>
    <col min="4611" max="4611" width="93.7109375" style="351" customWidth="1"/>
    <col min="4612" max="4612" width="4.28515625" style="351" customWidth="1"/>
    <col min="4613" max="4613" width="18.28515625" style="351" customWidth="1"/>
    <col min="4614" max="4614" width="19.5703125" style="351" customWidth="1"/>
    <col min="4615" max="4615" width="10.7109375" style="351" customWidth="1"/>
    <col min="4616" max="4616" width="15.7109375" style="351" customWidth="1"/>
    <col min="4617" max="4617" width="9.42578125" style="351" customWidth="1"/>
    <col min="4618" max="4618" width="9.140625" style="351"/>
    <col min="4619" max="4625" width="10.7109375" style="351" customWidth="1"/>
    <col min="4626" max="4865" width="9.140625" style="351"/>
    <col min="4866" max="4866" width="6.28515625" style="351" customWidth="1"/>
    <col min="4867" max="4867" width="93.7109375" style="351" customWidth="1"/>
    <col min="4868" max="4868" width="4.28515625" style="351" customWidth="1"/>
    <col min="4869" max="4869" width="18.28515625" style="351" customWidth="1"/>
    <col min="4870" max="4870" width="19.5703125" style="351" customWidth="1"/>
    <col min="4871" max="4871" width="10.7109375" style="351" customWidth="1"/>
    <col min="4872" max="4872" width="15.7109375" style="351" customWidth="1"/>
    <col min="4873" max="4873" width="9.42578125" style="351" customWidth="1"/>
    <col min="4874" max="4874" width="9.140625" style="351"/>
    <col min="4875" max="4881" width="10.7109375" style="351" customWidth="1"/>
    <col min="4882" max="5121" width="9.140625" style="351"/>
    <col min="5122" max="5122" width="6.28515625" style="351" customWidth="1"/>
    <col min="5123" max="5123" width="93.7109375" style="351" customWidth="1"/>
    <col min="5124" max="5124" width="4.28515625" style="351" customWidth="1"/>
    <col min="5125" max="5125" width="18.28515625" style="351" customWidth="1"/>
    <col min="5126" max="5126" width="19.5703125" style="351" customWidth="1"/>
    <col min="5127" max="5127" width="10.7109375" style="351" customWidth="1"/>
    <col min="5128" max="5128" width="15.7109375" style="351" customWidth="1"/>
    <col min="5129" max="5129" width="9.42578125" style="351" customWidth="1"/>
    <col min="5130" max="5130" width="9.140625" style="351"/>
    <col min="5131" max="5137" width="10.7109375" style="351" customWidth="1"/>
    <col min="5138" max="5377" width="9.140625" style="351"/>
    <col min="5378" max="5378" width="6.28515625" style="351" customWidth="1"/>
    <col min="5379" max="5379" width="93.7109375" style="351" customWidth="1"/>
    <col min="5380" max="5380" width="4.28515625" style="351" customWidth="1"/>
    <col min="5381" max="5381" width="18.28515625" style="351" customWidth="1"/>
    <col min="5382" max="5382" width="19.5703125" style="351" customWidth="1"/>
    <col min="5383" max="5383" width="10.7109375" style="351" customWidth="1"/>
    <col min="5384" max="5384" width="15.7109375" style="351" customWidth="1"/>
    <col min="5385" max="5385" width="9.42578125" style="351" customWidth="1"/>
    <col min="5386" max="5386" width="9.140625" style="351"/>
    <col min="5387" max="5393" width="10.7109375" style="351" customWidth="1"/>
    <col min="5394" max="5633" width="9.140625" style="351"/>
    <col min="5634" max="5634" width="6.28515625" style="351" customWidth="1"/>
    <col min="5635" max="5635" width="93.7109375" style="351" customWidth="1"/>
    <col min="5636" max="5636" width="4.28515625" style="351" customWidth="1"/>
    <col min="5637" max="5637" width="18.28515625" style="351" customWidth="1"/>
    <col min="5638" max="5638" width="19.5703125" style="351" customWidth="1"/>
    <col min="5639" max="5639" width="10.7109375" style="351" customWidth="1"/>
    <col min="5640" max="5640" width="15.7109375" style="351" customWidth="1"/>
    <col min="5641" max="5641" width="9.42578125" style="351" customWidth="1"/>
    <col min="5642" max="5642" width="9.140625" style="351"/>
    <col min="5643" max="5649" width="10.7109375" style="351" customWidth="1"/>
    <col min="5650" max="5889" width="9.140625" style="351"/>
    <col min="5890" max="5890" width="6.28515625" style="351" customWidth="1"/>
    <col min="5891" max="5891" width="93.7109375" style="351" customWidth="1"/>
    <col min="5892" max="5892" width="4.28515625" style="351" customWidth="1"/>
    <col min="5893" max="5893" width="18.28515625" style="351" customWidth="1"/>
    <col min="5894" max="5894" width="19.5703125" style="351" customWidth="1"/>
    <col min="5895" max="5895" width="10.7109375" style="351" customWidth="1"/>
    <col min="5896" max="5896" width="15.7109375" style="351" customWidth="1"/>
    <col min="5897" max="5897" width="9.42578125" style="351" customWidth="1"/>
    <col min="5898" max="5898" width="9.140625" style="351"/>
    <col min="5899" max="5905" width="10.7109375" style="351" customWidth="1"/>
    <col min="5906" max="6145" width="9.140625" style="351"/>
    <col min="6146" max="6146" width="6.28515625" style="351" customWidth="1"/>
    <col min="6147" max="6147" width="93.7109375" style="351" customWidth="1"/>
    <col min="6148" max="6148" width="4.28515625" style="351" customWidth="1"/>
    <col min="6149" max="6149" width="18.28515625" style="351" customWidth="1"/>
    <col min="6150" max="6150" width="19.5703125" style="351" customWidth="1"/>
    <col min="6151" max="6151" width="10.7109375" style="351" customWidth="1"/>
    <col min="6152" max="6152" width="15.7109375" style="351" customWidth="1"/>
    <col min="6153" max="6153" width="9.42578125" style="351" customWidth="1"/>
    <col min="6154" max="6154" width="9.140625" style="351"/>
    <col min="6155" max="6161" width="10.7109375" style="351" customWidth="1"/>
    <col min="6162" max="6401" width="9.140625" style="351"/>
    <col min="6402" max="6402" width="6.28515625" style="351" customWidth="1"/>
    <col min="6403" max="6403" width="93.7109375" style="351" customWidth="1"/>
    <col min="6404" max="6404" width="4.28515625" style="351" customWidth="1"/>
    <col min="6405" max="6405" width="18.28515625" style="351" customWidth="1"/>
    <col min="6406" max="6406" width="19.5703125" style="351" customWidth="1"/>
    <col min="6407" max="6407" width="10.7109375" style="351" customWidth="1"/>
    <col min="6408" max="6408" width="15.7109375" style="351" customWidth="1"/>
    <col min="6409" max="6409" width="9.42578125" style="351" customWidth="1"/>
    <col min="6410" max="6410" width="9.140625" style="351"/>
    <col min="6411" max="6417" width="10.7109375" style="351" customWidth="1"/>
    <col min="6418" max="6657" width="9.140625" style="351"/>
    <col min="6658" max="6658" width="6.28515625" style="351" customWidth="1"/>
    <col min="6659" max="6659" width="93.7109375" style="351" customWidth="1"/>
    <col min="6660" max="6660" width="4.28515625" style="351" customWidth="1"/>
    <col min="6661" max="6661" width="18.28515625" style="351" customWidth="1"/>
    <col min="6662" max="6662" width="19.5703125" style="351" customWidth="1"/>
    <col min="6663" max="6663" width="10.7109375" style="351" customWidth="1"/>
    <col min="6664" max="6664" width="15.7109375" style="351" customWidth="1"/>
    <col min="6665" max="6665" width="9.42578125" style="351" customWidth="1"/>
    <col min="6666" max="6666" width="9.140625" style="351"/>
    <col min="6667" max="6673" width="10.7109375" style="351" customWidth="1"/>
    <col min="6674" max="6913" width="9.140625" style="351"/>
    <col min="6914" max="6914" width="6.28515625" style="351" customWidth="1"/>
    <col min="6915" max="6915" width="93.7109375" style="351" customWidth="1"/>
    <col min="6916" max="6916" width="4.28515625" style="351" customWidth="1"/>
    <col min="6917" max="6917" width="18.28515625" style="351" customWidth="1"/>
    <col min="6918" max="6918" width="19.5703125" style="351" customWidth="1"/>
    <col min="6919" max="6919" width="10.7109375" style="351" customWidth="1"/>
    <col min="6920" max="6920" width="15.7109375" style="351" customWidth="1"/>
    <col min="6921" max="6921" width="9.42578125" style="351" customWidth="1"/>
    <col min="6922" max="6922" width="9.140625" style="351"/>
    <col min="6923" max="6929" width="10.7109375" style="351" customWidth="1"/>
    <col min="6930" max="7169" width="9.140625" style="351"/>
    <col min="7170" max="7170" width="6.28515625" style="351" customWidth="1"/>
    <col min="7171" max="7171" width="93.7109375" style="351" customWidth="1"/>
    <col min="7172" max="7172" width="4.28515625" style="351" customWidth="1"/>
    <col min="7173" max="7173" width="18.28515625" style="351" customWidth="1"/>
    <col min="7174" max="7174" width="19.5703125" style="351" customWidth="1"/>
    <col min="7175" max="7175" width="10.7109375" style="351" customWidth="1"/>
    <col min="7176" max="7176" width="15.7109375" style="351" customWidth="1"/>
    <col min="7177" max="7177" width="9.42578125" style="351" customWidth="1"/>
    <col min="7178" max="7178" width="9.140625" style="351"/>
    <col min="7179" max="7185" width="10.7109375" style="351" customWidth="1"/>
    <col min="7186" max="7425" width="9.140625" style="351"/>
    <col min="7426" max="7426" width="6.28515625" style="351" customWidth="1"/>
    <col min="7427" max="7427" width="93.7109375" style="351" customWidth="1"/>
    <col min="7428" max="7428" width="4.28515625" style="351" customWidth="1"/>
    <col min="7429" max="7429" width="18.28515625" style="351" customWidth="1"/>
    <col min="7430" max="7430" width="19.5703125" style="351" customWidth="1"/>
    <col min="7431" max="7431" width="10.7109375" style="351" customWidth="1"/>
    <col min="7432" max="7432" width="15.7109375" style="351" customWidth="1"/>
    <col min="7433" max="7433" width="9.42578125" style="351" customWidth="1"/>
    <col min="7434" max="7434" width="9.140625" style="351"/>
    <col min="7435" max="7441" width="10.7109375" style="351" customWidth="1"/>
    <col min="7442" max="7681" width="9.140625" style="351"/>
    <col min="7682" max="7682" width="6.28515625" style="351" customWidth="1"/>
    <col min="7683" max="7683" width="93.7109375" style="351" customWidth="1"/>
    <col min="7684" max="7684" width="4.28515625" style="351" customWidth="1"/>
    <col min="7685" max="7685" width="18.28515625" style="351" customWidth="1"/>
    <col min="7686" max="7686" width="19.5703125" style="351" customWidth="1"/>
    <col min="7687" max="7687" width="10.7109375" style="351" customWidth="1"/>
    <col min="7688" max="7688" width="15.7109375" style="351" customWidth="1"/>
    <col min="7689" max="7689" width="9.42578125" style="351" customWidth="1"/>
    <col min="7690" max="7690" width="9.140625" style="351"/>
    <col min="7691" max="7697" width="10.7109375" style="351" customWidth="1"/>
    <col min="7698" max="7937" width="9.140625" style="351"/>
    <col min="7938" max="7938" width="6.28515625" style="351" customWidth="1"/>
    <col min="7939" max="7939" width="93.7109375" style="351" customWidth="1"/>
    <col min="7940" max="7940" width="4.28515625" style="351" customWidth="1"/>
    <col min="7941" max="7941" width="18.28515625" style="351" customWidth="1"/>
    <col min="7942" max="7942" width="19.5703125" style="351" customWidth="1"/>
    <col min="7943" max="7943" width="10.7109375" style="351" customWidth="1"/>
    <col min="7944" max="7944" width="15.7109375" style="351" customWidth="1"/>
    <col min="7945" max="7945" width="9.42578125" style="351" customWidth="1"/>
    <col min="7946" max="7946" width="9.140625" style="351"/>
    <col min="7947" max="7953" width="10.7109375" style="351" customWidth="1"/>
    <col min="7954" max="8193" width="9.140625" style="351"/>
    <col min="8194" max="8194" width="6.28515625" style="351" customWidth="1"/>
    <col min="8195" max="8195" width="93.7109375" style="351" customWidth="1"/>
    <col min="8196" max="8196" width="4.28515625" style="351" customWidth="1"/>
    <col min="8197" max="8197" width="18.28515625" style="351" customWidth="1"/>
    <col min="8198" max="8198" width="19.5703125" style="351" customWidth="1"/>
    <col min="8199" max="8199" width="10.7109375" style="351" customWidth="1"/>
    <col min="8200" max="8200" width="15.7109375" style="351" customWidth="1"/>
    <col min="8201" max="8201" width="9.42578125" style="351" customWidth="1"/>
    <col min="8202" max="8202" width="9.140625" style="351"/>
    <col min="8203" max="8209" width="10.7109375" style="351" customWidth="1"/>
    <col min="8210" max="8449" width="9.140625" style="351"/>
    <col min="8450" max="8450" width="6.28515625" style="351" customWidth="1"/>
    <col min="8451" max="8451" width="93.7109375" style="351" customWidth="1"/>
    <col min="8452" max="8452" width="4.28515625" style="351" customWidth="1"/>
    <col min="8453" max="8453" width="18.28515625" style="351" customWidth="1"/>
    <col min="8454" max="8454" width="19.5703125" style="351" customWidth="1"/>
    <col min="8455" max="8455" width="10.7109375" style="351" customWidth="1"/>
    <col min="8456" max="8456" width="15.7109375" style="351" customWidth="1"/>
    <col min="8457" max="8457" width="9.42578125" style="351" customWidth="1"/>
    <col min="8458" max="8458" width="9.140625" style="351"/>
    <col min="8459" max="8465" width="10.7109375" style="351" customWidth="1"/>
    <col min="8466" max="8705" width="9.140625" style="351"/>
    <col min="8706" max="8706" width="6.28515625" style="351" customWidth="1"/>
    <col min="8707" max="8707" width="93.7109375" style="351" customWidth="1"/>
    <col min="8708" max="8708" width="4.28515625" style="351" customWidth="1"/>
    <col min="8709" max="8709" width="18.28515625" style="351" customWidth="1"/>
    <col min="8710" max="8710" width="19.5703125" style="351" customWidth="1"/>
    <col min="8711" max="8711" width="10.7109375" style="351" customWidth="1"/>
    <col min="8712" max="8712" width="15.7109375" style="351" customWidth="1"/>
    <col min="8713" max="8713" width="9.42578125" style="351" customWidth="1"/>
    <col min="8714" max="8714" width="9.140625" style="351"/>
    <col min="8715" max="8721" width="10.7109375" style="351" customWidth="1"/>
    <col min="8722" max="8961" width="9.140625" style="351"/>
    <col min="8962" max="8962" width="6.28515625" style="351" customWidth="1"/>
    <col min="8963" max="8963" width="93.7109375" style="351" customWidth="1"/>
    <col min="8964" max="8964" width="4.28515625" style="351" customWidth="1"/>
    <col min="8965" max="8965" width="18.28515625" style="351" customWidth="1"/>
    <col min="8966" max="8966" width="19.5703125" style="351" customWidth="1"/>
    <col min="8967" max="8967" width="10.7109375" style="351" customWidth="1"/>
    <col min="8968" max="8968" width="15.7109375" style="351" customWidth="1"/>
    <col min="8969" max="8969" width="9.42578125" style="351" customWidth="1"/>
    <col min="8970" max="8970" width="9.140625" style="351"/>
    <col min="8971" max="8977" width="10.7109375" style="351" customWidth="1"/>
    <col min="8978" max="9217" width="9.140625" style="351"/>
    <col min="9218" max="9218" width="6.28515625" style="351" customWidth="1"/>
    <col min="9219" max="9219" width="93.7109375" style="351" customWidth="1"/>
    <col min="9220" max="9220" width="4.28515625" style="351" customWidth="1"/>
    <col min="9221" max="9221" width="18.28515625" style="351" customWidth="1"/>
    <col min="9222" max="9222" width="19.5703125" style="351" customWidth="1"/>
    <col min="9223" max="9223" width="10.7109375" style="351" customWidth="1"/>
    <col min="9224" max="9224" width="15.7109375" style="351" customWidth="1"/>
    <col min="9225" max="9225" width="9.42578125" style="351" customWidth="1"/>
    <col min="9226" max="9226" width="9.140625" style="351"/>
    <col min="9227" max="9233" width="10.7109375" style="351" customWidth="1"/>
    <col min="9234" max="9473" width="9.140625" style="351"/>
    <col min="9474" max="9474" width="6.28515625" style="351" customWidth="1"/>
    <col min="9475" max="9475" width="93.7109375" style="351" customWidth="1"/>
    <col min="9476" max="9476" width="4.28515625" style="351" customWidth="1"/>
    <col min="9477" max="9477" width="18.28515625" style="351" customWidth="1"/>
    <col min="9478" max="9478" width="19.5703125" style="351" customWidth="1"/>
    <col min="9479" max="9479" width="10.7109375" style="351" customWidth="1"/>
    <col min="9480" max="9480" width="15.7109375" style="351" customWidth="1"/>
    <col min="9481" max="9481" width="9.42578125" style="351" customWidth="1"/>
    <col min="9482" max="9482" width="9.140625" style="351"/>
    <col min="9483" max="9489" width="10.7109375" style="351" customWidth="1"/>
    <col min="9490" max="9729" width="9.140625" style="351"/>
    <col min="9730" max="9730" width="6.28515625" style="351" customWidth="1"/>
    <col min="9731" max="9731" width="93.7109375" style="351" customWidth="1"/>
    <col min="9732" max="9732" width="4.28515625" style="351" customWidth="1"/>
    <col min="9733" max="9733" width="18.28515625" style="351" customWidth="1"/>
    <col min="9734" max="9734" width="19.5703125" style="351" customWidth="1"/>
    <col min="9735" max="9735" width="10.7109375" style="351" customWidth="1"/>
    <col min="9736" max="9736" width="15.7109375" style="351" customWidth="1"/>
    <col min="9737" max="9737" width="9.42578125" style="351" customWidth="1"/>
    <col min="9738" max="9738" width="9.140625" style="351"/>
    <col min="9739" max="9745" width="10.7109375" style="351" customWidth="1"/>
    <col min="9746" max="9985" width="9.140625" style="351"/>
    <col min="9986" max="9986" width="6.28515625" style="351" customWidth="1"/>
    <col min="9987" max="9987" width="93.7109375" style="351" customWidth="1"/>
    <col min="9988" max="9988" width="4.28515625" style="351" customWidth="1"/>
    <col min="9989" max="9989" width="18.28515625" style="351" customWidth="1"/>
    <col min="9990" max="9990" width="19.5703125" style="351" customWidth="1"/>
    <col min="9991" max="9991" width="10.7109375" style="351" customWidth="1"/>
    <col min="9992" max="9992" width="15.7109375" style="351" customWidth="1"/>
    <col min="9993" max="9993" width="9.42578125" style="351" customWidth="1"/>
    <col min="9994" max="9994" width="9.140625" style="351"/>
    <col min="9995" max="10001" width="10.7109375" style="351" customWidth="1"/>
    <col min="10002" max="10241" width="9.140625" style="351"/>
    <col min="10242" max="10242" width="6.28515625" style="351" customWidth="1"/>
    <col min="10243" max="10243" width="93.7109375" style="351" customWidth="1"/>
    <col min="10244" max="10244" width="4.28515625" style="351" customWidth="1"/>
    <col min="10245" max="10245" width="18.28515625" style="351" customWidth="1"/>
    <col min="10246" max="10246" width="19.5703125" style="351" customWidth="1"/>
    <col min="10247" max="10247" width="10.7109375" style="351" customWidth="1"/>
    <col min="10248" max="10248" width="15.7109375" style="351" customWidth="1"/>
    <col min="10249" max="10249" width="9.42578125" style="351" customWidth="1"/>
    <col min="10250" max="10250" width="9.140625" style="351"/>
    <col min="10251" max="10257" width="10.7109375" style="351" customWidth="1"/>
    <col min="10258" max="10497" width="9.140625" style="351"/>
    <col min="10498" max="10498" width="6.28515625" style="351" customWidth="1"/>
    <col min="10499" max="10499" width="93.7109375" style="351" customWidth="1"/>
    <col min="10500" max="10500" width="4.28515625" style="351" customWidth="1"/>
    <col min="10501" max="10501" width="18.28515625" style="351" customWidth="1"/>
    <col min="10502" max="10502" width="19.5703125" style="351" customWidth="1"/>
    <col min="10503" max="10503" width="10.7109375" style="351" customWidth="1"/>
    <col min="10504" max="10504" width="15.7109375" style="351" customWidth="1"/>
    <col min="10505" max="10505" width="9.42578125" style="351" customWidth="1"/>
    <col min="10506" max="10506" width="9.140625" style="351"/>
    <col min="10507" max="10513" width="10.7109375" style="351" customWidth="1"/>
    <col min="10514" max="10753" width="9.140625" style="351"/>
    <col min="10754" max="10754" width="6.28515625" style="351" customWidth="1"/>
    <col min="10755" max="10755" width="93.7109375" style="351" customWidth="1"/>
    <col min="10756" max="10756" width="4.28515625" style="351" customWidth="1"/>
    <col min="10757" max="10757" width="18.28515625" style="351" customWidth="1"/>
    <col min="10758" max="10758" width="19.5703125" style="351" customWidth="1"/>
    <col min="10759" max="10759" width="10.7109375" style="351" customWidth="1"/>
    <col min="10760" max="10760" width="15.7109375" style="351" customWidth="1"/>
    <col min="10761" max="10761" width="9.42578125" style="351" customWidth="1"/>
    <col min="10762" max="10762" width="9.140625" style="351"/>
    <col min="10763" max="10769" width="10.7109375" style="351" customWidth="1"/>
    <col min="10770" max="11009" width="9.140625" style="351"/>
    <col min="11010" max="11010" width="6.28515625" style="351" customWidth="1"/>
    <col min="11011" max="11011" width="93.7109375" style="351" customWidth="1"/>
    <col min="11012" max="11012" width="4.28515625" style="351" customWidth="1"/>
    <col min="11013" max="11013" width="18.28515625" style="351" customWidth="1"/>
    <col min="11014" max="11014" width="19.5703125" style="351" customWidth="1"/>
    <col min="11015" max="11015" width="10.7109375" style="351" customWidth="1"/>
    <col min="11016" max="11016" width="15.7109375" style="351" customWidth="1"/>
    <col min="11017" max="11017" width="9.42578125" style="351" customWidth="1"/>
    <col min="11018" max="11018" width="9.140625" style="351"/>
    <col min="11019" max="11025" width="10.7109375" style="351" customWidth="1"/>
    <col min="11026" max="11265" width="9.140625" style="351"/>
    <col min="11266" max="11266" width="6.28515625" style="351" customWidth="1"/>
    <col min="11267" max="11267" width="93.7109375" style="351" customWidth="1"/>
    <col min="11268" max="11268" width="4.28515625" style="351" customWidth="1"/>
    <col min="11269" max="11269" width="18.28515625" style="351" customWidth="1"/>
    <col min="11270" max="11270" width="19.5703125" style="351" customWidth="1"/>
    <col min="11271" max="11271" width="10.7109375" style="351" customWidth="1"/>
    <col min="11272" max="11272" width="15.7109375" style="351" customWidth="1"/>
    <col min="11273" max="11273" width="9.42578125" style="351" customWidth="1"/>
    <col min="11274" max="11274" width="9.140625" style="351"/>
    <col min="11275" max="11281" width="10.7109375" style="351" customWidth="1"/>
    <col min="11282" max="11521" width="9.140625" style="351"/>
    <col min="11522" max="11522" width="6.28515625" style="351" customWidth="1"/>
    <col min="11523" max="11523" width="93.7109375" style="351" customWidth="1"/>
    <col min="11524" max="11524" width="4.28515625" style="351" customWidth="1"/>
    <col min="11525" max="11525" width="18.28515625" style="351" customWidth="1"/>
    <col min="11526" max="11526" width="19.5703125" style="351" customWidth="1"/>
    <col min="11527" max="11527" width="10.7109375" style="351" customWidth="1"/>
    <col min="11528" max="11528" width="15.7109375" style="351" customWidth="1"/>
    <col min="11529" max="11529" width="9.42578125" style="351" customWidth="1"/>
    <col min="11530" max="11530" width="9.140625" style="351"/>
    <col min="11531" max="11537" width="10.7109375" style="351" customWidth="1"/>
    <col min="11538" max="11777" width="9.140625" style="351"/>
    <col min="11778" max="11778" width="6.28515625" style="351" customWidth="1"/>
    <col min="11779" max="11779" width="93.7109375" style="351" customWidth="1"/>
    <col min="11780" max="11780" width="4.28515625" style="351" customWidth="1"/>
    <col min="11781" max="11781" width="18.28515625" style="351" customWidth="1"/>
    <col min="11782" max="11782" width="19.5703125" style="351" customWidth="1"/>
    <col min="11783" max="11783" width="10.7109375" style="351" customWidth="1"/>
    <col min="11784" max="11784" width="15.7109375" style="351" customWidth="1"/>
    <col min="11785" max="11785" width="9.42578125" style="351" customWidth="1"/>
    <col min="11786" max="11786" width="9.140625" style="351"/>
    <col min="11787" max="11793" width="10.7109375" style="351" customWidth="1"/>
    <col min="11794" max="12033" width="9.140625" style="351"/>
    <col min="12034" max="12034" width="6.28515625" style="351" customWidth="1"/>
    <col min="12035" max="12035" width="93.7109375" style="351" customWidth="1"/>
    <col min="12036" max="12036" width="4.28515625" style="351" customWidth="1"/>
    <col min="12037" max="12037" width="18.28515625" style="351" customWidth="1"/>
    <col min="12038" max="12038" width="19.5703125" style="351" customWidth="1"/>
    <col min="12039" max="12039" width="10.7109375" style="351" customWidth="1"/>
    <col min="12040" max="12040" width="15.7109375" style="351" customWidth="1"/>
    <col min="12041" max="12041" width="9.42578125" style="351" customWidth="1"/>
    <col min="12042" max="12042" width="9.140625" style="351"/>
    <col min="12043" max="12049" width="10.7109375" style="351" customWidth="1"/>
    <col min="12050" max="12289" width="9.140625" style="351"/>
    <col min="12290" max="12290" width="6.28515625" style="351" customWidth="1"/>
    <col min="12291" max="12291" width="93.7109375" style="351" customWidth="1"/>
    <col min="12292" max="12292" width="4.28515625" style="351" customWidth="1"/>
    <col min="12293" max="12293" width="18.28515625" style="351" customWidth="1"/>
    <col min="12294" max="12294" width="19.5703125" style="351" customWidth="1"/>
    <col min="12295" max="12295" width="10.7109375" style="351" customWidth="1"/>
    <col min="12296" max="12296" width="15.7109375" style="351" customWidth="1"/>
    <col min="12297" max="12297" width="9.42578125" style="351" customWidth="1"/>
    <col min="12298" max="12298" width="9.140625" style="351"/>
    <col min="12299" max="12305" width="10.7109375" style="351" customWidth="1"/>
    <col min="12306" max="12545" width="9.140625" style="351"/>
    <col min="12546" max="12546" width="6.28515625" style="351" customWidth="1"/>
    <col min="12547" max="12547" width="93.7109375" style="351" customWidth="1"/>
    <col min="12548" max="12548" width="4.28515625" style="351" customWidth="1"/>
    <col min="12549" max="12549" width="18.28515625" style="351" customWidth="1"/>
    <col min="12550" max="12550" width="19.5703125" style="351" customWidth="1"/>
    <col min="12551" max="12551" width="10.7109375" style="351" customWidth="1"/>
    <col min="12552" max="12552" width="15.7109375" style="351" customWidth="1"/>
    <col min="12553" max="12553" width="9.42578125" style="351" customWidth="1"/>
    <col min="12554" max="12554" width="9.140625" style="351"/>
    <col min="12555" max="12561" width="10.7109375" style="351" customWidth="1"/>
    <col min="12562" max="12801" width="9.140625" style="351"/>
    <col min="12802" max="12802" width="6.28515625" style="351" customWidth="1"/>
    <col min="12803" max="12803" width="93.7109375" style="351" customWidth="1"/>
    <col min="12804" max="12804" width="4.28515625" style="351" customWidth="1"/>
    <col min="12805" max="12805" width="18.28515625" style="351" customWidth="1"/>
    <col min="12806" max="12806" width="19.5703125" style="351" customWidth="1"/>
    <col min="12807" max="12807" width="10.7109375" style="351" customWidth="1"/>
    <col min="12808" max="12808" width="15.7109375" style="351" customWidth="1"/>
    <col min="12809" max="12809" width="9.42578125" style="351" customWidth="1"/>
    <col min="12810" max="12810" width="9.140625" style="351"/>
    <col min="12811" max="12817" width="10.7109375" style="351" customWidth="1"/>
    <col min="12818" max="13057" width="9.140625" style="351"/>
    <col min="13058" max="13058" width="6.28515625" style="351" customWidth="1"/>
    <col min="13059" max="13059" width="93.7109375" style="351" customWidth="1"/>
    <col min="13060" max="13060" width="4.28515625" style="351" customWidth="1"/>
    <col min="13061" max="13061" width="18.28515625" style="351" customWidth="1"/>
    <col min="13062" max="13062" width="19.5703125" style="351" customWidth="1"/>
    <col min="13063" max="13063" width="10.7109375" style="351" customWidth="1"/>
    <col min="13064" max="13064" width="15.7109375" style="351" customWidth="1"/>
    <col min="13065" max="13065" width="9.42578125" style="351" customWidth="1"/>
    <col min="13066" max="13066" width="9.140625" style="351"/>
    <col min="13067" max="13073" width="10.7109375" style="351" customWidth="1"/>
    <col min="13074" max="13313" width="9.140625" style="351"/>
    <col min="13314" max="13314" width="6.28515625" style="351" customWidth="1"/>
    <col min="13315" max="13315" width="93.7109375" style="351" customWidth="1"/>
    <col min="13316" max="13316" width="4.28515625" style="351" customWidth="1"/>
    <col min="13317" max="13317" width="18.28515625" style="351" customWidth="1"/>
    <col min="13318" max="13318" width="19.5703125" style="351" customWidth="1"/>
    <col min="13319" max="13319" width="10.7109375" style="351" customWidth="1"/>
    <col min="13320" max="13320" width="15.7109375" style="351" customWidth="1"/>
    <col min="13321" max="13321" width="9.42578125" style="351" customWidth="1"/>
    <col min="13322" max="13322" width="9.140625" style="351"/>
    <col min="13323" max="13329" width="10.7109375" style="351" customWidth="1"/>
    <col min="13330" max="13569" width="9.140625" style="351"/>
    <col min="13570" max="13570" width="6.28515625" style="351" customWidth="1"/>
    <col min="13571" max="13571" width="93.7109375" style="351" customWidth="1"/>
    <col min="13572" max="13572" width="4.28515625" style="351" customWidth="1"/>
    <col min="13573" max="13573" width="18.28515625" style="351" customWidth="1"/>
    <col min="13574" max="13574" width="19.5703125" style="351" customWidth="1"/>
    <col min="13575" max="13575" width="10.7109375" style="351" customWidth="1"/>
    <col min="13576" max="13576" width="15.7109375" style="351" customWidth="1"/>
    <col min="13577" max="13577" width="9.42578125" style="351" customWidth="1"/>
    <col min="13578" max="13578" width="9.140625" style="351"/>
    <col min="13579" max="13585" width="10.7109375" style="351" customWidth="1"/>
    <col min="13586" max="13825" width="9.140625" style="351"/>
    <col min="13826" max="13826" width="6.28515625" style="351" customWidth="1"/>
    <col min="13827" max="13827" width="93.7109375" style="351" customWidth="1"/>
    <col min="13828" max="13828" width="4.28515625" style="351" customWidth="1"/>
    <col min="13829" max="13829" width="18.28515625" style="351" customWidth="1"/>
    <col min="13830" max="13830" width="19.5703125" style="351" customWidth="1"/>
    <col min="13831" max="13831" width="10.7109375" style="351" customWidth="1"/>
    <col min="13832" max="13832" width="15.7109375" style="351" customWidth="1"/>
    <col min="13833" max="13833" width="9.42578125" style="351" customWidth="1"/>
    <col min="13834" max="13834" width="9.140625" style="351"/>
    <col min="13835" max="13841" width="10.7109375" style="351" customWidth="1"/>
    <col min="13842" max="14081" width="9.140625" style="351"/>
    <col min="14082" max="14082" width="6.28515625" style="351" customWidth="1"/>
    <col min="14083" max="14083" width="93.7109375" style="351" customWidth="1"/>
    <col min="14084" max="14084" width="4.28515625" style="351" customWidth="1"/>
    <col min="14085" max="14085" width="18.28515625" style="351" customWidth="1"/>
    <col min="14086" max="14086" width="19.5703125" style="351" customWidth="1"/>
    <col min="14087" max="14087" width="10.7109375" style="351" customWidth="1"/>
    <col min="14088" max="14088" width="15.7109375" style="351" customWidth="1"/>
    <col min="14089" max="14089" width="9.42578125" style="351" customWidth="1"/>
    <col min="14090" max="14090" width="9.140625" style="351"/>
    <col min="14091" max="14097" width="10.7109375" style="351" customWidth="1"/>
    <col min="14098" max="14337" width="9.140625" style="351"/>
    <col min="14338" max="14338" width="6.28515625" style="351" customWidth="1"/>
    <col min="14339" max="14339" width="93.7109375" style="351" customWidth="1"/>
    <col min="14340" max="14340" width="4.28515625" style="351" customWidth="1"/>
    <col min="14341" max="14341" width="18.28515625" style="351" customWidth="1"/>
    <col min="14342" max="14342" width="19.5703125" style="351" customWidth="1"/>
    <col min="14343" max="14343" width="10.7109375" style="351" customWidth="1"/>
    <col min="14344" max="14344" width="15.7109375" style="351" customWidth="1"/>
    <col min="14345" max="14345" width="9.42578125" style="351" customWidth="1"/>
    <col min="14346" max="14346" width="9.140625" style="351"/>
    <col min="14347" max="14353" width="10.7109375" style="351" customWidth="1"/>
    <col min="14354" max="14593" width="9.140625" style="351"/>
    <col min="14594" max="14594" width="6.28515625" style="351" customWidth="1"/>
    <col min="14595" max="14595" width="93.7109375" style="351" customWidth="1"/>
    <col min="14596" max="14596" width="4.28515625" style="351" customWidth="1"/>
    <col min="14597" max="14597" width="18.28515625" style="351" customWidth="1"/>
    <col min="14598" max="14598" width="19.5703125" style="351" customWidth="1"/>
    <col min="14599" max="14599" width="10.7109375" style="351" customWidth="1"/>
    <col min="14600" max="14600" width="15.7109375" style="351" customWidth="1"/>
    <col min="14601" max="14601" width="9.42578125" style="351" customWidth="1"/>
    <col min="14602" max="14602" width="9.140625" style="351"/>
    <col min="14603" max="14609" width="10.7109375" style="351" customWidth="1"/>
    <col min="14610" max="14849" width="9.140625" style="351"/>
    <col min="14850" max="14850" width="6.28515625" style="351" customWidth="1"/>
    <col min="14851" max="14851" width="93.7109375" style="351" customWidth="1"/>
    <col min="14852" max="14852" width="4.28515625" style="351" customWidth="1"/>
    <col min="14853" max="14853" width="18.28515625" style="351" customWidth="1"/>
    <col min="14854" max="14854" width="19.5703125" style="351" customWidth="1"/>
    <col min="14855" max="14855" width="10.7109375" style="351" customWidth="1"/>
    <col min="14856" max="14856" width="15.7109375" style="351" customWidth="1"/>
    <col min="14857" max="14857" width="9.42578125" style="351" customWidth="1"/>
    <col min="14858" max="14858" width="9.140625" style="351"/>
    <col min="14859" max="14865" width="10.7109375" style="351" customWidth="1"/>
    <col min="14866" max="15105" width="9.140625" style="351"/>
    <col min="15106" max="15106" width="6.28515625" style="351" customWidth="1"/>
    <col min="15107" max="15107" width="93.7109375" style="351" customWidth="1"/>
    <col min="15108" max="15108" width="4.28515625" style="351" customWidth="1"/>
    <col min="15109" max="15109" width="18.28515625" style="351" customWidth="1"/>
    <col min="15110" max="15110" width="19.5703125" style="351" customWidth="1"/>
    <col min="15111" max="15111" width="10.7109375" style="351" customWidth="1"/>
    <col min="15112" max="15112" width="15.7109375" style="351" customWidth="1"/>
    <col min="15113" max="15113" width="9.42578125" style="351" customWidth="1"/>
    <col min="15114" max="15114" width="9.140625" style="351"/>
    <col min="15115" max="15121" width="10.7109375" style="351" customWidth="1"/>
    <col min="15122" max="15361" width="9.140625" style="351"/>
    <col min="15362" max="15362" width="6.28515625" style="351" customWidth="1"/>
    <col min="15363" max="15363" width="93.7109375" style="351" customWidth="1"/>
    <col min="15364" max="15364" width="4.28515625" style="351" customWidth="1"/>
    <col min="15365" max="15365" width="18.28515625" style="351" customWidth="1"/>
    <col min="15366" max="15366" width="19.5703125" style="351" customWidth="1"/>
    <col min="15367" max="15367" width="10.7109375" style="351" customWidth="1"/>
    <col min="15368" max="15368" width="15.7109375" style="351" customWidth="1"/>
    <col min="15369" max="15369" width="9.42578125" style="351" customWidth="1"/>
    <col min="15370" max="15370" width="9.140625" style="351"/>
    <col min="15371" max="15377" width="10.7109375" style="351" customWidth="1"/>
    <col min="15378" max="15617" width="9.140625" style="351"/>
    <col min="15618" max="15618" width="6.28515625" style="351" customWidth="1"/>
    <col min="15619" max="15619" width="93.7109375" style="351" customWidth="1"/>
    <col min="15620" max="15620" width="4.28515625" style="351" customWidth="1"/>
    <col min="15621" max="15621" width="18.28515625" style="351" customWidth="1"/>
    <col min="15622" max="15622" width="19.5703125" style="351" customWidth="1"/>
    <col min="15623" max="15623" width="10.7109375" style="351" customWidth="1"/>
    <col min="15624" max="15624" width="15.7109375" style="351" customWidth="1"/>
    <col min="15625" max="15625" width="9.42578125" style="351" customWidth="1"/>
    <col min="15626" max="15626" width="9.140625" style="351"/>
    <col min="15627" max="15633" width="10.7109375" style="351" customWidth="1"/>
    <col min="15634" max="15873" width="9.140625" style="351"/>
    <col min="15874" max="15874" width="6.28515625" style="351" customWidth="1"/>
    <col min="15875" max="15875" width="93.7109375" style="351" customWidth="1"/>
    <col min="15876" max="15876" width="4.28515625" style="351" customWidth="1"/>
    <col min="15877" max="15877" width="18.28515625" style="351" customWidth="1"/>
    <col min="15878" max="15878" width="19.5703125" style="351" customWidth="1"/>
    <col min="15879" max="15879" width="10.7109375" style="351" customWidth="1"/>
    <col min="15880" max="15880" width="15.7109375" style="351" customWidth="1"/>
    <col min="15881" max="15881" width="9.42578125" style="351" customWidth="1"/>
    <col min="15882" max="15882" width="9.140625" style="351"/>
    <col min="15883" max="15889" width="10.7109375" style="351" customWidth="1"/>
    <col min="15890" max="16129" width="9.140625" style="351"/>
    <col min="16130" max="16130" width="6.28515625" style="351" customWidth="1"/>
    <col min="16131" max="16131" width="93.7109375" style="351" customWidth="1"/>
    <col min="16132" max="16132" width="4.28515625" style="351" customWidth="1"/>
    <col min="16133" max="16133" width="18.28515625" style="351" customWidth="1"/>
    <col min="16134" max="16134" width="19.5703125" style="351" customWidth="1"/>
    <col min="16135" max="16135" width="10.7109375" style="351" customWidth="1"/>
    <col min="16136" max="16136" width="15.7109375" style="351" customWidth="1"/>
    <col min="16137" max="16137" width="9.42578125" style="351" customWidth="1"/>
    <col min="16138" max="16138" width="9.140625" style="351"/>
    <col min="16139" max="16145" width="10.7109375" style="351" customWidth="1"/>
    <col min="16146" max="16384" width="9.140625" style="351"/>
  </cols>
  <sheetData>
    <row r="2" spans="1:14" s="330" customFormat="1" ht="15">
      <c r="A2" s="324"/>
      <c r="B2" s="261" t="str">
        <f>suvaha!B1</f>
        <v>Slovenská plavba a prístavy - lodná  osobná doprava, a.s.; 2020262442</v>
      </c>
      <c r="C2" s="325"/>
      <c r="D2" s="326"/>
      <c r="E2" s="326"/>
      <c r="F2" s="326"/>
      <c r="G2" s="327"/>
      <c r="H2" s="328"/>
      <c r="I2" s="329"/>
      <c r="J2" s="329"/>
      <c r="K2" s="329"/>
      <c r="L2" s="329"/>
    </row>
    <row r="3" spans="1:14" s="334" customFormat="1" ht="11.25" customHeight="1">
      <c r="A3" s="331"/>
      <c r="B3" s="267" t="str">
        <f>Index!C198</f>
        <v>Výkaz ziskov a strát za rok končiaci sa 31. decembra 2014</v>
      </c>
      <c r="C3" s="332"/>
      <c r="D3" s="333"/>
      <c r="E3" s="267"/>
      <c r="F3" s="267"/>
      <c r="G3" s="327"/>
      <c r="I3" s="271"/>
      <c r="J3" s="271"/>
      <c r="K3" s="271"/>
      <c r="L3" s="271"/>
      <c r="M3" s="271"/>
      <c r="N3" s="271"/>
    </row>
    <row r="4" spans="1:14" s="335" customFormat="1" ht="45.75" customHeight="1">
      <c r="A4" s="314"/>
      <c r="B4" s="537" t="str">
        <f>suvaha!B3</f>
        <v>Označenie</v>
      </c>
      <c r="C4" s="564" t="str">
        <f>Index!C199</f>
        <v>TEXT</v>
      </c>
      <c r="D4" s="541" t="str">
        <f>Index!C200</f>
        <v>č.r.</v>
      </c>
      <c r="E4" s="566" t="str">
        <f>Index!C201</f>
        <v>Skutočnosť</v>
      </c>
      <c r="F4" s="567"/>
      <c r="G4" s="327"/>
      <c r="I4" s="336"/>
      <c r="J4" s="336"/>
      <c r="K4" s="336"/>
      <c r="L4" s="336"/>
      <c r="M4" s="336"/>
      <c r="N4" s="336"/>
    </row>
    <row r="5" spans="1:14" s="335" customFormat="1" ht="67.5" customHeight="1">
      <c r="A5" s="314"/>
      <c r="B5" s="547"/>
      <c r="C5" s="565"/>
      <c r="D5" s="542"/>
      <c r="E5" s="337" t="str">
        <f>Index!C202</f>
        <v>Bežné účtovné obdobie</v>
      </c>
      <c r="F5" s="338" t="str">
        <f>Index!C203</f>
        <v>Bezprostredne predchádzajúce účtovné obdobie</v>
      </c>
      <c r="G5" s="327"/>
      <c r="I5" s="336"/>
      <c r="J5" s="336"/>
      <c r="K5" s="336"/>
      <c r="L5" s="336"/>
      <c r="M5" s="336"/>
      <c r="N5" s="336"/>
    </row>
    <row r="6" spans="1:14" s="335" customFormat="1">
      <c r="A6" s="314"/>
      <c r="B6" s="276" t="s">
        <v>50</v>
      </c>
      <c r="C6" s="339" t="s">
        <v>51</v>
      </c>
      <c r="D6" s="276" t="s">
        <v>52</v>
      </c>
      <c r="E6" s="276">
        <v>4</v>
      </c>
      <c r="F6" s="276">
        <v>5</v>
      </c>
      <c r="G6" s="327"/>
      <c r="I6" s="336"/>
      <c r="J6" s="336"/>
      <c r="K6" s="336"/>
      <c r="L6" s="336"/>
      <c r="M6" s="336"/>
      <c r="N6" s="336"/>
    </row>
    <row r="7" spans="1:14" s="335" customFormat="1" ht="12.95" customHeight="1">
      <c r="A7" s="314"/>
      <c r="B7" s="276"/>
      <c r="C7" s="339"/>
      <c r="D7" s="276"/>
      <c r="E7" s="279" t="str">
        <f>Index!C204</f>
        <v>(v eurách)</v>
      </c>
      <c r="F7" s="279" t="str">
        <f>Index!D204</f>
        <v>(v eurách)</v>
      </c>
      <c r="G7" s="327"/>
      <c r="I7" s="336"/>
      <c r="J7" s="336"/>
      <c r="K7" s="336"/>
      <c r="L7" s="336"/>
      <c r="M7" s="336"/>
      <c r="N7" s="336"/>
    </row>
    <row r="8" spans="1:14" s="345" customFormat="1" ht="12.95" customHeight="1">
      <c r="A8" s="340" t="str">
        <f>"IS"&amp;D8</f>
        <v>IS01</v>
      </c>
      <c r="B8" s="341" t="s">
        <v>256</v>
      </c>
      <c r="C8" s="342" t="str">
        <f>Index!C205</f>
        <v>Čistý obrat (časť účt. tr. 6 podľa zákona)</v>
      </c>
      <c r="D8" s="297" t="s">
        <v>44</v>
      </c>
      <c r="E8" s="298">
        <v>3012555</v>
      </c>
      <c r="F8" s="298">
        <v>2613184</v>
      </c>
      <c r="G8" s="327"/>
      <c r="H8" s="343"/>
      <c r="I8" s="344"/>
      <c r="J8" s="344"/>
      <c r="K8" s="344"/>
      <c r="L8" s="344"/>
      <c r="M8" s="344"/>
      <c r="N8" s="344"/>
    </row>
    <row r="9" spans="1:14" s="344" customFormat="1" ht="12.95" customHeight="1">
      <c r="A9" s="340" t="str">
        <f t="shared" ref="A9:A68" si="0">"IS"&amp;D9</f>
        <v>IS02</v>
      </c>
      <c r="B9" s="341" t="s">
        <v>257</v>
      </c>
      <c r="C9" s="342" t="str">
        <f>Index!C206</f>
        <v>Výnosy z hospodárskej činnosti spolu súčet (r. 03 až r. 09)</v>
      </c>
      <c r="D9" s="297" t="s">
        <v>55</v>
      </c>
      <c r="E9" s="298">
        <v>3012486</v>
      </c>
      <c r="F9" s="298">
        <v>2613006</v>
      </c>
      <c r="G9" s="327"/>
      <c r="H9" s="343"/>
      <c r="I9" s="327"/>
    </row>
    <row r="10" spans="1:14" s="352" customFormat="1">
      <c r="A10" s="346" t="str">
        <f t="shared" si="0"/>
        <v>IS03</v>
      </c>
      <c r="B10" s="347" t="s">
        <v>258</v>
      </c>
      <c r="C10" s="348" t="str">
        <f>Index!C207</f>
        <v>Tržby z predaja tovaru (604, 607)</v>
      </c>
      <c r="D10" s="287" t="s">
        <v>57</v>
      </c>
      <c r="E10" s="349">
        <v>126022</v>
      </c>
      <c r="F10" s="349">
        <v>93884</v>
      </c>
      <c r="G10" s="327"/>
      <c r="H10" s="350"/>
      <c r="I10" s="327"/>
      <c r="J10" s="351"/>
      <c r="K10" s="351"/>
      <c r="L10" s="351"/>
      <c r="M10" s="351"/>
      <c r="N10" s="351"/>
    </row>
    <row r="11" spans="1:14">
      <c r="A11" s="346" t="str">
        <f t="shared" si="0"/>
        <v>IS04</v>
      </c>
      <c r="B11" s="347" t="s">
        <v>259</v>
      </c>
      <c r="C11" s="348" t="str">
        <f>Index!C208</f>
        <v>Tržby z predaja vlastných výrobkov (601)</v>
      </c>
      <c r="D11" s="287" t="s">
        <v>58</v>
      </c>
      <c r="E11" s="349" t="s">
        <v>37</v>
      </c>
      <c r="F11" s="349">
        <v>0</v>
      </c>
      <c r="H11" s="350"/>
      <c r="I11" s="327"/>
    </row>
    <row r="12" spans="1:14" ht="12.95" customHeight="1">
      <c r="A12" s="346" t="str">
        <f t="shared" si="0"/>
        <v>IS05</v>
      </c>
      <c r="B12" s="347" t="s">
        <v>260</v>
      </c>
      <c r="C12" s="348" t="str">
        <f>Index!C209</f>
        <v>Tržby z predaja služieb (602, 606)</v>
      </c>
      <c r="D12" s="287" t="s">
        <v>60</v>
      </c>
      <c r="E12" s="349">
        <v>2883429</v>
      </c>
      <c r="F12" s="349">
        <v>2456049</v>
      </c>
      <c r="H12" s="350"/>
      <c r="I12" s="327"/>
    </row>
    <row r="13" spans="1:14">
      <c r="A13" s="346" t="str">
        <f t="shared" si="0"/>
        <v>IS06</v>
      </c>
      <c r="B13" s="347" t="s">
        <v>261</v>
      </c>
      <c r="C13" s="348" t="str">
        <f>Index!C210</f>
        <v>Zmeny stavu vnútroorganizačných zásob (+/- účtová skupina 61)</v>
      </c>
      <c r="D13" s="287" t="s">
        <v>62</v>
      </c>
      <c r="E13" s="349">
        <v>0</v>
      </c>
      <c r="F13" s="349">
        <v>0</v>
      </c>
      <c r="H13" s="350"/>
      <c r="I13" s="327"/>
    </row>
    <row r="14" spans="1:14">
      <c r="A14" s="346" t="str">
        <f t="shared" si="0"/>
        <v>IS07</v>
      </c>
      <c r="B14" s="353" t="s">
        <v>262</v>
      </c>
      <c r="C14" s="348" t="str">
        <f>Index!C211</f>
        <v>Aktivácia (účtová skupina 62)</v>
      </c>
      <c r="D14" s="287" t="s">
        <v>64</v>
      </c>
      <c r="E14" s="349">
        <v>0</v>
      </c>
      <c r="F14" s="349">
        <v>0</v>
      </c>
      <c r="H14" s="350"/>
      <c r="I14" s="327"/>
    </row>
    <row r="15" spans="1:14" ht="25.5">
      <c r="A15" s="346" t="str">
        <f t="shared" si="0"/>
        <v>IS08</v>
      </c>
      <c r="B15" s="353" t="s">
        <v>263</v>
      </c>
      <c r="C15" s="348" t="str">
        <f>Index!C212</f>
        <v>Tržby z predaja dlhodobého nehmotného majetku, dlhodobého hmotného majetku a materiálu (641, 642)</v>
      </c>
      <c r="D15" s="287" t="s">
        <v>66</v>
      </c>
      <c r="E15" s="349">
        <v>0</v>
      </c>
      <c r="F15" s="349">
        <v>60000</v>
      </c>
      <c r="H15" s="350"/>
      <c r="I15" s="327"/>
    </row>
    <row r="16" spans="1:14">
      <c r="A16" s="346" t="str">
        <f t="shared" si="0"/>
        <v>IS09</v>
      </c>
      <c r="B16" s="347" t="s">
        <v>264</v>
      </c>
      <c r="C16" s="354" t="str">
        <f>Index!C213</f>
        <v>Ostatné  výnosy z hospodárskej činnosti (644, 645, 646, 648, 655, 657)</v>
      </c>
      <c r="D16" s="287" t="s">
        <v>68</v>
      </c>
      <c r="E16" s="349">
        <v>3035</v>
      </c>
      <c r="F16" s="349">
        <v>3073</v>
      </c>
      <c r="H16" s="350"/>
      <c r="I16" s="327"/>
    </row>
    <row r="17" spans="1:9" s="344" customFormat="1" ht="12.95" customHeight="1">
      <c r="A17" s="340" t="str">
        <f t="shared" si="0"/>
        <v>IS10</v>
      </c>
      <c r="B17" s="341" t="s">
        <v>257</v>
      </c>
      <c r="C17" s="342" t="str">
        <f>Index!C214</f>
        <v>Náklady na hospodársku činnosť spolu (r. 11 + r. 12 + r. 13 + r.14 + r. 15 + r. 20 + r. 21 + r. 24 + r. 25 + r. 26)</v>
      </c>
      <c r="D17" s="355" t="s">
        <v>70</v>
      </c>
      <c r="E17" s="298">
        <f>SUM(E18:E22)+SUM(E27:E28)+SUM(E31:E33)</f>
        <v>2261392</v>
      </c>
      <c r="F17" s="298">
        <f>SUM(F18:F22)+SUM(F27:F28)+SUM(F31:F33)</f>
        <v>2011060</v>
      </c>
      <c r="G17" s="327"/>
      <c r="H17" s="343"/>
      <c r="I17" s="327"/>
    </row>
    <row r="18" spans="1:9">
      <c r="A18" s="356" t="str">
        <f t="shared" si="0"/>
        <v>IS11</v>
      </c>
      <c r="B18" s="347" t="s">
        <v>54</v>
      </c>
      <c r="C18" s="348" t="str">
        <f>Index!C215</f>
        <v>Náklady vynaložené na obstaranie predaného tovaru (504, 507)</v>
      </c>
      <c r="D18" s="287" t="s">
        <v>72</v>
      </c>
      <c r="E18" s="357">
        <v>47179</v>
      </c>
      <c r="F18" s="357">
        <v>35891</v>
      </c>
      <c r="H18" s="350"/>
      <c r="I18" s="327"/>
    </row>
    <row r="19" spans="1:9" ht="12.95" customHeight="1">
      <c r="A19" s="356" t="str">
        <f t="shared" si="0"/>
        <v>IS12</v>
      </c>
      <c r="B19" s="347" t="s">
        <v>104</v>
      </c>
      <c r="C19" s="348" t="str">
        <f>Index!C216</f>
        <v>Spotreba materiálu, energie a ostatných neskladovateľných dodávok (501, 502, 503)</v>
      </c>
      <c r="D19" s="287" t="s">
        <v>74</v>
      </c>
      <c r="E19" s="357">
        <v>420064</v>
      </c>
      <c r="F19" s="357">
        <v>447890</v>
      </c>
      <c r="H19" s="350"/>
      <c r="I19" s="327"/>
    </row>
    <row r="20" spans="1:9">
      <c r="A20" s="356" t="str">
        <f t="shared" si="0"/>
        <v>IS13</v>
      </c>
      <c r="B20" s="347" t="s">
        <v>249</v>
      </c>
      <c r="C20" s="348" t="str">
        <f>Index!C217</f>
        <v>Opravné položky k zásobám (+/-) (505)</v>
      </c>
      <c r="D20" s="287" t="s">
        <v>75</v>
      </c>
      <c r="E20" s="357">
        <v>0</v>
      </c>
      <c r="F20" s="357">
        <v>0</v>
      </c>
      <c r="H20" s="350"/>
      <c r="I20" s="327"/>
    </row>
    <row r="21" spans="1:9">
      <c r="A21" s="356" t="str">
        <f t="shared" si="0"/>
        <v>IS14</v>
      </c>
      <c r="B21" s="353" t="s">
        <v>265</v>
      </c>
      <c r="C21" s="348" t="str">
        <f>Index!C218</f>
        <v>Služby (účtová skupina 51)</v>
      </c>
      <c r="D21" s="358" t="s">
        <v>76</v>
      </c>
      <c r="E21" s="357">
        <v>701381</v>
      </c>
      <c r="F21" s="357">
        <v>491230</v>
      </c>
      <c r="H21" s="350"/>
      <c r="I21" s="327"/>
    </row>
    <row r="22" spans="1:9">
      <c r="A22" s="340" t="str">
        <f t="shared" si="0"/>
        <v>IS15</v>
      </c>
      <c r="B22" s="359" t="s">
        <v>266</v>
      </c>
      <c r="C22" s="342" t="str">
        <f>Index!C219</f>
        <v>Osobné náklady súčet (r. 16 až r. 19)</v>
      </c>
      <c r="D22" s="355" t="s">
        <v>78</v>
      </c>
      <c r="E22" s="360">
        <f>SUM(E23:E26)</f>
        <v>826863</v>
      </c>
      <c r="F22" s="360">
        <f>SUM(F23:F26)</f>
        <v>749651</v>
      </c>
      <c r="H22" s="350"/>
      <c r="I22" s="327"/>
    </row>
    <row r="23" spans="1:9">
      <c r="A23" s="356" t="str">
        <f t="shared" si="0"/>
        <v>IS16</v>
      </c>
      <c r="B23" s="347" t="s">
        <v>267</v>
      </c>
      <c r="C23" s="348" t="str">
        <f>Index!C220</f>
        <v>Mzdové náklady (521, 522)</v>
      </c>
      <c r="D23" s="358" t="s">
        <v>79</v>
      </c>
      <c r="E23" s="357">
        <v>616896</v>
      </c>
      <c r="F23" s="357">
        <v>556015</v>
      </c>
      <c r="H23" s="350"/>
      <c r="I23" s="327"/>
    </row>
    <row r="24" spans="1:9">
      <c r="A24" s="356" t="str">
        <f t="shared" si="0"/>
        <v>IS17</v>
      </c>
      <c r="B24" s="347" t="s">
        <v>909</v>
      </c>
      <c r="C24" s="348" t="str">
        <f>Index!C221</f>
        <v>Odmeny členom orgánov spoločnosti a družstva (523)</v>
      </c>
      <c r="D24" s="358" t="s">
        <v>80</v>
      </c>
      <c r="E24" s="357">
        <v>0</v>
      </c>
      <c r="F24" s="357">
        <v>0</v>
      </c>
      <c r="H24" s="350"/>
      <c r="I24" s="327"/>
    </row>
    <row r="25" spans="1:9">
      <c r="A25" s="356" t="str">
        <f t="shared" si="0"/>
        <v>IS18</v>
      </c>
      <c r="B25" s="347" t="s">
        <v>910</v>
      </c>
      <c r="C25" s="348" t="str">
        <f>Index!C222</f>
        <v>Náklady na sociálne poistenie (524, 525, 526)</v>
      </c>
      <c r="D25" s="358" t="s">
        <v>81</v>
      </c>
      <c r="E25" s="357">
        <v>190623</v>
      </c>
      <c r="F25" s="357">
        <v>176244</v>
      </c>
      <c r="H25" s="350"/>
      <c r="I25" s="327"/>
    </row>
    <row r="26" spans="1:9">
      <c r="A26" s="356" t="str">
        <f t="shared" si="0"/>
        <v>IS19</v>
      </c>
      <c r="B26" s="347" t="s">
        <v>911</v>
      </c>
      <c r="C26" s="348" t="str">
        <f>Index!C223</f>
        <v>Sociálne náklady (527, 528)</v>
      </c>
      <c r="D26" s="358" t="s">
        <v>83</v>
      </c>
      <c r="E26" s="357">
        <v>19344</v>
      </c>
      <c r="F26" s="357">
        <v>17392</v>
      </c>
      <c r="H26" s="350"/>
      <c r="I26" s="327"/>
    </row>
    <row r="27" spans="1:9">
      <c r="A27" s="356" t="str">
        <f t="shared" si="0"/>
        <v>IS20</v>
      </c>
      <c r="B27" s="347" t="s">
        <v>268</v>
      </c>
      <c r="C27" s="348" t="str">
        <f>Index!C224</f>
        <v>Dane a poplatky (účtová skupina 53)</v>
      </c>
      <c r="D27" s="358" t="s">
        <v>85</v>
      </c>
      <c r="E27" s="357">
        <v>8151</v>
      </c>
      <c r="F27" s="357">
        <v>9867</v>
      </c>
      <c r="H27" s="350"/>
      <c r="I27" s="327"/>
    </row>
    <row r="28" spans="1:9" ht="25.5">
      <c r="A28" s="361" t="str">
        <f t="shared" si="0"/>
        <v>IS21</v>
      </c>
      <c r="B28" s="341" t="s">
        <v>269</v>
      </c>
      <c r="C28" s="362" t="str">
        <f>Index!C225</f>
        <v>Odpisy a opravné položky k dlhodobému nehmotnému majetku a dlhodobému hmotnému majetku (r. 22 + r. 23)</v>
      </c>
      <c r="D28" s="355" t="s">
        <v>87</v>
      </c>
      <c r="E28" s="298">
        <f>SUM(E29:E30)</f>
        <v>68680</v>
      </c>
      <c r="F28" s="298">
        <f>SUM(F29:F30)</f>
        <v>83779</v>
      </c>
      <c r="H28" s="350"/>
      <c r="I28" s="327"/>
    </row>
    <row r="29" spans="1:9">
      <c r="A29" s="356" t="str">
        <f t="shared" si="0"/>
        <v>IS22</v>
      </c>
      <c r="B29" s="347" t="s">
        <v>270</v>
      </c>
      <c r="C29" s="363" t="str">
        <f>Index!C226</f>
        <v>Odpisy dlhodobého nehmotného majetku a dlhodobého hmotného majetku (551)</v>
      </c>
      <c r="D29" s="358" t="s">
        <v>89</v>
      </c>
      <c r="E29" s="357">
        <v>68680</v>
      </c>
      <c r="F29" s="357">
        <v>83779</v>
      </c>
      <c r="H29" s="350"/>
      <c r="I29" s="327"/>
    </row>
    <row r="30" spans="1:9" ht="25.5">
      <c r="A30" s="356" t="str">
        <f t="shared" si="0"/>
        <v>IS23</v>
      </c>
      <c r="B30" s="347" t="s">
        <v>912</v>
      </c>
      <c r="C30" s="363" t="str">
        <f>Index!C227</f>
        <v>Opravné položky k dlhodobému nehmotnému majetku a dlhodobému hmotnému majetku (+/-) (553)</v>
      </c>
      <c r="D30" s="358" t="s">
        <v>91</v>
      </c>
      <c r="E30" s="357">
        <v>0</v>
      </c>
      <c r="F30" s="357">
        <v>0</v>
      </c>
      <c r="H30" s="350"/>
      <c r="I30" s="327"/>
    </row>
    <row r="31" spans="1:9">
      <c r="A31" s="356" t="str">
        <f t="shared" si="0"/>
        <v>IS24</v>
      </c>
      <c r="B31" s="347" t="s">
        <v>271</v>
      </c>
      <c r="C31" s="348" t="str">
        <f>Index!C228</f>
        <v>Zostatková cena predaného dlhodobého majetku a predaného materiálu (541, 542)</v>
      </c>
      <c r="D31" s="358" t="s">
        <v>92</v>
      </c>
      <c r="E31" s="357">
        <v>0</v>
      </c>
      <c r="F31" s="357">
        <v>0</v>
      </c>
      <c r="H31" s="350"/>
      <c r="I31" s="327"/>
    </row>
    <row r="32" spans="1:9">
      <c r="A32" s="356" t="str">
        <f t="shared" si="0"/>
        <v>IS25</v>
      </c>
      <c r="B32" s="347" t="s">
        <v>258</v>
      </c>
      <c r="C32" s="363" t="str">
        <f>Index!C229</f>
        <v>Opravné položky k pohľadávkam (+/-) (547)</v>
      </c>
      <c r="D32" s="358" t="s">
        <v>93</v>
      </c>
      <c r="E32" s="357">
        <v>0</v>
      </c>
      <c r="F32" s="357">
        <v>0</v>
      </c>
      <c r="H32" s="350"/>
      <c r="I32" s="327"/>
    </row>
    <row r="33" spans="1:9">
      <c r="A33" s="356" t="str">
        <f t="shared" si="0"/>
        <v>IS26</v>
      </c>
      <c r="B33" s="347" t="s">
        <v>272</v>
      </c>
      <c r="C33" s="363" t="str">
        <f>Index!C230</f>
        <v>Ostatné náklady na hospodársku činnosť (543, 544, 545, 546, 548, 549, 555, 557)</v>
      </c>
      <c r="D33" s="358" t="s">
        <v>94</v>
      </c>
      <c r="E33" s="357">
        <v>189074</v>
      </c>
      <c r="F33" s="357">
        <v>192752</v>
      </c>
      <c r="H33" s="350"/>
      <c r="I33" s="327"/>
    </row>
    <row r="34" spans="1:9">
      <c r="A34" s="340" t="str">
        <f t="shared" si="0"/>
        <v>IS27</v>
      </c>
      <c r="B34" s="364" t="s">
        <v>273</v>
      </c>
      <c r="C34" s="342" t="str">
        <f>Index!C231</f>
        <v>Výsledok hospodárenia z hospodárskej činnosti (+/-) (r. 02 - r. 10)</v>
      </c>
      <c r="D34" s="355" t="s">
        <v>95</v>
      </c>
      <c r="E34" s="360">
        <f>E9-E17</f>
        <v>751094</v>
      </c>
      <c r="F34" s="360">
        <f>F9-F17</f>
        <v>601946</v>
      </c>
      <c r="H34" s="350"/>
      <c r="I34" s="327"/>
    </row>
    <row r="35" spans="1:9">
      <c r="A35" s="340" t="str">
        <f t="shared" si="0"/>
        <v>IS28</v>
      </c>
      <c r="B35" s="364" t="s">
        <v>256</v>
      </c>
      <c r="C35" s="342" t="str">
        <f>Index!C232</f>
        <v>Pridaná hodnota (r. 03 + r. 04 + r. 05 + r. 06 + r. 07) - (r. 11 + r. 12 + r. 13 + r. 14)</v>
      </c>
      <c r="D35" s="355" t="s">
        <v>96</v>
      </c>
      <c r="E35" s="360">
        <f>SUM(E10:E14)-SUM(E18:E21)</f>
        <v>1840827</v>
      </c>
      <c r="F35" s="360">
        <f>SUM(F10:F14)-SUM(F18:F21)</f>
        <v>1574922</v>
      </c>
      <c r="H35" s="350"/>
      <c r="I35" s="327"/>
    </row>
    <row r="36" spans="1:9">
      <c r="A36" s="340" t="str">
        <f t="shared" si="0"/>
        <v>IS29</v>
      </c>
      <c r="B36" s="365" t="s">
        <v>257</v>
      </c>
      <c r="C36" s="342" t="str">
        <f>Index!C233</f>
        <v>Výnosy z finančnej činnosti spolu (r. 30 + r. 31 + r. 35 + r. 39 + r. 42 + r. 43 + r. 44)</v>
      </c>
      <c r="D36" s="355" t="s">
        <v>98</v>
      </c>
      <c r="E36" s="360">
        <f>SUM(E37+E38+E42+E46+E49+E50+E51)</f>
        <v>69</v>
      </c>
      <c r="F36" s="360">
        <f>SUM(F37+F38+F42+F46+F49+F50+F51)</f>
        <v>179</v>
      </c>
      <c r="H36" s="350"/>
      <c r="I36" s="327"/>
    </row>
    <row r="37" spans="1:9">
      <c r="A37" s="356" t="str">
        <f t="shared" si="0"/>
        <v>IS30</v>
      </c>
      <c r="B37" s="347" t="s">
        <v>275</v>
      </c>
      <c r="C37" s="348" t="str">
        <f>Index!C234</f>
        <v>Tržby z predaja cenných papierov a podielov (661)</v>
      </c>
      <c r="D37" s="358" t="s">
        <v>99</v>
      </c>
      <c r="E37" s="349">
        <v>0</v>
      </c>
      <c r="F37" s="349">
        <v>0</v>
      </c>
      <c r="H37" s="350"/>
      <c r="I37" s="327"/>
    </row>
    <row r="38" spans="1:9">
      <c r="A38" s="356" t="str">
        <f t="shared" si="0"/>
        <v>IS31</v>
      </c>
      <c r="B38" s="366" t="s">
        <v>276</v>
      </c>
      <c r="C38" s="348" t="str">
        <f>Index!C235</f>
        <v>Výnosy z dlhodobého finančného majetku súčet (r. 32 až r. 34)</v>
      </c>
      <c r="D38" s="358" t="s">
        <v>101</v>
      </c>
      <c r="E38" s="294">
        <f>SUM(E39:E41)</f>
        <v>0</v>
      </c>
      <c r="F38" s="294">
        <f>SUM(F39:F41)</f>
        <v>0</v>
      </c>
      <c r="H38" s="350"/>
      <c r="I38" s="327"/>
    </row>
    <row r="39" spans="1:9">
      <c r="A39" s="356" t="str">
        <f t="shared" si="0"/>
        <v>IS32</v>
      </c>
      <c r="B39" s="347" t="s">
        <v>277</v>
      </c>
      <c r="C39" s="348" t="str">
        <f>Index!C236</f>
        <v>Výnosy z cenných papierov a podielov od prepojených účtovných jednotiek (665A)</v>
      </c>
      <c r="D39" s="358" t="s">
        <v>103</v>
      </c>
      <c r="E39" s="349">
        <v>0</v>
      </c>
      <c r="F39" s="349">
        <v>0</v>
      </c>
      <c r="H39" s="350"/>
      <c r="I39" s="327"/>
    </row>
    <row r="40" spans="1:9" ht="25.5">
      <c r="A40" s="356" t="str">
        <f t="shared" si="0"/>
        <v>IS33</v>
      </c>
      <c r="B40" s="347" t="s">
        <v>913</v>
      </c>
      <c r="C40" s="348" t="str">
        <f>Index!C237</f>
        <v>Výnosy z cenných papierov a podielov v podielovej účasti okrem výnosov prepojených účtovných jednotiek (665A)</v>
      </c>
      <c r="D40" s="358" t="s">
        <v>105</v>
      </c>
      <c r="E40" s="349">
        <v>0</v>
      </c>
      <c r="F40" s="349">
        <v>0</v>
      </c>
      <c r="H40" s="350"/>
      <c r="I40" s="327"/>
    </row>
    <row r="41" spans="1:9">
      <c r="A41" s="356" t="str">
        <f t="shared" si="0"/>
        <v>IS34</v>
      </c>
      <c r="B41" s="347" t="s">
        <v>914</v>
      </c>
      <c r="C41" s="348" t="str">
        <f>Index!C238</f>
        <v>Ostatné výnosy z cenných papierov a podielov (665A)</v>
      </c>
      <c r="D41" s="358" t="s">
        <v>107</v>
      </c>
      <c r="E41" s="349">
        <v>0</v>
      </c>
      <c r="F41" s="349">
        <v>0</v>
      </c>
      <c r="H41" s="350"/>
      <c r="I41" s="327"/>
    </row>
    <row r="42" spans="1:9">
      <c r="A42" s="361" t="str">
        <f t="shared" si="0"/>
        <v>IS35</v>
      </c>
      <c r="B42" s="359" t="s">
        <v>278</v>
      </c>
      <c r="C42" s="342" t="str">
        <f>Index!C239</f>
        <v>Výnosy z krátkodobého finančného majetku súčet (r. 36 až r. 38)</v>
      </c>
      <c r="D42" s="355" t="s">
        <v>109</v>
      </c>
      <c r="E42" s="360">
        <f>SUM(E43:E45)</f>
        <v>0</v>
      </c>
      <c r="F42" s="360">
        <f>SUM(F43:F45)</f>
        <v>0</v>
      </c>
      <c r="H42" s="350"/>
      <c r="I42" s="327"/>
    </row>
    <row r="43" spans="1:9">
      <c r="A43" s="356" t="str">
        <f t="shared" si="0"/>
        <v>IS36</v>
      </c>
      <c r="B43" s="347" t="s">
        <v>279</v>
      </c>
      <c r="C43" s="348" t="str">
        <f>Index!C240</f>
        <v>Výnosy z krátkodobého finančného majetku od prepojených účtovných jednotiek (666A)</v>
      </c>
      <c r="D43" s="358" t="s">
        <v>110</v>
      </c>
      <c r="E43" s="357">
        <v>0</v>
      </c>
      <c r="F43" s="357">
        <v>0</v>
      </c>
      <c r="H43" s="350"/>
      <c r="I43" s="327"/>
    </row>
    <row r="44" spans="1:9" ht="25.5">
      <c r="A44" s="356" t="str">
        <f t="shared" si="0"/>
        <v>IS37</v>
      </c>
      <c r="B44" s="347" t="s">
        <v>915</v>
      </c>
      <c r="C44" s="348" t="str">
        <f>Index!C241</f>
        <v>Výnosy z krátkodobého finančného majetku v podielovej účasti okrem výnosov prepojených účtovných jednotiek (666A)</v>
      </c>
      <c r="D44" s="358" t="s">
        <v>111</v>
      </c>
      <c r="E44" s="357">
        <v>0</v>
      </c>
      <c r="F44" s="357">
        <v>0</v>
      </c>
      <c r="H44" s="350"/>
      <c r="I44" s="327"/>
    </row>
    <row r="45" spans="1:9">
      <c r="A45" s="356" t="str">
        <f t="shared" si="0"/>
        <v>IS38</v>
      </c>
      <c r="B45" s="347" t="s">
        <v>916</v>
      </c>
      <c r="C45" s="348" t="str">
        <f>Index!C242</f>
        <v>Ostatné výnosy z krátkodobého finančného majetku (666A)</v>
      </c>
      <c r="D45" s="358" t="s">
        <v>112</v>
      </c>
      <c r="E45" s="357">
        <v>0</v>
      </c>
      <c r="F45" s="357">
        <v>0</v>
      </c>
      <c r="H45" s="350"/>
      <c r="I45" s="327"/>
    </row>
    <row r="46" spans="1:9">
      <c r="A46" s="361" t="str">
        <f t="shared" si="0"/>
        <v>IS39</v>
      </c>
      <c r="B46" s="341" t="s">
        <v>280</v>
      </c>
      <c r="C46" s="342" t="str">
        <f>Index!C243</f>
        <v>Výnosové úroky (r. 40 + r. 41)</v>
      </c>
      <c r="D46" s="355" t="s">
        <v>113</v>
      </c>
      <c r="E46" s="298">
        <f>SUM(E47:E48)</f>
        <v>69</v>
      </c>
      <c r="F46" s="298">
        <f>SUM(F47:F48)</f>
        <v>50</v>
      </c>
      <c r="H46" s="350"/>
      <c r="I46" s="327"/>
    </row>
    <row r="47" spans="1:9">
      <c r="A47" s="356" t="str">
        <f t="shared" si="0"/>
        <v>IS40</v>
      </c>
      <c r="B47" s="347" t="s">
        <v>281</v>
      </c>
      <c r="C47" s="348" t="str">
        <f>Index!C244</f>
        <v>Výnosové úroky od prepojených účtovných jednotiek (662A)</v>
      </c>
      <c r="D47" s="358" t="s">
        <v>114</v>
      </c>
      <c r="E47" s="349">
        <v>0</v>
      </c>
      <c r="F47" s="357">
        <v>0</v>
      </c>
      <c r="H47" s="350"/>
      <c r="I47" s="327"/>
    </row>
    <row r="48" spans="1:9">
      <c r="A48" s="356" t="str">
        <f t="shared" si="0"/>
        <v>IS41</v>
      </c>
      <c r="B48" s="347" t="s">
        <v>917</v>
      </c>
      <c r="C48" s="348" t="str">
        <f>Index!C245</f>
        <v>Ostatné výnosové úroky (662A)</v>
      </c>
      <c r="D48" s="358" t="s">
        <v>116</v>
      </c>
      <c r="E48" s="349">
        <v>69</v>
      </c>
      <c r="F48" s="357">
        <v>50</v>
      </c>
      <c r="H48" s="350"/>
      <c r="I48" s="327"/>
    </row>
    <row r="49" spans="1:9">
      <c r="A49" s="356" t="str">
        <f t="shared" si="0"/>
        <v>IS42</v>
      </c>
      <c r="B49" s="347" t="s">
        <v>282</v>
      </c>
      <c r="C49" s="348" t="str">
        <f>Index!C246</f>
        <v>Kurzové zisky (663)</v>
      </c>
      <c r="D49" s="358" t="s">
        <v>118</v>
      </c>
      <c r="E49" s="349">
        <v>0</v>
      </c>
      <c r="F49" s="357">
        <v>129</v>
      </c>
      <c r="H49" s="350"/>
      <c r="I49" s="327"/>
    </row>
    <row r="50" spans="1:9">
      <c r="A50" s="356" t="str">
        <f t="shared" si="0"/>
        <v>IS43</v>
      </c>
      <c r="B50" s="347" t="s">
        <v>283</v>
      </c>
      <c r="C50" s="348" t="str">
        <f>Index!C247</f>
        <v>Výnosy z precenenia cenných papierov a výnosy z derivátových operácií (664, 667)</v>
      </c>
      <c r="D50" s="358" t="s">
        <v>122</v>
      </c>
      <c r="E50" s="349">
        <v>0</v>
      </c>
      <c r="F50" s="357">
        <v>0</v>
      </c>
      <c r="H50" s="350"/>
      <c r="I50" s="327"/>
    </row>
    <row r="51" spans="1:9">
      <c r="A51" s="356" t="str">
        <f t="shared" si="0"/>
        <v>IS44</v>
      </c>
      <c r="B51" s="347" t="s">
        <v>284</v>
      </c>
      <c r="C51" s="348" t="str">
        <f>Index!C248</f>
        <v>Ostatné výnosy z finančnej činnosti (668)</v>
      </c>
      <c r="D51" s="358" t="s">
        <v>124</v>
      </c>
      <c r="E51" s="349"/>
      <c r="F51" s="357">
        <v>0</v>
      </c>
      <c r="H51" s="350"/>
      <c r="I51" s="327"/>
    </row>
    <row r="52" spans="1:9">
      <c r="A52" s="340" t="str">
        <f t="shared" si="0"/>
        <v>IS45</v>
      </c>
      <c r="B52" s="341" t="s">
        <v>257</v>
      </c>
      <c r="C52" s="342" t="str">
        <f>Index!C249</f>
        <v>Náklady na finančnú činnosť spolu (r. 46 + r. 47 + r. 48 + r. 49 + r. 52 + r. 53 + r. 54)</v>
      </c>
      <c r="D52" s="355" t="s">
        <v>126</v>
      </c>
      <c r="E52" s="360">
        <f>SUM(E53:E56)+SUM(E59:E61)</f>
        <v>8846</v>
      </c>
      <c r="F52" s="360">
        <f>SUM(F53:F56)+SUM(F59:F61)</f>
        <v>6961</v>
      </c>
      <c r="H52" s="350"/>
      <c r="I52" s="327"/>
    </row>
    <row r="53" spans="1:9">
      <c r="A53" s="356" t="str">
        <f t="shared" si="0"/>
        <v>IS46</v>
      </c>
      <c r="B53" s="347" t="s">
        <v>285</v>
      </c>
      <c r="C53" s="348" t="str">
        <f>Index!C250</f>
        <v>Predané cenné papiere a podiely (561)</v>
      </c>
      <c r="D53" s="358" t="s">
        <v>127</v>
      </c>
      <c r="E53" s="349">
        <v>0</v>
      </c>
      <c r="F53" s="357">
        <v>0</v>
      </c>
      <c r="H53" s="350"/>
      <c r="I53" s="327"/>
    </row>
    <row r="54" spans="1:9">
      <c r="A54" s="356" t="str">
        <f t="shared" si="0"/>
        <v>IS47</v>
      </c>
      <c r="B54" s="347" t="s">
        <v>286</v>
      </c>
      <c r="C54" s="348" t="str">
        <f>Index!C251</f>
        <v>Náklady na krátkodobý finančný majetok (566)</v>
      </c>
      <c r="D54" s="358" t="s">
        <v>128</v>
      </c>
      <c r="E54" s="349">
        <v>0</v>
      </c>
      <c r="F54" s="357">
        <v>0</v>
      </c>
      <c r="H54" s="350"/>
      <c r="I54" s="327"/>
    </row>
    <row r="55" spans="1:9">
      <c r="A55" s="356" t="str">
        <f t="shared" si="0"/>
        <v>IS48</v>
      </c>
      <c r="B55" s="347" t="s">
        <v>287</v>
      </c>
      <c r="C55" s="348" t="str">
        <f>Index!C252</f>
        <v>Opravné položky k finančnému majetku (+/-) (565)</v>
      </c>
      <c r="D55" s="358" t="s">
        <v>129</v>
      </c>
      <c r="E55" s="349">
        <v>0</v>
      </c>
      <c r="F55" s="357">
        <v>0</v>
      </c>
      <c r="H55" s="350"/>
      <c r="I55" s="327"/>
    </row>
    <row r="56" spans="1:9">
      <c r="A56" s="361" t="str">
        <f t="shared" si="0"/>
        <v>IS49</v>
      </c>
      <c r="B56" s="341" t="s">
        <v>288</v>
      </c>
      <c r="C56" s="342" t="str">
        <f>Index!C253</f>
        <v>Nákladové úroky (r. 50 + r. 51)</v>
      </c>
      <c r="D56" s="355" t="s">
        <v>130</v>
      </c>
      <c r="E56" s="298">
        <f>SUM(E57:E58)</f>
        <v>0</v>
      </c>
      <c r="F56" s="298">
        <f>SUM(F57:F58)</f>
        <v>0</v>
      </c>
      <c r="H56" s="350"/>
      <c r="I56" s="327"/>
    </row>
    <row r="57" spans="1:9">
      <c r="A57" s="356" t="str">
        <f t="shared" si="0"/>
        <v>IS50</v>
      </c>
      <c r="B57" s="347" t="s">
        <v>289</v>
      </c>
      <c r="C57" s="348" t="str">
        <f>Index!C254</f>
        <v>Nákladové úroky pre prepojené účtovné jednotky (562A)</v>
      </c>
      <c r="D57" s="358" t="s">
        <v>131</v>
      </c>
      <c r="E57" s="357">
        <v>0</v>
      </c>
      <c r="F57" s="357">
        <v>0</v>
      </c>
      <c r="H57" s="350"/>
      <c r="I57" s="327"/>
    </row>
    <row r="58" spans="1:9">
      <c r="A58" s="356" t="str">
        <f t="shared" si="0"/>
        <v>IS51</v>
      </c>
      <c r="B58" s="347" t="s">
        <v>918</v>
      </c>
      <c r="C58" s="348" t="str">
        <f>Index!C255</f>
        <v>Ostatné nákladové úroky (562A)</v>
      </c>
      <c r="D58" s="358" t="s">
        <v>132</v>
      </c>
      <c r="E58" s="357">
        <v>0</v>
      </c>
      <c r="F58" s="357">
        <v>0</v>
      </c>
      <c r="H58" s="350"/>
      <c r="I58" s="327"/>
    </row>
    <row r="59" spans="1:9">
      <c r="A59" s="356" t="str">
        <f t="shared" si="0"/>
        <v>IS52</v>
      </c>
      <c r="B59" s="347" t="s">
        <v>290</v>
      </c>
      <c r="C59" s="348" t="str">
        <f>Index!C256</f>
        <v>Kurzové straty (563)</v>
      </c>
      <c r="D59" s="358" t="s">
        <v>133</v>
      </c>
      <c r="E59" s="357">
        <v>1149</v>
      </c>
      <c r="F59" s="357">
        <v>374</v>
      </c>
      <c r="H59" s="350"/>
      <c r="I59" s="327"/>
    </row>
    <row r="60" spans="1:9">
      <c r="A60" s="356" t="str">
        <f t="shared" si="0"/>
        <v>IS53</v>
      </c>
      <c r="B60" s="347" t="s">
        <v>291</v>
      </c>
      <c r="C60" s="348" t="str">
        <f>Index!C257</f>
        <v>Náklady na precenenie cenných papierov a náklady na derivátové operácie (564, 567)</v>
      </c>
      <c r="D60" s="358" t="s">
        <v>135</v>
      </c>
      <c r="E60" s="357">
        <v>0</v>
      </c>
      <c r="F60" s="357">
        <v>0</v>
      </c>
      <c r="H60" s="350"/>
      <c r="I60" s="327"/>
    </row>
    <row r="61" spans="1:9">
      <c r="A61" s="356" t="str">
        <f t="shared" si="0"/>
        <v>IS54</v>
      </c>
      <c r="B61" s="347" t="s">
        <v>292</v>
      </c>
      <c r="C61" s="348" t="str">
        <f>Index!C258</f>
        <v>Ostatné náklady na finančnú činnosť (568, 569)</v>
      </c>
      <c r="D61" s="358" t="s">
        <v>137</v>
      </c>
      <c r="E61" s="357">
        <v>7697</v>
      </c>
      <c r="F61" s="357">
        <v>6587</v>
      </c>
      <c r="H61" s="350"/>
      <c r="I61" s="327"/>
    </row>
    <row r="62" spans="1:9">
      <c r="A62" s="340" t="str">
        <f t="shared" si="0"/>
        <v>IS55</v>
      </c>
      <c r="B62" s="364" t="s">
        <v>273</v>
      </c>
      <c r="C62" s="342" t="str">
        <f>Index!C259</f>
        <v>Výsledok hospodárenia z finančnej činnosti (+/-) (r. 29 - r. 45)</v>
      </c>
      <c r="D62" s="355" t="s">
        <v>138</v>
      </c>
      <c r="E62" s="360">
        <f>E36-E52</f>
        <v>-8777</v>
      </c>
      <c r="F62" s="360">
        <f>F36-F52</f>
        <v>-6782</v>
      </c>
      <c r="H62" s="350"/>
      <c r="I62" s="327"/>
    </row>
    <row r="63" spans="1:9">
      <c r="A63" s="340" t="str">
        <f t="shared" si="0"/>
        <v>IS56</v>
      </c>
      <c r="B63" s="364" t="s">
        <v>294</v>
      </c>
      <c r="C63" s="342" t="str">
        <f>Index!C260</f>
        <v>Výsledok hospodárenia za účtovné obdobie pred zdanením (+/-) (r. 27 + r. 55)</v>
      </c>
      <c r="D63" s="355" t="s">
        <v>139</v>
      </c>
      <c r="E63" s="360">
        <f>E34+E62</f>
        <v>742317</v>
      </c>
      <c r="F63" s="360">
        <f>F34+F62</f>
        <v>595164</v>
      </c>
      <c r="H63" s="350"/>
      <c r="I63" s="327"/>
    </row>
    <row r="64" spans="1:9">
      <c r="A64" s="361" t="str">
        <f t="shared" si="0"/>
        <v>IS57</v>
      </c>
      <c r="B64" s="341" t="s">
        <v>295</v>
      </c>
      <c r="C64" s="342" t="str">
        <f>Index!C261</f>
        <v>Daň z príjmov (r. 58 + r. 59)</v>
      </c>
      <c r="D64" s="355" t="s">
        <v>141</v>
      </c>
      <c r="E64" s="298">
        <f>SUM(E65:E66)</f>
        <v>169984</v>
      </c>
      <c r="F64" s="298">
        <f>SUM(F65:F66)</f>
        <v>145118</v>
      </c>
      <c r="H64" s="350"/>
      <c r="I64" s="327"/>
    </row>
    <row r="65" spans="1:9">
      <c r="A65" s="356" t="str">
        <f t="shared" si="0"/>
        <v>IS58</v>
      </c>
      <c r="B65" s="347" t="s">
        <v>296</v>
      </c>
      <c r="C65" s="348" t="str">
        <f>Index!C262</f>
        <v>Daň z príjmov splatná (591, 595)</v>
      </c>
      <c r="D65" s="358" t="s">
        <v>142</v>
      </c>
      <c r="E65" s="349">
        <v>169984</v>
      </c>
      <c r="F65" s="357">
        <v>145464</v>
      </c>
      <c r="H65" s="350"/>
      <c r="I65" s="327"/>
    </row>
    <row r="66" spans="1:9">
      <c r="A66" s="356" t="str">
        <f t="shared" si="0"/>
        <v>IS59</v>
      </c>
      <c r="B66" s="347" t="s">
        <v>919</v>
      </c>
      <c r="C66" s="348" t="str">
        <f>Index!C263</f>
        <v>Daň z príjmov odložená (+/-) (592)</v>
      </c>
      <c r="D66" s="358" t="s">
        <v>143</v>
      </c>
      <c r="E66" s="349">
        <v>0</v>
      </c>
      <c r="F66" s="357">
        <v>-346</v>
      </c>
      <c r="H66" s="350"/>
      <c r="I66" s="327"/>
    </row>
    <row r="67" spans="1:9">
      <c r="A67" s="356" t="str">
        <f t="shared" si="0"/>
        <v>IS60</v>
      </c>
      <c r="B67" s="347" t="s">
        <v>297</v>
      </c>
      <c r="C67" s="348" t="str">
        <f>Index!C264</f>
        <v>Prevod podielov na výsledku hospodárenia spoločníkom (+/- 596)</v>
      </c>
      <c r="D67" s="358" t="s">
        <v>144</v>
      </c>
      <c r="E67" s="349">
        <v>0</v>
      </c>
      <c r="F67" s="357">
        <v>0</v>
      </c>
      <c r="H67" s="350"/>
      <c r="I67" s="327"/>
    </row>
    <row r="68" spans="1:9" ht="25.5">
      <c r="A68" s="340" t="str">
        <f t="shared" si="0"/>
        <v>IS61</v>
      </c>
      <c r="B68" s="341" t="s">
        <v>294</v>
      </c>
      <c r="C68" s="342" t="str">
        <f>Index!C265</f>
        <v>Výsledok hospodárenia za účtovné obdobie po zdanení (+/-) 
(r. 56 - r. 57 - r. 60)</v>
      </c>
      <c r="D68" s="355" t="s">
        <v>145</v>
      </c>
      <c r="E68" s="360">
        <f>E63-E64-E67</f>
        <v>572333</v>
      </c>
      <c r="F68" s="360">
        <f>F63-F64-F67</f>
        <v>450046</v>
      </c>
      <c r="H68" s="350"/>
      <c r="I68" s="327"/>
    </row>
    <row r="69" spans="1:9">
      <c r="I69" s="327"/>
    </row>
  </sheetData>
  <mergeCells count="4">
    <mergeCell ref="B4:B5"/>
    <mergeCell ref="C4:C5"/>
    <mergeCell ref="D4:D5"/>
    <mergeCell ref="E4:F4"/>
  </mergeCells>
  <printOptions horizontalCentered="1"/>
  <pageMargins left="0.55118110236220474" right="0.31496062992125984" top="0.35433070866141736" bottom="0.51181102362204722" header="0.51181102362204722" footer="0.51181102362204722"/>
  <pageSetup paperSize="9" scale="68" fitToHeight="2" orientation="portrait" r:id="rId1"/>
  <headerFooter alignWithMargins="0"/>
</worksheet>
</file>

<file path=xl/worksheets/sheet4.xml><?xml version="1.0" encoding="utf-8"?>
<worksheet xmlns="http://schemas.openxmlformats.org/spreadsheetml/2006/main" xmlns:r="http://schemas.openxmlformats.org/officeDocument/2006/relationships">
  <dimension ref="A2:E92"/>
  <sheetViews>
    <sheetView tabSelected="1" topLeftCell="B1" workbookViewId="0">
      <selection activeCell="C1" sqref="C1"/>
    </sheetView>
  </sheetViews>
  <sheetFormatPr defaultRowHeight="15"/>
  <cols>
    <col min="1" max="1" width="4.7109375" style="404" hidden="1" customWidth="1"/>
    <col min="2" max="2" width="6.42578125" style="404" customWidth="1"/>
    <col min="3" max="3" width="98.7109375" style="425" customWidth="1"/>
    <col min="4" max="5" width="15.7109375" style="403" customWidth="1"/>
    <col min="6" max="6" width="10.28515625" bestFit="1" customWidth="1"/>
    <col min="258" max="258" width="6.42578125" customWidth="1"/>
    <col min="259" max="259" width="98.7109375" customWidth="1"/>
    <col min="260" max="261" width="15.7109375" customWidth="1"/>
    <col min="262" max="262" width="10.28515625" bestFit="1" customWidth="1"/>
    <col min="514" max="514" width="6.42578125" customWidth="1"/>
    <col min="515" max="515" width="98.7109375" customWidth="1"/>
    <col min="516" max="517" width="15.7109375" customWidth="1"/>
    <col min="518" max="518" width="10.28515625" bestFit="1" customWidth="1"/>
    <col min="770" max="770" width="6.42578125" customWidth="1"/>
    <col min="771" max="771" width="98.7109375" customWidth="1"/>
    <col min="772" max="773" width="15.7109375" customWidth="1"/>
    <col min="774" max="774" width="10.28515625" bestFit="1" customWidth="1"/>
    <col min="1026" max="1026" width="6.42578125" customWidth="1"/>
    <col min="1027" max="1027" width="98.7109375" customWidth="1"/>
    <col min="1028" max="1029" width="15.7109375" customWidth="1"/>
    <col min="1030" max="1030" width="10.28515625" bestFit="1" customWidth="1"/>
    <col min="1282" max="1282" width="6.42578125" customWidth="1"/>
    <col min="1283" max="1283" width="98.7109375" customWidth="1"/>
    <col min="1284" max="1285" width="15.7109375" customWidth="1"/>
    <col min="1286" max="1286" width="10.28515625" bestFit="1" customWidth="1"/>
    <col min="1538" max="1538" width="6.42578125" customWidth="1"/>
    <col min="1539" max="1539" width="98.7109375" customWidth="1"/>
    <col min="1540" max="1541" width="15.7109375" customWidth="1"/>
    <col min="1542" max="1542" width="10.28515625" bestFit="1" customWidth="1"/>
    <col min="1794" max="1794" width="6.42578125" customWidth="1"/>
    <col min="1795" max="1795" width="98.7109375" customWidth="1"/>
    <col min="1796" max="1797" width="15.7109375" customWidth="1"/>
    <col min="1798" max="1798" width="10.28515625" bestFit="1" customWidth="1"/>
    <col min="2050" max="2050" width="6.42578125" customWidth="1"/>
    <col min="2051" max="2051" width="98.7109375" customWidth="1"/>
    <col min="2052" max="2053" width="15.7109375" customWidth="1"/>
    <col min="2054" max="2054" width="10.28515625" bestFit="1" customWidth="1"/>
    <col min="2306" max="2306" width="6.42578125" customWidth="1"/>
    <col min="2307" max="2307" width="98.7109375" customWidth="1"/>
    <col min="2308" max="2309" width="15.7109375" customWidth="1"/>
    <col min="2310" max="2310" width="10.28515625" bestFit="1" customWidth="1"/>
    <col min="2562" max="2562" width="6.42578125" customWidth="1"/>
    <col min="2563" max="2563" width="98.7109375" customWidth="1"/>
    <col min="2564" max="2565" width="15.7109375" customWidth="1"/>
    <col min="2566" max="2566" width="10.28515625" bestFit="1" customWidth="1"/>
    <col min="2818" max="2818" width="6.42578125" customWidth="1"/>
    <col min="2819" max="2819" width="98.7109375" customWidth="1"/>
    <col min="2820" max="2821" width="15.7109375" customWidth="1"/>
    <col min="2822" max="2822" width="10.28515625" bestFit="1" customWidth="1"/>
    <col min="3074" max="3074" width="6.42578125" customWidth="1"/>
    <col min="3075" max="3075" width="98.7109375" customWidth="1"/>
    <col min="3076" max="3077" width="15.7109375" customWidth="1"/>
    <col min="3078" max="3078" width="10.28515625" bestFit="1" customWidth="1"/>
    <col min="3330" max="3330" width="6.42578125" customWidth="1"/>
    <col min="3331" max="3331" width="98.7109375" customWidth="1"/>
    <col min="3332" max="3333" width="15.7109375" customWidth="1"/>
    <col min="3334" max="3334" width="10.28515625" bestFit="1" customWidth="1"/>
    <col min="3586" max="3586" width="6.42578125" customWidth="1"/>
    <col min="3587" max="3587" width="98.7109375" customWidth="1"/>
    <col min="3588" max="3589" width="15.7109375" customWidth="1"/>
    <col min="3590" max="3590" width="10.28515625" bestFit="1" customWidth="1"/>
    <col min="3842" max="3842" width="6.42578125" customWidth="1"/>
    <col min="3843" max="3843" width="98.7109375" customWidth="1"/>
    <col min="3844" max="3845" width="15.7109375" customWidth="1"/>
    <col min="3846" max="3846" width="10.28515625" bestFit="1" customWidth="1"/>
    <col min="4098" max="4098" width="6.42578125" customWidth="1"/>
    <col min="4099" max="4099" width="98.7109375" customWidth="1"/>
    <col min="4100" max="4101" width="15.7109375" customWidth="1"/>
    <col min="4102" max="4102" width="10.28515625" bestFit="1" customWidth="1"/>
    <col min="4354" max="4354" width="6.42578125" customWidth="1"/>
    <col min="4355" max="4355" width="98.7109375" customWidth="1"/>
    <col min="4356" max="4357" width="15.7109375" customWidth="1"/>
    <col min="4358" max="4358" width="10.28515625" bestFit="1" customWidth="1"/>
    <col min="4610" max="4610" width="6.42578125" customWidth="1"/>
    <col min="4611" max="4611" width="98.7109375" customWidth="1"/>
    <col min="4612" max="4613" width="15.7109375" customWidth="1"/>
    <col min="4614" max="4614" width="10.28515625" bestFit="1" customWidth="1"/>
    <col min="4866" max="4866" width="6.42578125" customWidth="1"/>
    <col min="4867" max="4867" width="98.7109375" customWidth="1"/>
    <col min="4868" max="4869" width="15.7109375" customWidth="1"/>
    <col min="4870" max="4870" width="10.28515625" bestFit="1" customWidth="1"/>
    <col min="5122" max="5122" width="6.42578125" customWidth="1"/>
    <col min="5123" max="5123" width="98.7109375" customWidth="1"/>
    <col min="5124" max="5125" width="15.7109375" customWidth="1"/>
    <col min="5126" max="5126" width="10.28515625" bestFit="1" customWidth="1"/>
    <col min="5378" max="5378" width="6.42578125" customWidth="1"/>
    <col min="5379" max="5379" width="98.7109375" customWidth="1"/>
    <col min="5380" max="5381" width="15.7109375" customWidth="1"/>
    <col min="5382" max="5382" width="10.28515625" bestFit="1" customWidth="1"/>
    <col min="5634" max="5634" width="6.42578125" customWidth="1"/>
    <col min="5635" max="5635" width="98.7109375" customWidth="1"/>
    <col min="5636" max="5637" width="15.7109375" customWidth="1"/>
    <col min="5638" max="5638" width="10.28515625" bestFit="1" customWidth="1"/>
    <col min="5890" max="5890" width="6.42578125" customWidth="1"/>
    <col min="5891" max="5891" width="98.7109375" customWidth="1"/>
    <col min="5892" max="5893" width="15.7109375" customWidth="1"/>
    <col min="5894" max="5894" width="10.28515625" bestFit="1" customWidth="1"/>
    <col min="6146" max="6146" width="6.42578125" customWidth="1"/>
    <col min="6147" max="6147" width="98.7109375" customWidth="1"/>
    <col min="6148" max="6149" width="15.7109375" customWidth="1"/>
    <col min="6150" max="6150" width="10.28515625" bestFit="1" customWidth="1"/>
    <col min="6402" max="6402" width="6.42578125" customWidth="1"/>
    <col min="6403" max="6403" width="98.7109375" customWidth="1"/>
    <col min="6404" max="6405" width="15.7109375" customWidth="1"/>
    <col min="6406" max="6406" width="10.28515625" bestFit="1" customWidth="1"/>
    <col min="6658" max="6658" width="6.42578125" customWidth="1"/>
    <col min="6659" max="6659" width="98.7109375" customWidth="1"/>
    <col min="6660" max="6661" width="15.7109375" customWidth="1"/>
    <col min="6662" max="6662" width="10.28515625" bestFit="1" customWidth="1"/>
    <col min="6914" max="6914" width="6.42578125" customWidth="1"/>
    <col min="6915" max="6915" width="98.7109375" customWidth="1"/>
    <col min="6916" max="6917" width="15.7109375" customWidth="1"/>
    <col min="6918" max="6918" width="10.28515625" bestFit="1" customWidth="1"/>
    <col min="7170" max="7170" width="6.42578125" customWidth="1"/>
    <col min="7171" max="7171" width="98.7109375" customWidth="1"/>
    <col min="7172" max="7173" width="15.7109375" customWidth="1"/>
    <col min="7174" max="7174" width="10.28515625" bestFit="1" customWidth="1"/>
    <col min="7426" max="7426" width="6.42578125" customWidth="1"/>
    <col min="7427" max="7427" width="98.7109375" customWidth="1"/>
    <col min="7428" max="7429" width="15.7109375" customWidth="1"/>
    <col min="7430" max="7430" width="10.28515625" bestFit="1" customWidth="1"/>
    <col min="7682" max="7682" width="6.42578125" customWidth="1"/>
    <col min="7683" max="7683" width="98.7109375" customWidth="1"/>
    <col min="7684" max="7685" width="15.7109375" customWidth="1"/>
    <col min="7686" max="7686" width="10.28515625" bestFit="1" customWidth="1"/>
    <col min="7938" max="7938" width="6.42578125" customWidth="1"/>
    <col min="7939" max="7939" width="98.7109375" customWidth="1"/>
    <col min="7940" max="7941" width="15.7109375" customWidth="1"/>
    <col min="7942" max="7942" width="10.28515625" bestFit="1" customWidth="1"/>
    <col min="8194" max="8194" width="6.42578125" customWidth="1"/>
    <col min="8195" max="8195" width="98.7109375" customWidth="1"/>
    <col min="8196" max="8197" width="15.7109375" customWidth="1"/>
    <col min="8198" max="8198" width="10.28515625" bestFit="1" customWidth="1"/>
    <col min="8450" max="8450" width="6.42578125" customWidth="1"/>
    <col min="8451" max="8451" width="98.7109375" customWidth="1"/>
    <col min="8452" max="8453" width="15.7109375" customWidth="1"/>
    <col min="8454" max="8454" width="10.28515625" bestFit="1" customWidth="1"/>
    <col min="8706" max="8706" width="6.42578125" customWidth="1"/>
    <col min="8707" max="8707" width="98.7109375" customWidth="1"/>
    <col min="8708" max="8709" width="15.7109375" customWidth="1"/>
    <col min="8710" max="8710" width="10.28515625" bestFit="1" customWidth="1"/>
    <col min="8962" max="8962" width="6.42578125" customWidth="1"/>
    <col min="8963" max="8963" width="98.7109375" customWidth="1"/>
    <col min="8964" max="8965" width="15.7109375" customWidth="1"/>
    <col min="8966" max="8966" width="10.28515625" bestFit="1" customWidth="1"/>
    <col min="9218" max="9218" width="6.42578125" customWidth="1"/>
    <col min="9219" max="9219" width="98.7109375" customWidth="1"/>
    <col min="9220" max="9221" width="15.7109375" customWidth="1"/>
    <col min="9222" max="9222" width="10.28515625" bestFit="1" customWidth="1"/>
    <col min="9474" max="9474" width="6.42578125" customWidth="1"/>
    <col min="9475" max="9475" width="98.7109375" customWidth="1"/>
    <col min="9476" max="9477" width="15.7109375" customWidth="1"/>
    <col min="9478" max="9478" width="10.28515625" bestFit="1" customWidth="1"/>
    <col min="9730" max="9730" width="6.42578125" customWidth="1"/>
    <col min="9731" max="9731" width="98.7109375" customWidth="1"/>
    <col min="9732" max="9733" width="15.7109375" customWidth="1"/>
    <col min="9734" max="9734" width="10.28515625" bestFit="1" customWidth="1"/>
    <col min="9986" max="9986" width="6.42578125" customWidth="1"/>
    <col min="9987" max="9987" width="98.7109375" customWidth="1"/>
    <col min="9988" max="9989" width="15.7109375" customWidth="1"/>
    <col min="9990" max="9990" width="10.28515625" bestFit="1" customWidth="1"/>
    <col min="10242" max="10242" width="6.42578125" customWidth="1"/>
    <col min="10243" max="10243" width="98.7109375" customWidth="1"/>
    <col min="10244" max="10245" width="15.7109375" customWidth="1"/>
    <col min="10246" max="10246" width="10.28515625" bestFit="1" customWidth="1"/>
    <col min="10498" max="10498" width="6.42578125" customWidth="1"/>
    <col min="10499" max="10499" width="98.7109375" customWidth="1"/>
    <col min="10500" max="10501" width="15.7109375" customWidth="1"/>
    <col min="10502" max="10502" width="10.28515625" bestFit="1" customWidth="1"/>
    <col min="10754" max="10754" width="6.42578125" customWidth="1"/>
    <col min="10755" max="10755" width="98.7109375" customWidth="1"/>
    <col min="10756" max="10757" width="15.7109375" customWidth="1"/>
    <col min="10758" max="10758" width="10.28515625" bestFit="1" customWidth="1"/>
    <col min="11010" max="11010" width="6.42578125" customWidth="1"/>
    <col min="11011" max="11011" width="98.7109375" customWidth="1"/>
    <col min="11012" max="11013" width="15.7109375" customWidth="1"/>
    <col min="11014" max="11014" width="10.28515625" bestFit="1" customWidth="1"/>
    <col min="11266" max="11266" width="6.42578125" customWidth="1"/>
    <col min="11267" max="11267" width="98.7109375" customWidth="1"/>
    <col min="11268" max="11269" width="15.7109375" customWidth="1"/>
    <col min="11270" max="11270" width="10.28515625" bestFit="1" customWidth="1"/>
    <col min="11522" max="11522" width="6.42578125" customWidth="1"/>
    <col min="11523" max="11523" width="98.7109375" customWidth="1"/>
    <col min="11524" max="11525" width="15.7109375" customWidth="1"/>
    <col min="11526" max="11526" width="10.28515625" bestFit="1" customWidth="1"/>
    <col min="11778" max="11778" width="6.42578125" customWidth="1"/>
    <col min="11779" max="11779" width="98.7109375" customWidth="1"/>
    <col min="11780" max="11781" width="15.7109375" customWidth="1"/>
    <col min="11782" max="11782" width="10.28515625" bestFit="1" customWidth="1"/>
    <col min="12034" max="12034" width="6.42578125" customWidth="1"/>
    <col min="12035" max="12035" width="98.7109375" customWidth="1"/>
    <col min="12036" max="12037" width="15.7109375" customWidth="1"/>
    <col min="12038" max="12038" width="10.28515625" bestFit="1" customWidth="1"/>
    <col min="12290" max="12290" width="6.42578125" customWidth="1"/>
    <col min="12291" max="12291" width="98.7109375" customWidth="1"/>
    <col min="12292" max="12293" width="15.7109375" customWidth="1"/>
    <col min="12294" max="12294" width="10.28515625" bestFit="1" customWidth="1"/>
    <col min="12546" max="12546" width="6.42578125" customWidth="1"/>
    <col min="12547" max="12547" width="98.7109375" customWidth="1"/>
    <col min="12548" max="12549" width="15.7109375" customWidth="1"/>
    <col min="12550" max="12550" width="10.28515625" bestFit="1" customWidth="1"/>
    <col min="12802" max="12802" width="6.42578125" customWidth="1"/>
    <col min="12803" max="12803" width="98.7109375" customWidth="1"/>
    <col min="12804" max="12805" width="15.7109375" customWidth="1"/>
    <col min="12806" max="12806" width="10.28515625" bestFit="1" customWidth="1"/>
    <col min="13058" max="13058" width="6.42578125" customWidth="1"/>
    <col min="13059" max="13059" width="98.7109375" customWidth="1"/>
    <col min="13060" max="13061" width="15.7109375" customWidth="1"/>
    <col min="13062" max="13062" width="10.28515625" bestFit="1" customWidth="1"/>
    <col min="13314" max="13314" width="6.42578125" customWidth="1"/>
    <col min="13315" max="13315" width="98.7109375" customWidth="1"/>
    <col min="13316" max="13317" width="15.7109375" customWidth="1"/>
    <col min="13318" max="13318" width="10.28515625" bestFit="1" customWidth="1"/>
    <col min="13570" max="13570" width="6.42578125" customWidth="1"/>
    <col min="13571" max="13571" width="98.7109375" customWidth="1"/>
    <col min="13572" max="13573" width="15.7109375" customWidth="1"/>
    <col min="13574" max="13574" width="10.28515625" bestFit="1" customWidth="1"/>
    <col min="13826" max="13826" width="6.42578125" customWidth="1"/>
    <col min="13827" max="13827" width="98.7109375" customWidth="1"/>
    <col min="13828" max="13829" width="15.7109375" customWidth="1"/>
    <col min="13830" max="13830" width="10.28515625" bestFit="1" customWidth="1"/>
    <col min="14082" max="14082" width="6.42578125" customWidth="1"/>
    <col min="14083" max="14083" width="98.7109375" customWidth="1"/>
    <col min="14084" max="14085" width="15.7109375" customWidth="1"/>
    <col min="14086" max="14086" width="10.28515625" bestFit="1" customWidth="1"/>
    <col min="14338" max="14338" width="6.42578125" customWidth="1"/>
    <col min="14339" max="14339" width="98.7109375" customWidth="1"/>
    <col min="14340" max="14341" width="15.7109375" customWidth="1"/>
    <col min="14342" max="14342" width="10.28515625" bestFit="1" customWidth="1"/>
    <col min="14594" max="14594" width="6.42578125" customWidth="1"/>
    <col min="14595" max="14595" width="98.7109375" customWidth="1"/>
    <col min="14596" max="14597" width="15.7109375" customWidth="1"/>
    <col min="14598" max="14598" width="10.28515625" bestFit="1" customWidth="1"/>
    <col min="14850" max="14850" width="6.42578125" customWidth="1"/>
    <col min="14851" max="14851" width="98.7109375" customWidth="1"/>
    <col min="14852" max="14853" width="15.7109375" customWidth="1"/>
    <col min="14854" max="14854" width="10.28515625" bestFit="1" customWidth="1"/>
    <col min="15106" max="15106" width="6.42578125" customWidth="1"/>
    <col min="15107" max="15107" width="98.7109375" customWidth="1"/>
    <col min="15108" max="15109" width="15.7109375" customWidth="1"/>
    <col min="15110" max="15110" width="10.28515625" bestFit="1" customWidth="1"/>
    <col min="15362" max="15362" width="6.42578125" customWidth="1"/>
    <col min="15363" max="15363" width="98.7109375" customWidth="1"/>
    <col min="15364" max="15365" width="15.7109375" customWidth="1"/>
    <col min="15366" max="15366" width="10.28515625" bestFit="1" customWidth="1"/>
    <col min="15618" max="15618" width="6.42578125" customWidth="1"/>
    <col min="15619" max="15619" width="98.7109375" customWidth="1"/>
    <col min="15620" max="15621" width="15.7109375" customWidth="1"/>
    <col min="15622" max="15622" width="10.28515625" bestFit="1" customWidth="1"/>
    <col min="15874" max="15874" width="6.42578125" customWidth="1"/>
    <col min="15875" max="15875" width="98.7109375" customWidth="1"/>
    <col min="15876" max="15877" width="15.7109375" customWidth="1"/>
    <col min="15878" max="15878" width="10.28515625" bestFit="1" customWidth="1"/>
    <col min="16130" max="16130" width="6.42578125" customWidth="1"/>
    <col min="16131" max="16131" width="98.7109375" customWidth="1"/>
    <col min="16132" max="16133" width="15.7109375" customWidth="1"/>
    <col min="16134" max="16134" width="10.28515625" bestFit="1" customWidth="1"/>
  </cols>
  <sheetData>
    <row r="2" spans="1:5">
      <c r="B2" s="402" t="str">
        <f>Index!C420</f>
        <v>Tabuľka č. 1 - Prehľad peňažných tokov</v>
      </c>
    </row>
    <row r="3" spans="1:5">
      <c r="B3" s="405"/>
    </row>
    <row r="4" spans="1:5" ht="15" customHeight="1">
      <c r="A4" s="406"/>
      <c r="B4" s="568" t="str">
        <f>Index!C422</f>
        <v>Označenie</v>
      </c>
      <c r="C4" s="422" t="str">
        <f>Index!C421</f>
        <v>Názov položky</v>
      </c>
      <c r="D4" s="571" t="str">
        <f>Index!C423</f>
        <v>Skutočnosť v eurách</v>
      </c>
      <c r="E4" s="572"/>
    </row>
    <row r="5" spans="1:5" ht="15" customHeight="1">
      <c r="A5" s="406"/>
      <c r="B5" s="569"/>
      <c r="C5" s="575"/>
      <c r="D5" s="573" t="str">
        <f>Index!C424</f>
        <v>Bežné účtovné obdobie</v>
      </c>
      <c r="E5" s="573" t="str">
        <f>Index!C425</f>
        <v>Minulé účtovné obdobie</v>
      </c>
    </row>
    <row r="6" spans="1:5" ht="20.25" customHeight="1">
      <c r="A6" s="406"/>
      <c r="B6" s="570"/>
      <c r="C6" s="576"/>
      <c r="D6" s="574"/>
      <c r="E6" s="574"/>
    </row>
    <row r="7" spans="1:5">
      <c r="A7" s="405"/>
      <c r="B7" s="407"/>
      <c r="C7" s="426"/>
      <c r="D7" s="408"/>
      <c r="E7" s="409"/>
    </row>
    <row r="8" spans="1:5">
      <c r="A8" s="410"/>
      <c r="B8" s="410" t="str">
        <f>Index!C426</f>
        <v>Peňažné toky z prevádzkovej činnosti</v>
      </c>
      <c r="C8" s="427"/>
      <c r="D8" s="424"/>
      <c r="E8" s="435"/>
    </row>
    <row r="9" spans="1:5">
      <c r="A9" s="405"/>
      <c r="B9" s="411" t="s">
        <v>1126</v>
      </c>
      <c r="C9" s="428" t="str">
        <f>Index!C340</f>
        <v>Výsledok hospodárenia z bežnej činnosti pred zdanením daňou z príjmov (+/</v>
      </c>
      <c r="D9" s="412">
        <v>742317</v>
      </c>
      <c r="E9" s="499">
        <v>595164</v>
      </c>
    </row>
    <row r="10" spans="1:5" ht="12.75" customHeight="1">
      <c r="B10" s="417" t="s">
        <v>1127</v>
      </c>
      <c r="C10" s="429" t="str">
        <f>Index!C341</f>
        <v>Nepeňažné operácie ovplyvňujúce výsledok hospodárenia z bežnej činnosti pred zdanením daňou z príjmov (+/-)</v>
      </c>
      <c r="D10" s="418">
        <f>SUM(D11:D22)</f>
        <v>196220</v>
      </c>
      <c r="E10" s="418">
        <f>SUM(E11:E22)</f>
        <v>120612</v>
      </c>
    </row>
    <row r="11" spans="1:5">
      <c r="B11" s="401"/>
      <c r="C11" s="430" t="str">
        <f>Index!C342</f>
        <v>Odpisy dlhodobého nehmotného majetku a dlhodobého hmotného majetku (+)</v>
      </c>
      <c r="D11" s="398">
        <v>68680</v>
      </c>
      <c r="E11" s="500">
        <v>83779</v>
      </c>
    </row>
    <row r="12" spans="1:5" ht="12.75" hidden="1" customHeight="1">
      <c r="B12" s="401"/>
      <c r="C12" s="430" t="str">
        <f>Index!C343</f>
        <v>Zostatková hodnota dlhodobého nehmotného majetku a dlhodobého hmotného majetku účtovaná pri vyradení tohto majetku do nákladov na bežnú činnosť, s výnimkou jeho predaja (+)</v>
      </c>
      <c r="D12" s="398">
        <v>0</v>
      </c>
      <c r="E12" s="398">
        <v>0</v>
      </c>
    </row>
    <row r="13" spans="1:5" hidden="1">
      <c r="B13" s="401"/>
      <c r="C13" s="430" t="str">
        <f>Index!C344</f>
        <v>Odpis opravnej položky k nadobudnutému majetku (+/-)</v>
      </c>
      <c r="D13" s="398">
        <v>0</v>
      </c>
      <c r="E13" s="398">
        <v>0</v>
      </c>
    </row>
    <row r="14" spans="1:5">
      <c r="B14" s="401"/>
      <c r="C14" s="430" t="str">
        <f>Index!C345</f>
        <v>Zmena stavu rezerv (+/-)</v>
      </c>
      <c r="D14" s="398">
        <v>4548</v>
      </c>
      <c r="E14" s="500">
        <v>228</v>
      </c>
    </row>
    <row r="15" spans="1:5" hidden="1">
      <c r="B15" s="401"/>
      <c r="C15" s="430" t="str">
        <f>Index!C346</f>
        <v>Zmena stavu opravných položiek (+/-)</v>
      </c>
      <c r="D15" s="398">
        <v>0</v>
      </c>
      <c r="E15" s="398">
        <v>0</v>
      </c>
    </row>
    <row r="16" spans="1:5">
      <c r="B16" s="401"/>
      <c r="C16" s="430" t="str">
        <f>Index!C347</f>
        <v>Zmena stavu položiek časového rozlíšenia nákladov a výnosov (+/-)</v>
      </c>
      <c r="D16" s="398">
        <v>848</v>
      </c>
      <c r="E16" s="500">
        <v>-27406</v>
      </c>
    </row>
    <row r="17" spans="2:5" customFormat="1" hidden="1">
      <c r="B17" s="401"/>
      <c r="C17" s="430" t="str">
        <f>Index!C348</f>
        <v>Dividendy a iné podiely na zisku účtované do výnosov (-)</v>
      </c>
      <c r="D17" s="398">
        <v>0</v>
      </c>
      <c r="E17" s="398">
        <v>0</v>
      </c>
    </row>
    <row r="18" spans="2:5" customFormat="1" hidden="1">
      <c r="B18" s="401"/>
      <c r="C18" s="430" t="str">
        <f>Index!C349</f>
        <v>Úroky účtované do nákladov (+)</v>
      </c>
      <c r="D18" s="398">
        <v>0</v>
      </c>
      <c r="E18" s="398">
        <v>0</v>
      </c>
    </row>
    <row r="19" spans="2:5" customFormat="1">
      <c r="B19" s="401"/>
      <c r="C19" s="430" t="str">
        <f>Index!C350</f>
        <v>Úroky účtované do výnosov (-)</v>
      </c>
      <c r="D19" s="398">
        <v>-69</v>
      </c>
      <c r="E19" s="500">
        <v>-50</v>
      </c>
    </row>
    <row r="20" spans="2:5" customFormat="1" ht="12.75" hidden="1" customHeight="1">
      <c r="B20" s="401"/>
      <c r="C20" s="430" t="str">
        <f>Index!C351</f>
        <v xml:space="preserve">Kurzový zisk/strata vyčíslený k peňažným prostriedkom a peňažným ekvivalentom ku dňu, ku ktorému sa zostavuje účtovná závierka (-/+) </v>
      </c>
      <c r="D20" s="398">
        <v>0</v>
      </c>
      <c r="E20" s="398">
        <v>0</v>
      </c>
    </row>
    <row r="21" spans="2:5" customFormat="1" ht="12.75" customHeight="1">
      <c r="B21" s="401"/>
      <c r="C21" s="430" t="str">
        <f>Index!C352</f>
        <v>Výsledok z predaja dlhodobého majetku, s výnimkou majetku, ktorý sa považuje za peňažný ekvivalent (+/-)</v>
      </c>
      <c r="D21" s="398">
        <v>0</v>
      </c>
      <c r="E21" s="500">
        <v>-60000</v>
      </c>
    </row>
    <row r="22" spans="2:5" customFormat="1">
      <c r="B22" s="401"/>
      <c r="C22" s="430" t="str">
        <f>Index!C353</f>
        <v>Ostatné položky nepeňažného charakteru (+/-)</v>
      </c>
      <c r="D22" s="398">
        <v>122213</v>
      </c>
      <c r="E22" s="500">
        <f>124060+1</f>
        <v>124061</v>
      </c>
    </row>
    <row r="23" spans="2:5" customFormat="1">
      <c r="B23" s="417" t="s">
        <v>1128</v>
      </c>
      <c r="C23" s="429" t="str">
        <f>Index!C354</f>
        <v>Vplyv zmien stavu pracovného kapitálu na výsledok hospodárenia z bežnej činnosti</v>
      </c>
      <c r="D23" s="418">
        <f>SUM(D24:D27)</f>
        <v>-99309</v>
      </c>
      <c r="E23" s="418">
        <f>SUM(E24:E27)</f>
        <v>368891</v>
      </c>
    </row>
    <row r="24" spans="2:5" customFormat="1">
      <c r="B24" s="401"/>
      <c r="C24" s="430" t="str">
        <f>Index!C355</f>
        <v>Zmena stavu pohľadávok z prevádzkovej činnosti (-/+)</v>
      </c>
      <c r="D24" s="398">
        <f>-115974-8519+15000</f>
        <v>-109493</v>
      </c>
      <c r="E24" s="500">
        <v>333983</v>
      </c>
    </row>
    <row r="25" spans="2:5" customFormat="1">
      <c r="B25" s="401"/>
      <c r="C25" s="430" t="str">
        <f>Index!C356</f>
        <v>Zmena stavu záväzkov z prevádzkovej činnosti (+/-)</v>
      </c>
      <c r="D25" s="398">
        <f>23382+8519</f>
        <v>31901</v>
      </c>
      <c r="E25" s="500">
        <v>-64153</v>
      </c>
    </row>
    <row r="26" spans="2:5" customFormat="1">
      <c r="B26" s="401"/>
      <c r="C26" s="430" t="str">
        <f>Index!C357</f>
        <v>Zmena stavu zásob (-/+)</v>
      </c>
      <c r="D26" s="398">
        <v>-21717</v>
      </c>
      <c r="E26" s="500">
        <v>99061</v>
      </c>
    </row>
    <row r="27" spans="2:5" customFormat="1" ht="12.75" hidden="1" customHeight="1">
      <c r="B27" s="401"/>
      <c r="C27" s="430" t="str">
        <f>Index!C358</f>
        <v xml:space="preserve">Zmena stavu krátkodobého finančného majetku, s výnimkou majetku, ktorý je súčasťou peňažných prostriedkov a peňažných ekvivalentov (-/+) </v>
      </c>
      <c r="D27" s="398">
        <v>0</v>
      </c>
      <c r="E27" s="398">
        <v>0</v>
      </c>
    </row>
    <row r="28" spans="2:5" customFormat="1" ht="12.75" customHeight="1">
      <c r="B28" s="401"/>
      <c r="C28" s="428" t="str">
        <f>Index!C359</f>
        <v>Peňažné toky z prevádzkovej činnosti s výnimkou príjmov a výdavkov, ktoré sa uvádzajú osobitne v iných častiach prehľadu peňažných tokov (+/-), (súčet Z/S+A.1.+A.2.)</v>
      </c>
      <c r="D28" s="412">
        <f>SUM(D9+D10+D23)</f>
        <v>839228</v>
      </c>
      <c r="E28" s="412">
        <f>SUM(E9+E10+E23)</f>
        <v>1084667</v>
      </c>
    </row>
    <row r="29" spans="2:5" customFormat="1">
      <c r="B29" s="401"/>
      <c r="C29" s="430" t="str">
        <f>Index!C360</f>
        <v>Prijaté úroky (+)</v>
      </c>
      <c r="D29" s="398">
        <v>69</v>
      </c>
      <c r="E29" s="500">
        <v>50</v>
      </c>
    </row>
    <row r="30" spans="2:5" customFormat="1" hidden="1">
      <c r="B30" s="401"/>
      <c r="C30" s="430" t="str">
        <f>Index!C361</f>
        <v>Výdavky na zaplatené úroky (-)</v>
      </c>
      <c r="D30" s="398">
        <v>0</v>
      </c>
      <c r="E30" s="398">
        <v>0</v>
      </c>
    </row>
    <row r="31" spans="2:5" customFormat="1" hidden="1">
      <c r="B31" s="401"/>
      <c r="C31" s="430" t="str">
        <f>Index!C362</f>
        <v>Príjmy z dividend a iných podielov na zisku (+)</v>
      </c>
      <c r="D31" s="398">
        <v>0</v>
      </c>
      <c r="E31" s="398">
        <v>0</v>
      </c>
    </row>
    <row r="32" spans="2:5" customFormat="1" hidden="1">
      <c r="B32" s="401"/>
      <c r="C32" s="430" t="str">
        <f>Index!C363</f>
        <v>Výdavky na vyplatené dividendy a iné podiely na zisku (-)</v>
      </c>
      <c r="D32" s="398">
        <v>0</v>
      </c>
      <c r="E32" s="398">
        <v>0</v>
      </c>
    </row>
    <row r="33" spans="1:5">
      <c r="B33" s="401"/>
      <c r="C33" s="430" t="str">
        <f>Index!C364</f>
        <v>Výdavky na daň z príjmov účtovnej jednotky (-/+)</v>
      </c>
      <c r="D33" s="398">
        <v>-109873</v>
      </c>
      <c r="E33" s="500">
        <v>-129041</v>
      </c>
    </row>
    <row r="34" spans="1:5" hidden="1">
      <c r="B34" s="401"/>
      <c r="C34" s="430" t="str">
        <f>Index!C365</f>
        <v>Príjmy výnimočného rozsahu alebo výskytu vzťahujúce sa na prevádzkovú činnosť (+)</v>
      </c>
      <c r="D34" s="398">
        <v>0</v>
      </c>
      <c r="E34" s="398">
        <v>0</v>
      </c>
    </row>
    <row r="35" spans="1:5" hidden="1">
      <c r="B35" s="401"/>
      <c r="C35" s="430" t="str">
        <f>Index!C366</f>
        <v>Výdavky výnimočného rozsahu alebo výskytu vzťahujúce sa na prevádzkovú činnosť (-)</v>
      </c>
      <c r="D35" s="398">
        <v>0</v>
      </c>
      <c r="E35" s="398">
        <v>0</v>
      </c>
    </row>
    <row r="36" spans="1:5">
      <c r="B36" s="419" t="s">
        <v>54</v>
      </c>
      <c r="C36" s="429" t="str">
        <f>Index!C367</f>
        <v>Čisté peňažné toky z prevádzkovej činnosti</v>
      </c>
      <c r="D36" s="418">
        <f>SUM(D28:D35)</f>
        <v>729424</v>
      </c>
      <c r="E36" s="418">
        <f>SUM(E28:E35)</f>
        <v>955676</v>
      </c>
    </row>
    <row r="37" spans="1:5">
      <c r="B37" s="399"/>
      <c r="C37" s="431"/>
      <c r="D37" s="400"/>
      <c r="E37" s="400"/>
    </row>
    <row r="38" spans="1:5">
      <c r="A38" s="410"/>
      <c r="B38" s="410" t="str">
        <f>Index!C427</f>
        <v>Peňažné toky z investičnej činnosti</v>
      </c>
      <c r="C38" s="427"/>
      <c r="D38" s="424"/>
      <c r="E38" s="424"/>
    </row>
    <row r="39" spans="1:5">
      <c r="B39" s="401"/>
      <c r="C39" s="430" t="str">
        <f>Index!C368</f>
        <v>Výdavky na obstaranie dlhodobého nehmotného majetku (-)</v>
      </c>
      <c r="D39" s="398">
        <v>0</v>
      </c>
      <c r="E39" s="500">
        <v>-45000</v>
      </c>
    </row>
    <row r="40" spans="1:5">
      <c r="B40" s="401"/>
      <c r="C40" s="430" t="str">
        <f>Index!C369</f>
        <v>Výdavky na obstaranie dlhodobého hmotného majetku (-)</v>
      </c>
      <c r="D40" s="398">
        <f>-29061-15000</f>
        <v>-44061</v>
      </c>
      <c r="E40" s="500">
        <v>-61349</v>
      </c>
    </row>
    <row r="41" spans="1:5" ht="12.75" hidden="1" customHeight="1">
      <c r="B41" s="401"/>
      <c r="C41" s="430" t="str">
        <f>Index!C370</f>
        <v>Výdavky na obstaranie dlhodobých cenných papierov a podielov v iných účtovných jednotkách, s výnimkou cenných papierov, ktoré sa považujú za peňažné ekvivalenty a cenných papierov určených na predaj alebo na obchodovanie (-)</v>
      </c>
      <c r="D41" s="398">
        <v>0</v>
      </c>
      <c r="E41" s="398">
        <v>0</v>
      </c>
    </row>
    <row r="42" spans="1:5" hidden="1">
      <c r="B42" s="401"/>
      <c r="C42" s="430" t="str">
        <f>Index!C371</f>
        <v>Príjmy z predaja dlhodobého nehmotného majetku (+)</v>
      </c>
      <c r="D42" s="398">
        <v>0</v>
      </c>
      <c r="E42" s="398">
        <v>0</v>
      </c>
    </row>
    <row r="43" spans="1:5">
      <c r="B43" s="401"/>
      <c r="C43" s="430" t="str">
        <f>Index!C372</f>
        <v>Príjmy z predaja dlhodobého hmotného majetku (+)</v>
      </c>
      <c r="D43" s="398">
        <v>0</v>
      </c>
      <c r="E43" s="500">
        <v>60000</v>
      </c>
    </row>
    <row r="44" spans="1:5" ht="12.75" hidden="1" customHeight="1">
      <c r="B44" s="401"/>
      <c r="C44" s="430" t="str">
        <f>Index!C373</f>
        <v>Príjmy z predaja dlhodobých cenných papierov a podielov v iných účtovných jednotkách, s výnimkou cenných papierov, ktoré sa považujú za peňažné ekvivalenty a cenných papierov určených na predaj alebo na obchodovanie (+)</v>
      </c>
      <c r="D44" s="398">
        <v>0</v>
      </c>
      <c r="E44" s="398">
        <v>0</v>
      </c>
    </row>
    <row r="45" spans="1:5" ht="12.75" hidden="1" customHeight="1">
      <c r="B45" s="401"/>
      <c r="C45" s="430" t="str">
        <f>Index!C374</f>
        <v>Výdavky na dlhodobé pôžičky poskytnuté účtovnou jednotkou inej účtovnej jednotke, ktorá je súčasťou konsolidovaného celku (-)</v>
      </c>
      <c r="D45" s="398">
        <v>0</v>
      </c>
      <c r="E45" s="398">
        <v>0</v>
      </c>
    </row>
    <row r="46" spans="1:5" ht="12.75" hidden="1" customHeight="1">
      <c r="B46" s="401"/>
      <c r="C46" s="430" t="str">
        <f>Index!C375</f>
        <v>Príjmy zo splácania dlhodobých pôžičiek poskytnutých účtovnou jednotkou inej účtovnej jednotke, ktorá je súčasťou konsolidovaného celku (+)</v>
      </c>
      <c r="D46" s="398">
        <v>0</v>
      </c>
      <c r="E46" s="398">
        <v>0</v>
      </c>
    </row>
    <row r="47" spans="1:5" ht="12.75" hidden="1" customHeight="1">
      <c r="B47" s="401"/>
      <c r="C47" s="430" t="str">
        <f>Index!C376</f>
        <v>Výdavky na dlhodobé pôžičky poskytnuté účtovnou jednotkou tretím osobám s výnimkou dlhodobých pôžičiek poskytnutých účtovnej jednotke, ktorá je súčasťou konsolidovaného celku (-)</v>
      </c>
      <c r="D47" s="398">
        <v>0</v>
      </c>
      <c r="E47" s="398">
        <v>0</v>
      </c>
    </row>
    <row r="48" spans="1:5" ht="12.75" hidden="1" customHeight="1">
      <c r="B48" s="414"/>
      <c r="C48" s="432" t="str">
        <f>Index!C377</f>
        <v>Príjmy zo splácania pôžičiek poskytnutých účtovnou jednotkou tretím osobám, s výnimkou pôžičiek poskytnutých účtovnej jednotke, ktorá je súčasťou konsolidovaného celku (+)</v>
      </c>
      <c r="D48" s="415">
        <v>0</v>
      </c>
      <c r="E48" s="415">
        <v>0</v>
      </c>
    </row>
    <row r="49" spans="1:5" hidden="1">
      <c r="B49" s="414"/>
      <c r="C49" s="432" t="str">
        <f>Index!C378</f>
        <v>Prijaté úroky (+)</v>
      </c>
      <c r="D49" s="415">
        <v>0</v>
      </c>
      <c r="E49" s="415">
        <v>0</v>
      </c>
    </row>
    <row r="50" spans="1:5" hidden="1">
      <c r="B50" s="414"/>
      <c r="C50" s="432" t="str">
        <f>Index!C379</f>
        <v>Príjmy z dividend a iných podielov na zisku (+)</v>
      </c>
      <c r="D50" s="415">
        <v>0</v>
      </c>
      <c r="E50" s="415">
        <v>0</v>
      </c>
    </row>
    <row r="51" spans="1:5" ht="12.75" hidden="1" customHeight="1">
      <c r="B51" s="414"/>
      <c r="C51" s="432" t="str">
        <f>Index!C380</f>
        <v>Výdavky súvisiace s derivátmi s výnimkou, ak sú určené na predaj alebo na obchodovanie (-)</v>
      </c>
      <c r="D51" s="415">
        <v>0</v>
      </c>
      <c r="E51" s="415">
        <v>0</v>
      </c>
    </row>
    <row r="52" spans="1:5" ht="12.75" hidden="1" customHeight="1">
      <c r="B52" s="414"/>
      <c r="C52" s="432" t="str">
        <f>Index!C381</f>
        <v>Príjmy súvisiace s derivátmi s výnimkou, ak sú určené na predaj alebo na obchodovanie (-)</v>
      </c>
      <c r="D52" s="415">
        <v>0</v>
      </c>
      <c r="E52" s="415">
        <v>0</v>
      </c>
    </row>
    <row r="53" spans="1:5" hidden="1">
      <c r="A53" s="416"/>
      <c r="B53" s="414"/>
      <c r="C53" s="432" t="str">
        <f>Index!C382</f>
        <v>Výdavky na daň z príjmov účtovnej jednotky (-)</v>
      </c>
      <c r="D53" s="415">
        <v>0</v>
      </c>
      <c r="E53" s="415">
        <v>0</v>
      </c>
    </row>
    <row r="54" spans="1:5" hidden="1">
      <c r="A54" s="416"/>
      <c r="B54" s="414"/>
      <c r="C54" s="432" t="str">
        <f>Index!C383</f>
        <v>Príjmy výnimočného rozsahu alebo výskytu vzťahujúce sa na investičnú činnosť (+)</v>
      </c>
      <c r="D54" s="415">
        <v>0</v>
      </c>
      <c r="E54" s="415">
        <v>0</v>
      </c>
    </row>
    <row r="55" spans="1:5" hidden="1">
      <c r="B55" s="414"/>
      <c r="C55" s="432" t="str">
        <f>Index!C384</f>
        <v>Výdavky výnimočného rozsahu alebo výskytu vzťahujúce sa na investičnú činnosť (-)</v>
      </c>
      <c r="D55" s="415">
        <v>0</v>
      </c>
      <c r="E55" s="415">
        <v>0</v>
      </c>
    </row>
    <row r="56" spans="1:5" hidden="1">
      <c r="B56" s="414"/>
      <c r="C56" s="432" t="str">
        <f>Index!C385</f>
        <v>Ostatné príjmy vzťahujúce sa na investičnú činnosť (+)</v>
      </c>
      <c r="D56" s="415">
        <v>0</v>
      </c>
      <c r="E56" s="415">
        <v>0</v>
      </c>
    </row>
    <row r="57" spans="1:5" hidden="1">
      <c r="B57" s="414"/>
      <c r="C57" s="432" t="str">
        <f>Index!C386</f>
        <v>Ostatné výdavky vzťahujúce sa na investičnú činnosť (-)</v>
      </c>
      <c r="D57" s="415">
        <v>0</v>
      </c>
      <c r="E57" s="415">
        <v>0</v>
      </c>
    </row>
    <row r="58" spans="1:5">
      <c r="A58" s="405"/>
      <c r="B58" s="420" t="s">
        <v>104</v>
      </c>
      <c r="C58" s="433" t="str">
        <f>Index!C387</f>
        <v>Čisté peňažné toky z investičnej činnosti</v>
      </c>
      <c r="D58" s="421">
        <f>SUM(D39:D57)</f>
        <v>-44061</v>
      </c>
      <c r="E58" s="421">
        <f>SUM(E39:E57)</f>
        <v>-46349</v>
      </c>
    </row>
    <row r="59" spans="1:5">
      <c r="A59" s="405"/>
      <c r="B59" s="399"/>
      <c r="C59" s="431"/>
      <c r="D59" s="400"/>
      <c r="E59" s="400"/>
    </row>
    <row r="60" spans="1:5">
      <c r="A60" s="405"/>
      <c r="B60" s="410" t="str">
        <f>Index!C428</f>
        <v>Peňažné toky z finančnej činnosti</v>
      </c>
      <c r="C60" s="434"/>
      <c r="D60" s="413"/>
      <c r="E60" s="413"/>
    </row>
    <row r="61" spans="1:5">
      <c r="B61" s="417" t="s">
        <v>165</v>
      </c>
      <c r="C61" s="429" t="str">
        <f>Index!C388</f>
        <v>Peňažné toky vo vlastnom imaní</v>
      </c>
      <c r="D61" s="418">
        <f>SUM(D62:D69)</f>
        <v>0</v>
      </c>
      <c r="E61" s="418">
        <f>SUM(E62:E69)</f>
        <v>0</v>
      </c>
    </row>
    <row r="62" spans="1:5" hidden="1">
      <c r="B62" s="401"/>
      <c r="C62" s="430" t="str">
        <f>Index!C389</f>
        <v>Príjmy z upísaných akcií a obchodných podielov (+)</v>
      </c>
      <c r="D62" s="398">
        <v>0</v>
      </c>
      <c r="E62" s="398">
        <v>0</v>
      </c>
    </row>
    <row r="63" spans="1:5" hidden="1">
      <c r="B63" s="401"/>
      <c r="C63" s="430" t="str">
        <f>Index!C390</f>
        <v>Príjmy z ďalších vkladov do vlastného imania spoločníkmi (+)</v>
      </c>
      <c r="D63" s="398">
        <v>0</v>
      </c>
      <c r="E63" s="398">
        <v>0</v>
      </c>
    </row>
    <row r="64" spans="1:5" hidden="1">
      <c r="B64" s="401"/>
      <c r="C64" s="430" t="str">
        <f>Index!C391</f>
        <v>Prijaté peňažné dary (+)</v>
      </c>
      <c r="D64" s="398">
        <v>0</v>
      </c>
      <c r="E64" s="398">
        <v>0</v>
      </c>
    </row>
    <row r="65" spans="2:5" customFormat="1" hidden="1">
      <c r="B65" s="401"/>
      <c r="C65" s="430" t="str">
        <f>Index!C392</f>
        <v>Príjmy z úhrady straty spoločníkmi (+)</v>
      </c>
      <c r="D65" s="398">
        <v>0</v>
      </c>
      <c r="E65" s="398">
        <v>0</v>
      </c>
    </row>
    <row r="66" spans="2:5" customFormat="1" ht="12.75" hidden="1" customHeight="1">
      <c r="B66" s="401"/>
      <c r="C66" s="430" t="str">
        <f>Index!C393</f>
        <v>Výdavky na obstaranie alebo spätné odkúpenie vlastných akcií a vlastných obchodných podielov (-)</v>
      </c>
      <c r="D66" s="398">
        <v>0</v>
      </c>
      <c r="E66" s="398">
        <v>0</v>
      </c>
    </row>
    <row r="67" spans="2:5" customFormat="1" hidden="1">
      <c r="B67" s="401"/>
      <c r="C67" s="430" t="str">
        <f>Index!C394</f>
        <v>Výdavky spojené so znížením fondov vytvorených účtovnou jednotkou (-)</v>
      </c>
      <c r="D67" s="398">
        <v>0</v>
      </c>
      <c r="E67" s="398">
        <v>0</v>
      </c>
    </row>
    <row r="68" spans="2:5" customFormat="1" hidden="1">
      <c r="B68" s="401"/>
      <c r="C68" s="430" t="str">
        <f>Index!C395</f>
        <v>Výdavky na vyplatenie podielu na vlastnom imaní spoločníkmi účtovnej jednotky (-)</v>
      </c>
      <c r="D68" s="398">
        <v>0</v>
      </c>
      <c r="E68" s="398">
        <v>0</v>
      </c>
    </row>
    <row r="69" spans="2:5" customFormat="1" hidden="1">
      <c r="B69" s="401"/>
      <c r="C69" s="430" t="str">
        <f>Index!C396</f>
        <v>Výdavky z iných dôvodov, ktoré súvisia so znížením vlastného imania (-)</v>
      </c>
      <c r="D69" s="398">
        <v>0</v>
      </c>
      <c r="E69" s="398">
        <v>0</v>
      </c>
    </row>
    <row r="70" spans="2:5" customFormat="1" ht="12.75" customHeight="1">
      <c r="B70" s="417" t="s">
        <v>881</v>
      </c>
      <c r="C70" s="429" t="str">
        <f>Index!C397</f>
        <v>Peňažné toky vznikajúce z dlhodobých záväzkov a krátkodobých záväzkov z finančnej činnosti</v>
      </c>
      <c r="D70" s="418">
        <f>SUM(D71:D79)</f>
        <v>-3054</v>
      </c>
      <c r="E70" s="418">
        <f>SUM(E71:E79)</f>
        <v>590</v>
      </c>
    </row>
    <row r="71" spans="2:5" customFormat="1" hidden="1">
      <c r="B71" s="401"/>
      <c r="C71" s="430" t="str">
        <f>Index!C398</f>
        <v>Príjmy z emisie dlhových cenných papierov (+)</v>
      </c>
      <c r="D71" s="398">
        <v>0</v>
      </c>
      <c r="E71" s="398">
        <v>0</v>
      </c>
    </row>
    <row r="72" spans="2:5" customFormat="1" hidden="1">
      <c r="B72" s="401"/>
      <c r="C72" s="430" t="str">
        <f>Index!C399</f>
        <v>Výdavky na úhradu záväzkov z dlhových cenných papierov (-)</v>
      </c>
      <c r="D72" s="398">
        <v>0</v>
      </c>
      <c r="E72" s="398">
        <v>0</v>
      </c>
    </row>
    <row r="73" spans="2:5" customFormat="1">
      <c r="B73" s="401"/>
      <c r="C73" s="430" t="str">
        <f>Index!C400</f>
        <v>Príjmy z úverov (+)</v>
      </c>
      <c r="D73" s="398">
        <v>0</v>
      </c>
      <c r="E73" s="500">
        <v>590</v>
      </c>
    </row>
    <row r="74" spans="2:5" customFormat="1">
      <c r="B74" s="401"/>
      <c r="C74" s="430" t="str">
        <f>Index!C401</f>
        <v>Výdavky na splácanie úverov (-)</v>
      </c>
      <c r="D74" s="398">
        <v>-3054</v>
      </c>
      <c r="E74" s="398">
        <v>0</v>
      </c>
    </row>
    <row r="75" spans="2:5" customFormat="1" hidden="1">
      <c r="B75" s="401"/>
      <c r="C75" s="430" t="str">
        <f>Index!C402</f>
        <v>Príjmy z prijatých pôžičiek (+)</v>
      </c>
      <c r="D75" s="398">
        <v>0</v>
      </c>
      <c r="E75" s="398">
        <v>0</v>
      </c>
    </row>
    <row r="76" spans="2:5" customFormat="1" hidden="1">
      <c r="B76" s="401"/>
      <c r="C76" s="430" t="str">
        <f>Index!C403</f>
        <v>Výdavky na splácanie pôžičiek (-)</v>
      </c>
      <c r="D76" s="398">
        <v>0</v>
      </c>
      <c r="E76" s="398">
        <v>0</v>
      </c>
    </row>
    <row r="77" spans="2:5" customFormat="1" hidden="1">
      <c r="B77" s="401"/>
      <c r="C77" s="430" t="str">
        <f>Index!C404</f>
        <v>Výdavky na úhradu záväzkov z finančného lízingu (-)</v>
      </c>
      <c r="D77" s="398">
        <v>0</v>
      </c>
      <c r="E77" s="398">
        <v>0</v>
      </c>
    </row>
    <row r="78" spans="2:5" customFormat="1" ht="12.75" hidden="1" customHeight="1">
      <c r="B78" s="401"/>
      <c r="C78" s="430" t="str">
        <f>Index!C405</f>
        <v>Príjmy z ostatných dlhodobých záväzkov a krátkodobých záväzkov vyplývajúcich z finančnej činnosti účtovnej jednotky (+)</v>
      </c>
      <c r="D78" s="398">
        <v>0</v>
      </c>
      <c r="E78" s="398">
        <v>0</v>
      </c>
    </row>
    <row r="79" spans="2:5" customFormat="1" ht="12.75" hidden="1" customHeight="1">
      <c r="B79" s="414"/>
      <c r="C79" s="430" t="str">
        <f>Index!C406</f>
        <v>Výdavky na splácanie ostatných dlhodobých záväzkov a krátkodobých záväzkov vyplývajúcich z finančnej činnosti účtovnej jednotky (-)</v>
      </c>
      <c r="D79" s="398">
        <v>0</v>
      </c>
      <c r="E79" s="398">
        <v>0</v>
      </c>
    </row>
    <row r="80" spans="2:5" customFormat="1" hidden="1">
      <c r="B80" s="414"/>
      <c r="C80" s="430" t="str">
        <f>Index!C407</f>
        <v>Výdavky na zaplatené úroky (-)</v>
      </c>
      <c r="D80" s="398">
        <v>0</v>
      </c>
      <c r="E80" s="398">
        <v>0</v>
      </c>
    </row>
    <row r="81" spans="1:5">
      <c r="B81" s="401"/>
      <c r="C81" s="430" t="str">
        <f>Index!C408</f>
        <v>Výdavky na vyplatené dividendy a iné podiely na zisku (-)</v>
      </c>
      <c r="D81" s="398">
        <v>-450046</v>
      </c>
      <c r="E81" s="500">
        <v>-526535</v>
      </c>
    </row>
    <row r="82" spans="1:5" ht="12.75" hidden="1" customHeight="1">
      <c r="B82" s="401"/>
      <c r="C82" s="430" t="str">
        <f>Index!C409</f>
        <v>Výdavky súvisiace s derivátmi, s výnimkou, ak sú určené na predaj alebo na obchodovanie (-)</v>
      </c>
      <c r="D82" s="398">
        <v>0</v>
      </c>
      <c r="E82" s="398">
        <v>0</v>
      </c>
    </row>
    <row r="83" spans="1:5" ht="12.75" hidden="1" customHeight="1">
      <c r="B83" s="401"/>
      <c r="C83" s="430" t="str">
        <f>Index!C410</f>
        <v>Príjmy súvisiace s derivátmi, s výnimkou, ak sú určené na predaj alebo na obchodovanie (+)</v>
      </c>
      <c r="D83" s="398">
        <v>0</v>
      </c>
      <c r="E83" s="398">
        <v>0</v>
      </c>
    </row>
    <row r="84" spans="1:5" hidden="1">
      <c r="B84" s="401"/>
      <c r="C84" s="430" t="str">
        <f>Index!C411</f>
        <v>Výdavky na daň z príjmov účtovnej jednotky (-)</v>
      </c>
      <c r="D84" s="398">
        <v>0</v>
      </c>
      <c r="E84" s="398">
        <v>0</v>
      </c>
    </row>
    <row r="85" spans="1:5" hidden="1">
      <c r="B85" s="401"/>
      <c r="C85" s="430" t="str">
        <f>Index!C412</f>
        <v>Príjmy výnimočného rozsahu alebo výskytu vzťahujúce sa na finančnú činnosť (+)</v>
      </c>
      <c r="D85" s="398">
        <v>0</v>
      </c>
      <c r="E85" s="398">
        <v>0</v>
      </c>
    </row>
    <row r="86" spans="1:5" hidden="1">
      <c r="B86" s="401"/>
      <c r="C86" s="430" t="str">
        <f>Index!C413</f>
        <v>Výdavky výnimočného rozsahu alebo výskytu vzťahujúce sa na finančnú činnosť (-)</v>
      </c>
      <c r="D86" s="398">
        <v>0</v>
      </c>
      <c r="E86" s="398">
        <v>0</v>
      </c>
    </row>
    <row r="87" spans="1:5">
      <c r="A87" s="405"/>
      <c r="B87" s="419" t="s">
        <v>249</v>
      </c>
      <c r="C87" s="429" t="str">
        <f>Index!C414</f>
        <v>Čisté peňažné toky z finančnej činnosti</v>
      </c>
      <c r="D87" s="418">
        <f>SUM(D61+D70+D80+D81+D82+D83+D84+D85+D86)</f>
        <v>-453100</v>
      </c>
      <c r="E87" s="418">
        <f>SUM(E61+E70+E80+E81+E82+E83+E84+E85+E86)</f>
        <v>-525945</v>
      </c>
    </row>
    <row r="88" spans="1:5" ht="12.75" customHeight="1">
      <c r="A88" s="405"/>
      <c r="B88" s="419" t="s">
        <v>265</v>
      </c>
      <c r="C88" s="429" t="str">
        <f>Index!C415</f>
        <v>Čisté zvýšenie alebo čisté zníženie peňažných prostriedkov a peňažných ekvivalentov (+/-)                            (súčet A+B+C)</v>
      </c>
      <c r="D88" s="418">
        <f>SUM(D36+D58+D87)</f>
        <v>232263</v>
      </c>
      <c r="E88" s="418">
        <f>SUM(E36+E58+E87)</f>
        <v>383382</v>
      </c>
    </row>
    <row r="89" spans="1:5">
      <c r="B89" s="401" t="s">
        <v>266</v>
      </c>
      <c r="C89" s="430" t="str">
        <f>Index!C416</f>
        <v>Stav peňažných prostriedkov a peňažných ekvivalentov na začiatku účtovného obdobia</v>
      </c>
      <c r="D89" s="398">
        <v>781199</v>
      </c>
      <c r="E89" s="500">
        <v>397817</v>
      </c>
    </row>
    <row r="90" spans="1:5" ht="12.75" customHeight="1">
      <c r="B90" s="401" t="s">
        <v>268</v>
      </c>
      <c r="C90" s="430" t="str">
        <f>Index!C417</f>
        <v>Stav peňažných prostriedkov a peňažných ekvivalentov na konci účtovného obdobia pred zohľadnením kurzových rozdielov vyčíslených ku dňu, ku ktorému sa zostavuje účtovná závierka (+/-)</v>
      </c>
      <c r="D90" s="398">
        <v>1013462</v>
      </c>
      <c r="E90" s="500">
        <v>781199</v>
      </c>
    </row>
    <row r="91" spans="1:5" ht="12.75" customHeight="1">
      <c r="B91" s="411" t="s">
        <v>269</v>
      </c>
      <c r="C91" s="430" t="str">
        <f>Index!C418</f>
        <v>Kurzové rozdiely vyčíslené k peňažným prostriedkom a peňažným ekvivalentom ku dňu, ku ktorému sa zostavuje účtovná závierka (+/-)</v>
      </c>
      <c r="D91" s="398">
        <v>0</v>
      </c>
      <c r="E91" s="398">
        <v>0</v>
      </c>
    </row>
    <row r="92" spans="1:5" ht="12.75" customHeight="1">
      <c r="A92" s="405"/>
      <c r="B92" s="419" t="s">
        <v>271</v>
      </c>
      <c r="C92" s="429" t="str">
        <f>Index!C419</f>
        <v>Zostatok peňažných prostriedkov a peňažných ekvivalentov na konci účtovného obdobia upravený o kurzové rozdiely vyčíslené ku dňu, ku ktorému sa zostavuje účtovná závierka 
(+/-) (súčet D + E + G)</v>
      </c>
      <c r="D92" s="418">
        <f>SUM(D88+D89+D91)</f>
        <v>1013462</v>
      </c>
      <c r="E92" s="418">
        <f>SUM(E88+E89+E91)</f>
        <v>781199</v>
      </c>
    </row>
  </sheetData>
  <mergeCells count="5">
    <mergeCell ref="B4:B6"/>
    <mergeCell ref="D4:E4"/>
    <mergeCell ref="D5:D6"/>
    <mergeCell ref="E5:E6"/>
    <mergeCell ref="C5:C6"/>
  </mergeCells>
  <printOptions horizontalCentered="1"/>
  <pageMargins left="0.59055118110236227" right="0.23622047244094491" top="0.55118110236220474" bottom="0.39370078740157483" header="0.31496062992125984" footer="0.31496062992125984"/>
  <pageSetup paperSize="9" scale="68" orientation="portrait" r:id="rId1"/>
  <headerFooter alignWithMargins="0"/>
</worksheet>
</file>

<file path=xl/worksheets/sheet5.xml><?xml version="1.0" encoding="utf-8"?>
<worksheet xmlns="http://schemas.openxmlformats.org/spreadsheetml/2006/main" xmlns:r="http://schemas.openxmlformats.org/officeDocument/2006/relationships">
  <sheetPr codeName="Sheet25">
    <tabColor theme="1" tint="0.14999847407452621"/>
  </sheetPr>
  <dimension ref="A2:F442"/>
  <sheetViews>
    <sheetView topLeftCell="D1" zoomScale="115" zoomScaleNormal="115" workbookViewId="0">
      <pane ySplit="5" topLeftCell="A6" activePane="bottomLeft" state="frozen"/>
      <selection activeCell="B17" sqref="B17:BX17"/>
      <selection pane="bottomLeft" activeCell="E180" sqref="E180"/>
    </sheetView>
  </sheetViews>
  <sheetFormatPr defaultRowHeight="9.75"/>
  <cols>
    <col min="1" max="1" width="5.42578125" style="259" customWidth="1"/>
    <col min="2" max="2" width="6" style="259" customWidth="1"/>
    <col min="3" max="3" width="66" style="259" customWidth="1"/>
    <col min="4" max="4" width="44.28515625" style="423" customWidth="1"/>
    <col min="5" max="5" width="83.28515625" style="423" customWidth="1"/>
    <col min="6" max="6" width="98.85546875" style="423" customWidth="1"/>
    <col min="7" max="16384" width="9.140625" style="259"/>
  </cols>
  <sheetData>
    <row r="2" spans="1:6">
      <c r="B2" s="436" t="s">
        <v>299</v>
      </c>
    </row>
    <row r="4" spans="1:6">
      <c r="B4" s="437" t="s">
        <v>300</v>
      </c>
      <c r="C4" s="437" t="s">
        <v>301</v>
      </c>
      <c r="D4" s="437" t="s">
        <v>41</v>
      </c>
      <c r="E4" s="437" t="s">
        <v>40</v>
      </c>
      <c r="F4" s="437" t="s">
        <v>42</v>
      </c>
    </row>
    <row r="5" spans="1:6">
      <c r="B5" s="438">
        <v>1</v>
      </c>
      <c r="C5" s="438">
        <v>2</v>
      </c>
      <c r="D5" s="438">
        <v>3</v>
      </c>
      <c r="E5" s="438">
        <v>4</v>
      </c>
      <c r="F5" s="438">
        <v>5</v>
      </c>
    </row>
    <row r="6" spans="1:6">
      <c r="B6" s="438"/>
      <c r="C6" s="438"/>
      <c r="D6" s="438"/>
      <c r="E6" s="438"/>
      <c r="F6" s="438"/>
    </row>
    <row r="7" spans="1:6">
      <c r="A7" s="439" t="s">
        <v>302</v>
      </c>
      <c r="B7" s="259">
        <v>7</v>
      </c>
      <c r="C7" s="260" t="str">
        <f>VLOOKUP(B7,B:F,HLOOKUP(Cover!$B$3,$B$4:$F$5,2,0),0)</f>
        <v>1.1.2014</v>
      </c>
      <c r="D7" s="440" t="s">
        <v>303</v>
      </c>
      <c r="E7" s="440" t="s">
        <v>303</v>
      </c>
      <c r="F7" s="440" t="s">
        <v>304</v>
      </c>
    </row>
    <row r="8" spans="1:6">
      <c r="B8" s="259">
        <f>B7+1</f>
        <v>8</v>
      </c>
      <c r="C8" s="260" t="str">
        <f>VLOOKUP(B8,B:F,HLOOKUP(Cover!$B$3,$B$4:$F$5,2,0),0)</f>
        <v>1.1.2013</v>
      </c>
      <c r="D8" s="440" t="s">
        <v>305</v>
      </c>
      <c r="E8" s="440" t="s">
        <v>305</v>
      </c>
      <c r="F8" s="440" t="s">
        <v>306</v>
      </c>
    </row>
    <row r="9" spans="1:6">
      <c r="B9" s="259">
        <v>672</v>
      </c>
      <c r="C9" s="441" t="s">
        <v>311</v>
      </c>
      <c r="D9" s="442"/>
      <c r="E9" s="442"/>
      <c r="F9" s="442"/>
    </row>
    <row r="10" spans="1:6">
      <c r="B10" s="259">
        <f t="shared" ref="B10:B34" si="0">B9+1</f>
        <v>673</v>
      </c>
      <c r="C10" s="260" t="str">
        <f>VLOOKUP(B10,B:F,HLOOKUP(Cover!$B$3,$B$4:$F$5,2,0),0)</f>
        <v>Daňové identifikačné číslo</v>
      </c>
      <c r="D10" s="443" t="s">
        <v>312</v>
      </c>
      <c r="E10" s="443" t="s">
        <v>313</v>
      </c>
      <c r="F10" s="443" t="s">
        <v>1352</v>
      </c>
    </row>
    <row r="11" spans="1:6">
      <c r="B11" s="259">
        <f t="shared" si="0"/>
        <v>674</v>
      </c>
      <c r="C11" s="260" t="str">
        <f>VLOOKUP(B11,B:F,HLOOKUP(Cover!$B$3,$B$4:$F$5,2,0),0)</f>
        <v>IČO</v>
      </c>
      <c r="D11" s="443" t="s">
        <v>47</v>
      </c>
      <c r="E11" s="443" t="s">
        <v>314</v>
      </c>
      <c r="F11" s="443" t="s">
        <v>315</v>
      </c>
    </row>
    <row r="12" spans="1:6">
      <c r="B12" s="259">
        <f t="shared" si="0"/>
        <v>675</v>
      </c>
      <c r="C12" s="260" t="str">
        <f>VLOOKUP(B12,B:F,HLOOKUP(Cover!$B$3,$B$4:$F$5,2,0),0)</f>
        <v>SK NACE</v>
      </c>
      <c r="D12" s="443" t="s">
        <v>32</v>
      </c>
      <c r="E12" s="443" t="s">
        <v>32</v>
      </c>
      <c r="F12" s="443" t="s">
        <v>32</v>
      </c>
    </row>
    <row r="13" spans="1:6" ht="10.5">
      <c r="B13" s="259">
        <f t="shared" si="0"/>
        <v>676</v>
      </c>
      <c r="C13" s="260" t="str">
        <f>VLOOKUP(B13,B:F,HLOOKUP(Cover!$B$3,$B$4:$F$5,2,0),0)</f>
        <v>Obchodné meno (názov) účtovnej jednotky</v>
      </c>
      <c r="D13" s="443" t="s">
        <v>316</v>
      </c>
      <c r="E13" s="443" t="s">
        <v>317</v>
      </c>
      <c r="F13" s="443" t="s">
        <v>1520</v>
      </c>
    </row>
    <row r="14" spans="1:6">
      <c r="B14" s="259">
        <f t="shared" si="0"/>
        <v>677</v>
      </c>
      <c r="C14" s="260" t="str">
        <f>VLOOKUP(B14,B:F,HLOOKUP(Cover!$B$3,$B$4:$F$5,2,0),0)</f>
        <v>Ulica</v>
      </c>
      <c r="D14" s="443" t="s">
        <v>318</v>
      </c>
      <c r="E14" s="443" t="s">
        <v>319</v>
      </c>
      <c r="F14" s="443" t="s">
        <v>1366</v>
      </c>
    </row>
    <row r="15" spans="1:6">
      <c r="B15" s="259">
        <f t="shared" si="0"/>
        <v>678</v>
      </c>
      <c r="C15" s="260" t="str">
        <f>VLOOKUP(B15,B:F,HLOOKUP(Cover!$B$3,$B$4:$F$5,2,0),0)</f>
        <v>Číslo</v>
      </c>
      <c r="D15" s="443" t="s">
        <v>320</v>
      </c>
      <c r="E15" s="443" t="s">
        <v>310</v>
      </c>
      <c r="F15" s="443" t="s">
        <v>321</v>
      </c>
    </row>
    <row r="16" spans="1:6">
      <c r="B16" s="259">
        <f t="shared" si="0"/>
        <v>679</v>
      </c>
      <c r="C16" s="260" t="str">
        <f>VLOOKUP(B16,B:F,HLOOKUP(Cover!$B$3,$B$4:$F$5,2,0),0)</f>
        <v>PSČ</v>
      </c>
      <c r="D16" s="443" t="s">
        <v>322</v>
      </c>
      <c r="E16" s="443" t="s">
        <v>323</v>
      </c>
      <c r="F16" s="443" t="s">
        <v>324</v>
      </c>
    </row>
    <row r="17" spans="2:6">
      <c r="B17" s="259">
        <f t="shared" si="0"/>
        <v>680</v>
      </c>
      <c r="C17" s="260" t="str">
        <f>VLOOKUP(B17,B:F,HLOOKUP(Cover!$B$3,$B$4:$F$5,2,0),0)</f>
        <v>Obec</v>
      </c>
      <c r="D17" s="443" t="s">
        <v>325</v>
      </c>
      <c r="E17" s="443" t="s">
        <v>43</v>
      </c>
      <c r="F17" s="443" t="s">
        <v>326</v>
      </c>
    </row>
    <row r="18" spans="2:6">
      <c r="B18" s="259">
        <f t="shared" si="0"/>
        <v>681</v>
      </c>
      <c r="C18" s="260" t="str">
        <f>VLOOKUP(B18,B:F,HLOOKUP(Cover!$B$3,$B$4:$F$5,2,0),0)</f>
        <v>Číslo telefónu</v>
      </c>
      <c r="D18" s="443" t="s">
        <v>327</v>
      </c>
      <c r="E18" s="443" t="s">
        <v>328</v>
      </c>
      <c r="F18" s="443" t="s">
        <v>329</v>
      </c>
    </row>
    <row r="19" spans="2:6">
      <c r="B19" s="259">
        <f t="shared" si="0"/>
        <v>682</v>
      </c>
      <c r="C19" s="260" t="str">
        <f>VLOOKUP(B19,B:F,HLOOKUP(Cover!$B$3,$B$4:$F$5,2,0),0)</f>
        <v>Číslo faxu</v>
      </c>
      <c r="D19" s="443" t="s">
        <v>330</v>
      </c>
      <c r="E19" s="443" t="s">
        <v>331</v>
      </c>
      <c r="F19" s="443" t="s">
        <v>332</v>
      </c>
    </row>
    <row r="20" spans="2:6">
      <c r="B20" s="259">
        <f t="shared" si="0"/>
        <v>683</v>
      </c>
      <c r="C20" s="260" t="str">
        <f>VLOOKUP(B20,B:F,HLOOKUP(Cover!$B$3,$B$4:$F$5,2,0),0)</f>
        <v>E-mailová adresa</v>
      </c>
      <c r="D20" s="443" t="s">
        <v>333</v>
      </c>
      <c r="E20" s="443" t="s">
        <v>334</v>
      </c>
      <c r="F20" s="443" t="s">
        <v>335</v>
      </c>
    </row>
    <row r="21" spans="2:6">
      <c r="B21" s="259">
        <f t="shared" si="0"/>
        <v>684</v>
      </c>
      <c r="C21" s="260" t="str">
        <f>VLOOKUP(B21,B:F,HLOOKUP(Cover!$B$3,$B$4:$F$5,2,0),0)</f>
        <v>Účtovná závierka</v>
      </c>
      <c r="D21" s="444" t="s">
        <v>336</v>
      </c>
      <c r="E21" s="444" t="s">
        <v>337</v>
      </c>
      <c r="F21" s="444" t="s">
        <v>338</v>
      </c>
    </row>
    <row r="22" spans="2:6">
      <c r="B22" s="259">
        <f t="shared" si="0"/>
        <v>685</v>
      </c>
      <c r="C22" s="260" t="str">
        <f>VLOOKUP(B22,B:F,HLOOKUP(Cover!$B$3,$B$4:$F$5,2,0),0)</f>
        <v>Za obdobie:</v>
      </c>
      <c r="D22" s="443" t="s">
        <v>339</v>
      </c>
      <c r="E22" s="443" t="s">
        <v>340</v>
      </c>
      <c r="F22" s="443" t="s">
        <v>341</v>
      </c>
    </row>
    <row r="23" spans="2:6">
      <c r="B23" s="259">
        <f t="shared" si="0"/>
        <v>686</v>
      </c>
      <c r="C23" s="260" t="str">
        <f>VLOOKUP(B23,B:F,HLOOKUP(Cover!$B$3,$B$4:$F$5,2,0),0)</f>
        <v>od</v>
      </c>
      <c r="D23" s="443" t="s">
        <v>342</v>
      </c>
      <c r="E23" s="443" t="s">
        <v>343</v>
      </c>
      <c r="F23" s="443" t="s">
        <v>344</v>
      </c>
    </row>
    <row r="24" spans="2:6">
      <c r="B24" s="259">
        <f t="shared" si="0"/>
        <v>687</v>
      </c>
      <c r="C24" s="260" t="str">
        <f>VLOOKUP(B24,B:F,HLOOKUP(Cover!$B$3,$B$4:$F$5,2,0),0)</f>
        <v>do</v>
      </c>
      <c r="D24" s="443" t="s">
        <v>345</v>
      </c>
      <c r="E24" s="443" t="s">
        <v>346</v>
      </c>
      <c r="F24" s="443" t="s">
        <v>347</v>
      </c>
    </row>
    <row r="25" spans="2:6">
      <c r="B25" s="259">
        <f t="shared" si="0"/>
        <v>688</v>
      </c>
      <c r="C25" s="260" t="str">
        <f>VLOOKUP(B25,B:F,HLOOKUP(Cover!$B$3,$B$4:$F$5,2,0),0)</f>
        <v>Mesiac</v>
      </c>
      <c r="D25" s="443" t="s">
        <v>348</v>
      </c>
      <c r="E25" s="443" t="s">
        <v>349</v>
      </c>
      <c r="F25" s="443" t="s">
        <v>350</v>
      </c>
    </row>
    <row r="26" spans="2:6">
      <c r="B26" s="259">
        <f t="shared" si="0"/>
        <v>689</v>
      </c>
      <c r="C26" s="260" t="str">
        <f>VLOOKUP(B26,B:F,HLOOKUP(Cover!$B$3,$B$4:$F$5,2,0),0)</f>
        <v>Rok</v>
      </c>
      <c r="D26" s="443" t="s">
        <v>351</v>
      </c>
      <c r="E26" s="443" t="s">
        <v>352</v>
      </c>
      <c r="F26" s="443" t="s">
        <v>353</v>
      </c>
    </row>
    <row r="27" spans="2:6">
      <c r="B27" s="259">
        <f t="shared" si="0"/>
        <v>690</v>
      </c>
      <c r="C27" s="260" t="str">
        <f>VLOOKUP(B27,B:F,HLOOKUP(Cover!$B$3,$B$4:$F$5,2,0),0)</f>
        <v>Bezprostredne predchádzajúce obdobie:</v>
      </c>
      <c r="D27" s="443" t="s">
        <v>354</v>
      </c>
      <c r="E27" s="443" t="s">
        <v>355</v>
      </c>
      <c r="F27" s="443" t="s">
        <v>356</v>
      </c>
    </row>
    <row r="28" spans="2:6">
      <c r="B28" s="259">
        <f t="shared" si="0"/>
        <v>691</v>
      </c>
      <c r="C28" s="260" t="str">
        <f>VLOOKUP(B28,B:F,HLOOKUP(Cover!$B$3,$B$4:$F$5,2,0),0)</f>
        <v>Zostavená dňa:</v>
      </c>
      <c r="D28" s="443" t="s">
        <v>357</v>
      </c>
      <c r="E28" s="443" t="s">
        <v>358</v>
      </c>
      <c r="F28" s="443" t="s">
        <v>359</v>
      </c>
    </row>
    <row r="29" spans="2:6">
      <c r="B29" s="259">
        <f t="shared" si="0"/>
        <v>692</v>
      </c>
      <c r="C29" s="260" t="str">
        <f>VLOOKUP(B29,B:F,HLOOKUP(Cover!$B$3,$B$4:$F$5,2,0),0)</f>
        <v>Schválená dňa:</v>
      </c>
      <c r="D29" s="443" t="s">
        <v>360</v>
      </c>
      <c r="E29" s="443" t="s">
        <v>361</v>
      </c>
      <c r="F29" s="443" t="s">
        <v>362</v>
      </c>
    </row>
    <row r="30" spans="2:6">
      <c r="B30" s="259">
        <f t="shared" si="0"/>
        <v>693</v>
      </c>
      <c r="C30" s="260" t="str">
        <f>VLOOKUP(B30,B:F,HLOOKUP(Cover!$B$3,$B$4:$F$5,2,0),0)</f>
        <v>riadna</v>
      </c>
      <c r="D30" s="443" t="s">
        <v>922</v>
      </c>
      <c r="E30" s="443" t="s">
        <v>926</v>
      </c>
      <c r="F30" s="443" t="s">
        <v>930</v>
      </c>
    </row>
    <row r="31" spans="2:6">
      <c r="B31" s="259">
        <f t="shared" si="0"/>
        <v>694</v>
      </c>
      <c r="C31" s="260" t="str">
        <f>VLOOKUP(B31,B:F,HLOOKUP(Cover!$B$3,$B$4:$F$5,2,0),0)</f>
        <v>mimoriadna</v>
      </c>
      <c r="D31" s="443" t="s">
        <v>923</v>
      </c>
      <c r="E31" s="443" t="s">
        <v>927</v>
      </c>
      <c r="F31" s="443" t="s">
        <v>931</v>
      </c>
    </row>
    <row r="32" spans="2:6">
      <c r="B32" s="259">
        <f t="shared" si="0"/>
        <v>695</v>
      </c>
      <c r="C32" s="260" t="str">
        <f>VLOOKUP(B32,B:F,HLOOKUP(Cover!$B$3,$B$4:$F$5,2,0),0)</f>
        <v>zostavená</v>
      </c>
      <c r="D32" s="443" t="s">
        <v>924</v>
      </c>
      <c r="E32" s="443" t="s">
        <v>928</v>
      </c>
      <c r="F32" s="443" t="s">
        <v>932</v>
      </c>
    </row>
    <row r="33" spans="2:6">
      <c r="B33" s="259">
        <f t="shared" si="0"/>
        <v>696</v>
      </c>
      <c r="C33" s="260" t="str">
        <f>VLOOKUP(B33,B:F,HLOOKUP(Cover!$B$3,$B$4:$F$5,2,0),0)</f>
        <v>schválená</v>
      </c>
      <c r="D33" s="443" t="s">
        <v>925</v>
      </c>
      <c r="E33" s="443" t="s">
        <v>929</v>
      </c>
      <c r="F33" s="443" t="s">
        <v>933</v>
      </c>
    </row>
    <row r="34" spans="2:6">
      <c r="B34" s="259">
        <f t="shared" si="0"/>
        <v>697</v>
      </c>
      <c r="C34" s="260" t="str">
        <f>VLOOKUP(B34,B:F,HLOOKUP(Cover!$B$3,$B$4:$F$5,2,0),0)</f>
        <v>Koniec obdobia</v>
      </c>
      <c r="D34" s="443" t="s">
        <v>935</v>
      </c>
      <c r="E34" s="443" t="s">
        <v>936</v>
      </c>
      <c r="F34" s="443" t="s">
        <v>363</v>
      </c>
    </row>
    <row r="35" spans="2:6">
      <c r="B35" s="259">
        <f>B34+1</f>
        <v>698</v>
      </c>
      <c r="C35" s="260" t="str">
        <f>VLOOKUP(B35,B:F,HLOOKUP(Cover!$B$3,$B$4:$F$5,2,0),0)</f>
        <v>(vyznačí sa X)</v>
      </c>
      <c r="D35" s="443" t="s">
        <v>364</v>
      </c>
      <c r="E35" s="443" t="s">
        <v>365</v>
      </c>
      <c r="F35" s="443" t="s">
        <v>366</v>
      </c>
    </row>
    <row r="36" spans="2:6">
      <c r="B36" s="259">
        <f>B35+1</f>
        <v>699</v>
      </c>
      <c r="C36" s="260" t="str">
        <f>VLOOKUP(B36,B:F,HLOOKUP(Cover!$B$3,$B$4:$F$5,2,0),0)</f>
        <v>zadaj bez medzier, lomítka, pomĺčky</v>
      </c>
      <c r="D36" s="443" t="s">
        <v>367</v>
      </c>
      <c r="E36" s="443" t="s">
        <v>368</v>
      </c>
      <c r="F36" s="443"/>
    </row>
    <row r="37" spans="2:6">
      <c r="B37" s="259">
        <f t="shared" ref="B37:B100" si="1">B36+1</f>
        <v>700</v>
      </c>
      <c r="C37" s="441" t="s">
        <v>369</v>
      </c>
      <c r="D37" s="442"/>
      <c r="E37" s="442"/>
      <c r="F37" s="442"/>
    </row>
    <row r="38" spans="2:6">
      <c r="B38" s="259">
        <f t="shared" si="1"/>
        <v>701</v>
      </c>
      <c r="C38" s="260" t="str">
        <f>VLOOKUP(B38,B:F,HLOOKUP(Cover!$B$3,$B$4:$F$5,2,0),0)</f>
        <v xml:space="preserve">Názov spoločnosti, DIČ: </v>
      </c>
      <c r="D38" s="260" t="s">
        <v>370</v>
      </c>
      <c r="E38" s="260" t="s">
        <v>370</v>
      </c>
      <c r="F38" s="260" t="s">
        <v>370</v>
      </c>
    </row>
    <row r="39" spans="2:6">
      <c r="B39" s="259">
        <f t="shared" si="1"/>
        <v>702</v>
      </c>
      <c r="C39" s="260" t="str">
        <f>VLOOKUP(B39,B:F,HLOOKUP(Cover!$B$3,$B$4:$F$5,2,0),0)</f>
        <v>Súvaha k 31. decembru 2014</v>
      </c>
      <c r="D39" s="260" t="s">
        <v>371</v>
      </c>
      <c r="E39" s="260" t="s">
        <v>372</v>
      </c>
      <c r="F39" s="260" t="s">
        <v>373</v>
      </c>
    </row>
    <row r="40" spans="2:6">
      <c r="B40" s="259">
        <f t="shared" si="1"/>
        <v>703</v>
      </c>
      <c r="C40" s="260" t="str">
        <f>VLOOKUP(B40,B:F,HLOOKUP(Cover!$B$3,$B$4:$F$5,2,0),0)</f>
        <v>Označenie</v>
      </c>
      <c r="D40" s="260" t="s">
        <v>374</v>
      </c>
      <c r="E40" s="260" t="s">
        <v>375</v>
      </c>
      <c r="F40" s="260" t="s">
        <v>376</v>
      </c>
    </row>
    <row r="41" spans="2:6">
      <c r="B41" s="259">
        <f t="shared" si="1"/>
        <v>704</v>
      </c>
      <c r="C41" s="260" t="str">
        <f>VLOOKUP(B41,B:F,HLOOKUP(Cover!$B$3,$B$4:$F$5,2,0),0)</f>
        <v>STRANA AKTÍV</v>
      </c>
      <c r="D41" s="260" t="s">
        <v>377</v>
      </c>
      <c r="E41" s="260" t="s">
        <v>378</v>
      </c>
      <c r="F41" s="260" t="s">
        <v>379</v>
      </c>
    </row>
    <row r="42" spans="2:6">
      <c r="B42" s="259">
        <f t="shared" si="1"/>
        <v>705</v>
      </c>
      <c r="C42" s="260" t="str">
        <f>VLOOKUP(B42,B:F,HLOOKUP(Cover!$B$3,$B$4:$F$5,2,0),0)</f>
        <v>č.r.</v>
      </c>
      <c r="D42" s="260" t="s">
        <v>380</v>
      </c>
      <c r="E42" s="260" t="s">
        <v>309</v>
      </c>
      <c r="F42" s="260" t="s">
        <v>381</v>
      </c>
    </row>
    <row r="43" spans="2:6">
      <c r="B43" s="259">
        <f t="shared" si="1"/>
        <v>706</v>
      </c>
      <c r="C43" s="260" t="str">
        <f>VLOOKUP(B43,B:F,HLOOKUP(Cover!$B$3,$B$4:$F$5,2,0),0)</f>
        <v>Bežné účtovné obdobie</v>
      </c>
      <c r="D43" s="260" t="s">
        <v>382</v>
      </c>
      <c r="E43" s="260" t="s">
        <v>383</v>
      </c>
      <c r="F43" s="260" t="s">
        <v>384</v>
      </c>
    </row>
    <row r="44" spans="2:6">
      <c r="B44" s="259">
        <f t="shared" si="1"/>
        <v>707</v>
      </c>
      <c r="C44" s="260" t="str">
        <f>VLOOKUP(B44,B:F,HLOOKUP(Cover!$B$3,$B$4:$F$5,2,0),0)</f>
        <v>Bezprostredne predchádzajúce účtovné obdobie</v>
      </c>
      <c r="D44" s="260" t="s">
        <v>385</v>
      </c>
      <c r="E44" s="260" t="s">
        <v>386</v>
      </c>
      <c r="F44" s="260" t="s">
        <v>387</v>
      </c>
    </row>
    <row r="45" spans="2:6">
      <c r="B45" s="259">
        <f t="shared" si="1"/>
        <v>708</v>
      </c>
      <c r="C45" s="260" t="str">
        <f>VLOOKUP(B45,B:F,HLOOKUP(Cover!$B$3,$B$4:$F$5,2,0),0)</f>
        <v>Brutto</v>
      </c>
      <c r="D45" s="260" t="s">
        <v>388</v>
      </c>
      <c r="E45" s="260" t="s">
        <v>389</v>
      </c>
      <c r="F45" s="260" t="s">
        <v>388</v>
      </c>
    </row>
    <row r="46" spans="2:6">
      <c r="B46" s="259">
        <f t="shared" si="1"/>
        <v>709</v>
      </c>
      <c r="C46" s="260" t="str">
        <f>VLOOKUP(B46,B:F,HLOOKUP(Cover!$B$3,$B$4:$F$5,2,0),0)</f>
        <v>Korekcia</v>
      </c>
      <c r="D46" s="260" t="s">
        <v>390</v>
      </c>
      <c r="E46" s="260" t="s">
        <v>391</v>
      </c>
      <c r="F46" s="260" t="s">
        <v>392</v>
      </c>
    </row>
    <row r="47" spans="2:6">
      <c r="B47" s="259">
        <f t="shared" si="1"/>
        <v>710</v>
      </c>
      <c r="C47" s="260" t="str">
        <f>VLOOKUP(B47,B:F,HLOOKUP(Cover!$B$3,$B$4:$F$5,2,0),0)</f>
        <v>Netto</v>
      </c>
      <c r="D47" s="260" t="s">
        <v>393</v>
      </c>
      <c r="E47" s="260" t="s">
        <v>394</v>
      </c>
      <c r="F47" s="260" t="s">
        <v>393</v>
      </c>
    </row>
    <row r="48" spans="2:6">
      <c r="B48" s="259">
        <f t="shared" si="1"/>
        <v>711</v>
      </c>
      <c r="C48" s="260" t="str">
        <f>VLOOKUP(B48,B:F,HLOOKUP(Cover!$B$3,$B$4:$F$5,2,0),0)</f>
        <v>1 (časť 1)</v>
      </c>
      <c r="D48" s="260" t="s">
        <v>395</v>
      </c>
      <c r="E48" s="260" t="s">
        <v>396</v>
      </c>
      <c r="F48" s="260" t="s">
        <v>397</v>
      </c>
    </row>
    <row r="49" spans="2:6">
      <c r="B49" s="259">
        <f t="shared" si="1"/>
        <v>712</v>
      </c>
      <c r="C49" s="260" t="str">
        <f>VLOOKUP(B49,B:F,HLOOKUP(Cover!$B$3,$B$4:$F$5,2,0),0)</f>
        <v>1 (časť 2)</v>
      </c>
      <c r="D49" s="260" t="s">
        <v>398</v>
      </c>
      <c r="E49" s="260" t="s">
        <v>399</v>
      </c>
      <c r="F49" s="260" t="s">
        <v>400</v>
      </c>
    </row>
    <row r="50" spans="2:6">
      <c r="B50" s="259">
        <f t="shared" si="1"/>
        <v>713</v>
      </c>
      <c r="C50" s="260" t="str">
        <f>VLOOKUP(B50,B:F,HLOOKUP(Cover!$B$3,$B$4:$F$5,2,0),0)</f>
        <v>(v eurách)</v>
      </c>
      <c r="D50" s="260" t="s">
        <v>401</v>
      </c>
      <c r="E50" s="260" t="s">
        <v>308</v>
      </c>
      <c r="F50" s="260" t="s">
        <v>308</v>
      </c>
    </row>
    <row r="51" spans="2:6">
      <c r="B51" s="259">
        <f>B50+1</f>
        <v>714</v>
      </c>
      <c r="C51" s="260" t="str">
        <f>VLOOKUP(B51,B:F,HLOOKUP(Cover!$B$3,$B$4:$F$5,2,0),0)</f>
        <v>STRANA PASÍV</v>
      </c>
      <c r="D51" s="260" t="s">
        <v>402</v>
      </c>
      <c r="E51" s="260" t="s">
        <v>403</v>
      </c>
      <c r="F51" s="260" t="s">
        <v>404</v>
      </c>
    </row>
    <row r="52" spans="2:6">
      <c r="B52" s="259">
        <f>B51+1</f>
        <v>715</v>
      </c>
      <c r="C52" s="260" t="str">
        <f>VLOOKUP(B52,B:F,HLOOKUP(Cover!$B$3,$B$4:$F$5,2,0),0)</f>
        <v>Spolu majetok (r. 02 + r. 33 + r. 74)</v>
      </c>
      <c r="D52" s="260" t="s">
        <v>405</v>
      </c>
      <c r="E52" s="260" t="s">
        <v>406</v>
      </c>
      <c r="F52" s="260" t="s">
        <v>1396</v>
      </c>
    </row>
    <row r="53" spans="2:6">
      <c r="B53" s="259">
        <f t="shared" si="1"/>
        <v>716</v>
      </c>
      <c r="C53" s="260" t="str">
        <f>VLOOKUP(B53,B:F,HLOOKUP(Cover!$B$3,$B$4:$F$5,2,0),0)</f>
        <v>Neobežný majetok (r. 03 + r. 11 + r. 21)</v>
      </c>
      <c r="D53" s="260" t="s">
        <v>407</v>
      </c>
      <c r="E53" s="260" t="s">
        <v>408</v>
      </c>
      <c r="F53" s="260" t="s">
        <v>1397</v>
      </c>
    </row>
    <row r="54" spans="2:6">
      <c r="B54" s="259">
        <f t="shared" si="1"/>
        <v>717</v>
      </c>
      <c r="C54" s="260" t="str">
        <f>VLOOKUP(B54,B:F,HLOOKUP(Cover!$B$3,$B$4:$F$5,2,0),0)</f>
        <v>Dlhodobý nehmotný majetok súčet (r. 04 až r. 10)</v>
      </c>
      <c r="D54" s="260" t="s">
        <v>409</v>
      </c>
      <c r="E54" s="260" t="s">
        <v>410</v>
      </c>
      <c r="F54" s="260" t="s">
        <v>1398</v>
      </c>
    </row>
    <row r="55" spans="2:6">
      <c r="B55" s="259">
        <f t="shared" si="1"/>
        <v>718</v>
      </c>
      <c r="C55" s="260" t="str">
        <f>VLOOKUP(B55,B:F,HLOOKUP(Cover!$B$3,$B$4:$F$5,2,0),0)</f>
        <v>Aktivované náklady na vývoj (012) - /072, 091A/</v>
      </c>
      <c r="D55" s="260" t="s">
        <v>411</v>
      </c>
      <c r="E55" s="260" t="s">
        <v>412</v>
      </c>
      <c r="F55" s="260" t="s">
        <v>1399</v>
      </c>
    </row>
    <row r="56" spans="2:6">
      <c r="B56" s="259">
        <f t="shared" si="1"/>
        <v>719</v>
      </c>
      <c r="C56" s="260" t="str">
        <f>VLOOKUP(B56,B:F,HLOOKUP(Cover!$B$3,$B$4:$F$5,2,0),0)</f>
        <v>Softvér (013) - /073, 091A/</v>
      </c>
      <c r="D56" s="260" t="s">
        <v>413</v>
      </c>
      <c r="E56" s="260" t="s">
        <v>414</v>
      </c>
      <c r="F56" s="260" t="s">
        <v>414</v>
      </c>
    </row>
    <row r="57" spans="2:6">
      <c r="B57" s="259">
        <f t="shared" si="1"/>
        <v>720</v>
      </c>
      <c r="C57" s="260" t="str">
        <f>VLOOKUP(B57,B:F,HLOOKUP(Cover!$B$3,$B$4:$F$5,2,0),0)</f>
        <v>Oceniteľné práva (014) - /074, 091A/</v>
      </c>
      <c r="D57" s="260" t="s">
        <v>415</v>
      </c>
      <c r="E57" s="260" t="s">
        <v>416</v>
      </c>
      <c r="F57" s="260" t="s">
        <v>1400</v>
      </c>
    </row>
    <row r="58" spans="2:6">
      <c r="B58" s="259">
        <f t="shared" si="1"/>
        <v>721</v>
      </c>
      <c r="C58" s="260" t="str">
        <f>VLOOKUP(B58,B:F,HLOOKUP(Cover!$B$3,$B$4:$F$5,2,0),0)</f>
        <v>Goodwill (015) - /075, 091A/</v>
      </c>
      <c r="D58" s="260" t="s">
        <v>417</v>
      </c>
      <c r="E58" s="260" t="s">
        <v>417</v>
      </c>
      <c r="F58" s="260" t="s">
        <v>417</v>
      </c>
    </row>
    <row r="59" spans="2:6">
      <c r="B59" s="259">
        <f t="shared" si="1"/>
        <v>722</v>
      </c>
      <c r="C59" s="260" t="str">
        <f>VLOOKUP(B59,B:F,HLOOKUP(Cover!$B$3,$B$4:$F$5,2,0),0)</f>
        <v>Ostatný dlhodobý nehmotný majetok (019, 01X) - /079, 07X, 091A/</v>
      </c>
      <c r="D59" s="260" t="s">
        <v>418</v>
      </c>
      <c r="E59" s="260" t="s">
        <v>419</v>
      </c>
      <c r="F59" s="260" t="s">
        <v>1401</v>
      </c>
    </row>
    <row r="60" spans="2:6">
      <c r="B60" s="259">
        <f t="shared" si="1"/>
        <v>723</v>
      </c>
      <c r="C60" s="260" t="str">
        <f>VLOOKUP(B60,B:F,HLOOKUP(Cover!$B$3,$B$4:$F$5,2,0),0)</f>
        <v>Obstarávaný dlhodobý nehmotný majetok (041) - 093</v>
      </c>
      <c r="D60" s="260" t="s">
        <v>420</v>
      </c>
      <c r="E60" s="260" t="s">
        <v>421</v>
      </c>
      <c r="F60" s="260" t="s">
        <v>1402</v>
      </c>
    </row>
    <row r="61" spans="2:6">
      <c r="B61" s="259">
        <f t="shared" si="1"/>
        <v>724</v>
      </c>
      <c r="C61" s="260" t="str">
        <f>VLOOKUP(B61,B:F,HLOOKUP(Cover!$B$3,$B$4:$F$5,2,0),0)</f>
        <v>Poskytnuté preddavky na dlhodobý nehmotný majetok (051) - /095A/</v>
      </c>
      <c r="D61" s="260" t="s">
        <v>943</v>
      </c>
      <c r="E61" s="260" t="s">
        <v>944</v>
      </c>
      <c r="F61" s="260" t="s">
        <v>1403</v>
      </c>
    </row>
    <row r="62" spans="2:6">
      <c r="B62" s="259">
        <f t="shared" si="1"/>
        <v>725</v>
      </c>
      <c r="C62" s="260" t="str">
        <f>VLOOKUP(B62,B:F,HLOOKUP(Cover!$B$3,$B$4:$F$5,2,0),0)</f>
        <v>Dlhodobý hmotný majetok súčet (r. 12 až r. 20)</v>
      </c>
      <c r="D62" s="260" t="s">
        <v>422</v>
      </c>
      <c r="E62" s="260" t="s">
        <v>423</v>
      </c>
      <c r="F62" s="260" t="s">
        <v>1404</v>
      </c>
    </row>
    <row r="63" spans="2:6">
      <c r="B63" s="259">
        <f t="shared" si="1"/>
        <v>726</v>
      </c>
      <c r="C63" s="260" t="str">
        <f>VLOOKUP(B63,B:F,HLOOKUP(Cover!$B$3,$B$4:$F$5,2,0),0)</f>
        <v>Pozemky (031) - 092A</v>
      </c>
      <c r="D63" s="260" t="s">
        <v>424</v>
      </c>
      <c r="E63" s="260" t="s">
        <v>425</v>
      </c>
      <c r="F63" s="260" t="s">
        <v>1405</v>
      </c>
    </row>
    <row r="64" spans="2:6">
      <c r="B64" s="259">
        <f t="shared" si="1"/>
        <v>727</v>
      </c>
      <c r="C64" s="260" t="str">
        <f>VLOOKUP(B64,B:F,HLOOKUP(Cover!$B$3,$B$4:$F$5,2,0),0)</f>
        <v>Stavby (021) - /081, 092A/</v>
      </c>
      <c r="D64" s="260" t="s">
        <v>426</v>
      </c>
      <c r="E64" s="260" t="s">
        <v>427</v>
      </c>
      <c r="F64" s="260" t="s">
        <v>1406</v>
      </c>
    </row>
    <row r="65" spans="2:6">
      <c r="B65" s="259">
        <f t="shared" si="1"/>
        <v>728</v>
      </c>
      <c r="C65" s="260" t="str">
        <f>VLOOKUP(B65,B:F,HLOOKUP(Cover!$B$3,$B$4:$F$5,2,0),0)</f>
        <v>Samostatné hnuteľné veci a súbory hnuteľných vecí (022) - /082, 092A/</v>
      </c>
      <c r="D65" s="260" t="s">
        <v>428</v>
      </c>
      <c r="E65" s="260" t="s">
        <v>429</v>
      </c>
      <c r="F65" s="260" t="s">
        <v>1407</v>
      </c>
    </row>
    <row r="66" spans="2:6">
      <c r="B66" s="259">
        <f t="shared" si="1"/>
        <v>729</v>
      </c>
      <c r="C66" s="260" t="str">
        <f>VLOOKUP(B66,B:F,HLOOKUP(Cover!$B$3,$B$4:$F$5,2,0),0)</f>
        <v>Pestovateľské celky trvalých porastov (025) - /085, 092A/</v>
      </c>
      <c r="D66" s="260" t="s">
        <v>430</v>
      </c>
      <c r="E66" s="260" t="s">
        <v>431</v>
      </c>
      <c r="F66" s="260" t="s">
        <v>1408</v>
      </c>
    </row>
    <row r="67" spans="2:6">
      <c r="B67" s="259">
        <f t="shared" si="1"/>
        <v>730</v>
      </c>
      <c r="C67" s="260" t="str">
        <f>VLOOKUP(B67,B:F,HLOOKUP(Cover!$B$3,$B$4:$F$5,2,0),0)</f>
        <v>Základné stádo a ťažné zvieratá (026) - /086, 092A/</v>
      </c>
      <c r="D67" s="260" t="s">
        <v>432</v>
      </c>
      <c r="E67" s="260" t="s">
        <v>433</v>
      </c>
      <c r="F67" s="260" t="s">
        <v>1170</v>
      </c>
    </row>
    <row r="68" spans="2:6">
      <c r="B68" s="259">
        <f t="shared" si="1"/>
        <v>731</v>
      </c>
      <c r="C68" s="260" t="str">
        <f>VLOOKUP(B68,B:F,HLOOKUP(Cover!$B$3,$B$4:$F$5,2,0),0)</f>
        <v>Ostatný dlhodobý hmotný majetok (029, 02X, 032) - /089, 08X, 092A/</v>
      </c>
      <c r="D68" s="260" t="s">
        <v>434</v>
      </c>
      <c r="E68" s="260" t="s">
        <v>435</v>
      </c>
      <c r="F68" s="260" t="s">
        <v>1171</v>
      </c>
    </row>
    <row r="69" spans="2:6">
      <c r="B69" s="259">
        <f t="shared" si="1"/>
        <v>732</v>
      </c>
      <c r="C69" s="260" t="str">
        <f>VLOOKUP(B69,B:F,HLOOKUP(Cover!$B$3,$B$4:$F$5,2,0),0)</f>
        <v>Obstarávaný dlhodobý hmotný majetok (042) - 094</v>
      </c>
      <c r="D69" s="260" t="s">
        <v>436</v>
      </c>
      <c r="E69" s="260" t="s">
        <v>437</v>
      </c>
      <c r="F69" s="260" t="s">
        <v>1172</v>
      </c>
    </row>
    <row r="70" spans="2:6">
      <c r="B70" s="259">
        <f t="shared" si="1"/>
        <v>733</v>
      </c>
      <c r="C70" s="260" t="str">
        <f>VLOOKUP(B70,B:F,HLOOKUP(Cover!$B$3,$B$4:$F$5,2,0),0)</f>
        <v>Poskytnuté preddavky na dlhodobý hmotný majetok (052) - /095A/</v>
      </c>
      <c r="D70" s="260" t="s">
        <v>945</v>
      </c>
      <c r="E70" s="260" t="s">
        <v>946</v>
      </c>
      <c r="F70" s="260" t="s">
        <v>1173</v>
      </c>
    </row>
    <row r="71" spans="2:6">
      <c r="B71" s="259">
        <f t="shared" si="1"/>
        <v>734</v>
      </c>
      <c r="C71" s="260" t="str">
        <f>VLOOKUP(B71,B:F,HLOOKUP(Cover!$B$3,$B$4:$F$5,2,0),0)</f>
        <v>Opravná položka k nadobudnutému majetku (+/- 097) +/- 098</v>
      </c>
      <c r="D71" s="260" t="s">
        <v>438</v>
      </c>
      <c r="E71" s="260" t="s">
        <v>439</v>
      </c>
      <c r="F71" s="260" t="s">
        <v>1174</v>
      </c>
    </row>
    <row r="72" spans="2:6">
      <c r="B72" s="259">
        <f t="shared" si="1"/>
        <v>735</v>
      </c>
      <c r="C72" s="260" t="str">
        <f>VLOOKUP(B72,B:F,HLOOKUP(Cover!$B$3,$B$4:$F$5,2,0),0)</f>
        <v>Dlhodobý finančný majetok súčet (r. 22 až r. 32)</v>
      </c>
      <c r="D72" s="260" t="s">
        <v>440</v>
      </c>
      <c r="E72" s="260" t="s">
        <v>441</v>
      </c>
      <c r="F72" s="260" t="s">
        <v>1175</v>
      </c>
    </row>
    <row r="73" spans="2:6">
      <c r="B73" s="259">
        <f t="shared" si="1"/>
        <v>736</v>
      </c>
      <c r="C73" s="260" t="str">
        <f>VLOOKUP(B73,B:F,HLOOKUP(Cover!$B$3,$B$4:$F$5,2,0),0)</f>
        <v>Podielové cenné papiere a podiely v prepojených účtovných jednotkách (061A, 062A, 063A) - /096A/</v>
      </c>
      <c r="D73" s="260" t="s">
        <v>937</v>
      </c>
      <c r="E73" s="260" t="s">
        <v>1134</v>
      </c>
      <c r="F73" s="260" t="s">
        <v>1176</v>
      </c>
    </row>
    <row r="74" spans="2:6">
      <c r="B74" s="259">
        <f t="shared" si="1"/>
        <v>737</v>
      </c>
      <c r="C74" s="260" t="str">
        <f>VLOOKUP(B74,B:F,HLOOKUP(Cover!$B$3,$B$4:$F$5,2,0),0)</f>
        <v>Podielové cenné papiere a podiely s podielovou účasťou okrem v prepojených účtovných jednotkách (062) - /096A/</v>
      </c>
      <c r="D74" s="260" t="s">
        <v>938</v>
      </c>
      <c r="E74" s="260" t="s">
        <v>1135</v>
      </c>
      <c r="F74" s="260" t="s">
        <v>1409</v>
      </c>
    </row>
    <row r="75" spans="2:6">
      <c r="B75" s="259">
        <f t="shared" si="1"/>
        <v>738</v>
      </c>
      <c r="C75" s="260" t="str">
        <f>VLOOKUP(B75,B:F,HLOOKUP(Cover!$B$3,$B$4:$F$5,2,0),0)</f>
        <v>Ostatné realizovateľné cenné papiere a podiely (063A) - 096A</v>
      </c>
      <c r="D75" s="260" t="s">
        <v>442</v>
      </c>
      <c r="E75" s="260" t="s">
        <v>443</v>
      </c>
      <c r="F75" s="260" t="s">
        <v>1177</v>
      </c>
    </row>
    <row r="76" spans="2:6">
      <c r="B76" s="259">
        <f t="shared" si="1"/>
        <v>739</v>
      </c>
      <c r="C76" s="260" t="str">
        <f>VLOOKUP(B76,B:F,HLOOKUP(Cover!$B$3,$B$4:$F$5,2,0),0)</f>
        <v>Pôžičky prepojeným účtovným jednotkám (066A) - 096A</v>
      </c>
      <c r="D76" s="260" t="s">
        <v>444</v>
      </c>
      <c r="E76" s="260" t="s">
        <v>1136</v>
      </c>
      <c r="F76" s="260" t="s">
        <v>1178</v>
      </c>
    </row>
    <row r="77" spans="2:6">
      <c r="B77" s="259">
        <f t="shared" si="1"/>
        <v>740</v>
      </c>
      <c r="C77" s="260" t="str">
        <f>VLOOKUP(B77,B:F,HLOOKUP(Cover!$B$3,$B$4:$F$5,2,0),0)</f>
        <v>Pôžičky v rámci podielovej účasti okrem prepojeným účtovným jednotkám (066A) - 096A</v>
      </c>
      <c r="D77" s="260" t="s">
        <v>445</v>
      </c>
      <c r="E77" s="260" t="s">
        <v>1168</v>
      </c>
      <c r="F77" s="260" t="s">
        <v>1410</v>
      </c>
    </row>
    <row r="78" spans="2:6">
      <c r="B78" s="259">
        <f t="shared" si="1"/>
        <v>741</v>
      </c>
      <c r="C78" s="260" t="str">
        <f>VLOOKUP(B78,B:F,HLOOKUP(Cover!$B$3,$B$4:$F$5,2,0),0)</f>
        <v>Ostatné pôžičky (067A) - /096A/</v>
      </c>
      <c r="D78" s="260" t="s">
        <v>948</v>
      </c>
      <c r="E78" s="260" t="s">
        <v>947</v>
      </c>
      <c r="F78" s="260" t="s">
        <v>1179</v>
      </c>
    </row>
    <row r="79" spans="2:6">
      <c r="B79" s="259">
        <f t="shared" si="1"/>
        <v>742</v>
      </c>
      <c r="C79" s="260" t="str">
        <f>VLOOKUP(B79,B:F,HLOOKUP(Cover!$B$3,$B$4:$F$5,2,0),0)</f>
        <v>Dlhové cenné papiere a ostatný dlhodobý finančný majetok (065A, 069A, 06XA) - 096A</v>
      </c>
      <c r="D79" s="260" t="s">
        <v>446</v>
      </c>
      <c r="E79" s="260" t="s">
        <v>447</v>
      </c>
      <c r="F79" s="260" t="s">
        <v>1180</v>
      </c>
    </row>
    <row r="80" spans="2:6">
      <c r="B80" s="259">
        <f t="shared" si="1"/>
        <v>743</v>
      </c>
      <c r="C80" s="260" t="str">
        <f>VLOOKUP(B80,B:F,HLOOKUP(Cover!$B$3,$B$4:$F$5,2,0),0)</f>
        <v>Pôžičky a ostatný dlhodobý finančný majetok so zostatkovou dobou splatnosti najviac jeden rok (066A, 067A, 069A, 06XA) - 096A</v>
      </c>
      <c r="D80" s="260" t="s">
        <v>448</v>
      </c>
      <c r="E80" s="260" t="s">
        <v>449</v>
      </c>
      <c r="F80" s="260" t="s">
        <v>1181</v>
      </c>
    </row>
    <row r="81" spans="2:6">
      <c r="B81" s="259">
        <f t="shared" si="1"/>
        <v>744</v>
      </c>
      <c r="C81" s="260" t="str">
        <f>VLOOKUP(B81,B:F,HLOOKUP(Cover!$B$3,$B$4:$F$5,2,0),0)</f>
        <v>Účty v bankách s dobou viazanosti dlhšou ako jeden rok (22XA)</v>
      </c>
      <c r="D81" s="260" t="s">
        <v>450</v>
      </c>
      <c r="E81" s="260" t="s">
        <v>451</v>
      </c>
      <c r="F81" s="260" t="s">
        <v>1182</v>
      </c>
    </row>
    <row r="82" spans="2:6">
      <c r="B82" s="259">
        <f t="shared" si="1"/>
        <v>745</v>
      </c>
      <c r="C82" s="260" t="str">
        <f>VLOOKUP(B82,B:F,HLOOKUP(Cover!$B$3,$B$4:$F$5,2,0),0)</f>
        <v>Obstarávaný dlhodobý finančný majetok (043) - /096A/</v>
      </c>
      <c r="D82" s="260" t="s">
        <v>940</v>
      </c>
      <c r="E82" s="260" t="s">
        <v>939</v>
      </c>
      <c r="F82" s="260" t="s">
        <v>1183</v>
      </c>
    </row>
    <row r="83" spans="2:6">
      <c r="B83" s="259">
        <f t="shared" si="1"/>
        <v>746</v>
      </c>
      <c r="C83" s="260" t="str">
        <f>VLOOKUP(B83,B:F,HLOOKUP(Cover!$B$3,$B$4:$F$5,2,0),0)</f>
        <v>Poskytnuté preddavky na dlhodobý finančný majetok (053) - /095A/</v>
      </c>
      <c r="D83" s="260" t="s">
        <v>941</v>
      </c>
      <c r="E83" s="260" t="s">
        <v>942</v>
      </c>
      <c r="F83" s="260" t="s">
        <v>1184</v>
      </c>
    </row>
    <row r="84" spans="2:6">
      <c r="B84" s="259">
        <f t="shared" si="1"/>
        <v>747</v>
      </c>
      <c r="C84" s="260" t="str">
        <f>VLOOKUP(B84,B:F,HLOOKUP(Cover!$B$3,$B$4:$F$5,2,0),0)</f>
        <v>Obežný majetok (r. 34 + r. 41 + r. 53 + r. 66 + r. 71)</v>
      </c>
      <c r="D84" s="260" t="s">
        <v>949</v>
      </c>
      <c r="E84" s="260" t="s">
        <v>950</v>
      </c>
      <c r="F84" s="260" t="s">
        <v>1185</v>
      </c>
    </row>
    <row r="85" spans="2:6">
      <c r="B85" s="259">
        <f t="shared" si="1"/>
        <v>748</v>
      </c>
      <c r="C85" s="260" t="str">
        <f>VLOOKUP(B85,B:F,HLOOKUP(Cover!$B$3,$B$4:$F$5,2,0),0)</f>
        <v>Zásoby súčet (r. 35 až r. 40)</v>
      </c>
      <c r="D85" s="260" t="s">
        <v>452</v>
      </c>
      <c r="E85" s="260" t="s">
        <v>453</v>
      </c>
      <c r="F85" s="260" t="s">
        <v>1186</v>
      </c>
    </row>
    <row r="86" spans="2:6">
      <c r="B86" s="259">
        <f t="shared" si="1"/>
        <v>749</v>
      </c>
      <c r="C86" s="260" t="str">
        <f>VLOOKUP(B86,B:F,HLOOKUP(Cover!$B$3,$B$4:$F$5,2,0),0)</f>
        <v>Materiál (112, 119, 11X) - /191, 19X/</v>
      </c>
      <c r="D86" s="260" t="s">
        <v>454</v>
      </c>
      <c r="E86" s="260" t="s">
        <v>455</v>
      </c>
      <c r="F86" s="260" t="s">
        <v>1187</v>
      </c>
    </row>
    <row r="87" spans="2:6">
      <c r="B87" s="259">
        <f t="shared" si="1"/>
        <v>750</v>
      </c>
      <c r="C87" s="260" t="str">
        <f>VLOOKUP(B87,B:F,HLOOKUP(Cover!$B$3,$B$4:$F$5,2,0),0)</f>
        <v>Nedokončená výroba a polotovary vlastnej výroby (121, 122, 12X) - /192, 193, 19X/</v>
      </c>
      <c r="D87" s="260" t="s">
        <v>456</v>
      </c>
      <c r="E87" s="260" t="s">
        <v>457</v>
      </c>
      <c r="F87" s="260" t="s">
        <v>1188</v>
      </c>
    </row>
    <row r="88" spans="2:6">
      <c r="B88" s="259">
        <f t="shared" si="1"/>
        <v>751</v>
      </c>
      <c r="C88" s="260" t="str">
        <f>VLOOKUP(B88,B:F,HLOOKUP(Cover!$B$3,$B$4:$F$5,2,0),0)</f>
        <v>Výrobky (123) - 194</v>
      </c>
      <c r="D88" s="260" t="s">
        <v>458</v>
      </c>
      <c r="E88" s="260" t="s">
        <v>459</v>
      </c>
      <c r="F88" s="260" t="s">
        <v>1189</v>
      </c>
    </row>
    <row r="89" spans="2:6">
      <c r="B89" s="259">
        <f t="shared" si="1"/>
        <v>752</v>
      </c>
      <c r="C89" s="260" t="str">
        <f>VLOOKUP(B89,B:F,HLOOKUP(Cover!$B$3,$B$4:$F$5,2,0),0)</f>
        <v>Zvieratá (124) - 195</v>
      </c>
      <c r="D89" s="260" t="s">
        <v>460</v>
      </c>
      <c r="E89" s="260" t="s">
        <v>461</v>
      </c>
      <c r="F89" s="260" t="s">
        <v>1190</v>
      </c>
    </row>
    <row r="90" spans="2:6">
      <c r="B90" s="259">
        <f t="shared" si="1"/>
        <v>753</v>
      </c>
      <c r="C90" s="260" t="str">
        <f>VLOOKUP(B90,B:F,HLOOKUP(Cover!$B$3,$B$4:$F$5,2,0),0)</f>
        <v>Tovar (132, 133, 13X, 139) - /196, 19X/</v>
      </c>
      <c r="D90" s="260" t="s">
        <v>462</v>
      </c>
      <c r="E90" s="260" t="s">
        <v>463</v>
      </c>
      <c r="F90" s="260" t="s">
        <v>1191</v>
      </c>
    </row>
    <row r="91" spans="2:6">
      <c r="B91" s="259">
        <f t="shared" si="1"/>
        <v>754</v>
      </c>
      <c r="C91" s="260" t="str">
        <f>VLOOKUP(B91,B:F,HLOOKUP(Cover!$B$3,$B$4:$F$5,2,0),0)</f>
        <v>Poskytnuté preddavky na zásoby (314A) - /391A/</v>
      </c>
      <c r="D91" s="260" t="s">
        <v>963</v>
      </c>
      <c r="E91" s="260" t="s">
        <v>964</v>
      </c>
      <c r="F91" s="260" t="s">
        <v>1192</v>
      </c>
    </row>
    <row r="92" spans="2:6">
      <c r="B92" s="259">
        <f t="shared" si="1"/>
        <v>755</v>
      </c>
      <c r="C92" s="260" t="str">
        <f>VLOOKUP(B92,B:F,HLOOKUP(Cover!$B$3,$B$4:$F$5,2,0),0)</f>
        <v>Dlhodobé pohľadávky súčet (r. 42 + r. 46 až r. 52)</v>
      </c>
      <c r="D92" s="260" t="s">
        <v>464</v>
      </c>
      <c r="E92" s="260" t="s">
        <v>465</v>
      </c>
      <c r="F92" s="260" t="s">
        <v>1193</v>
      </c>
    </row>
    <row r="93" spans="2:6">
      <c r="B93" s="259">
        <f t="shared" si="1"/>
        <v>756</v>
      </c>
      <c r="C93" s="260" t="str">
        <f>VLOOKUP(B93,B:F,HLOOKUP(Cover!$B$3,$B$4:$F$5,2,0),0)</f>
        <v>Pohľadávky z obchodného styku súčet (r. 43 až r. 45)</v>
      </c>
      <c r="D93" s="260" t="s">
        <v>466</v>
      </c>
      <c r="E93" s="260" t="s">
        <v>467</v>
      </c>
      <c r="F93" s="260" t="s">
        <v>1194</v>
      </c>
    </row>
    <row r="94" spans="2:6">
      <c r="B94" s="259">
        <f t="shared" si="1"/>
        <v>757</v>
      </c>
      <c r="C94" s="260" t="str">
        <f>VLOOKUP(B94,B:F,HLOOKUP(Cover!$B$3,$B$4:$F$5,2,0),0)</f>
        <v>Pohľadávky z obchodného styku voči prepojeným účtovným jednotkám (311A, 312A, 313A, 314A, 315A, 31XA) - /391A/</v>
      </c>
      <c r="D94" s="260" t="s">
        <v>954</v>
      </c>
      <c r="E94" s="260" t="s">
        <v>1137</v>
      </c>
      <c r="F94" s="260" t="s">
        <v>1195</v>
      </c>
    </row>
    <row r="95" spans="2:6">
      <c r="B95" s="259">
        <f t="shared" si="1"/>
        <v>758</v>
      </c>
      <c r="C95" s="260" t="str">
        <f>VLOOKUP(B95,B:F,HLOOKUP(Cover!$B$3,$B$4:$F$5,2,0),0)</f>
        <v>Pohľadávky z obchodného styku v rámci podielovej účasti okrem pohľadávok voči prepojeným účtovným jednotkám (311A, 312A, 313A, 314A, 315A, 31XA) - /391A/</v>
      </c>
      <c r="D95" s="260" t="s">
        <v>955</v>
      </c>
      <c r="E95" s="260" t="s">
        <v>1138</v>
      </c>
      <c r="F95" s="260" t="s">
        <v>1411</v>
      </c>
    </row>
    <row r="96" spans="2:6">
      <c r="B96" s="259">
        <f t="shared" si="1"/>
        <v>759</v>
      </c>
      <c r="C96" s="260" t="str">
        <f>VLOOKUP(B96,B:F,HLOOKUP(Cover!$B$3,$B$4:$F$5,2,0),0)</f>
        <v>Ostatné pohľadávky z obchodného styku (311A, 312A, 313A, 314A, 315A, 31XA) - /391A/</v>
      </c>
      <c r="D96" s="260" t="s">
        <v>956</v>
      </c>
      <c r="E96" s="260" t="s">
        <v>468</v>
      </c>
      <c r="F96" s="260" t="s">
        <v>1196</v>
      </c>
    </row>
    <row r="97" spans="2:6">
      <c r="B97" s="259">
        <f t="shared" si="1"/>
        <v>760</v>
      </c>
      <c r="C97" s="260" t="str">
        <f>VLOOKUP(B97,B:F,HLOOKUP(Cover!$B$3,$B$4:$F$5,2,0),0)</f>
        <v>Čistá hodnota zákazky (316A)</v>
      </c>
      <c r="D97" s="260" t="s">
        <v>469</v>
      </c>
      <c r="E97" s="260" t="s">
        <v>1521</v>
      </c>
      <c r="F97" s="260" t="s">
        <v>1197</v>
      </c>
    </row>
    <row r="98" spans="2:6">
      <c r="B98" s="259">
        <f t="shared" si="1"/>
        <v>761</v>
      </c>
      <c r="C98" s="260" t="str">
        <f>VLOOKUP(B98,B:F,HLOOKUP(Cover!$B$3,$B$4:$F$5,2,0),0)</f>
        <v>Ostatné pohľadávky voči prepojeným účtovným jednotkám (351A) - /391A/</v>
      </c>
      <c r="D98" s="260" t="s">
        <v>957</v>
      </c>
      <c r="E98" s="260" t="s">
        <v>1139</v>
      </c>
      <c r="F98" s="260" t="s">
        <v>1198</v>
      </c>
    </row>
    <row r="99" spans="2:6">
      <c r="B99" s="259">
        <f t="shared" si="1"/>
        <v>762</v>
      </c>
      <c r="C99" s="260" t="str">
        <f>VLOOKUP(B99,B:F,HLOOKUP(Cover!$B$3,$B$4:$F$5,2,0),0)</f>
        <v>Ostatné pohľadávky v rámci podielovej účasti okrem pohľadávok voči prepojeným účtovným jednotkám (351A) - /391A/</v>
      </c>
      <c r="D99" s="260" t="s">
        <v>958</v>
      </c>
      <c r="E99" s="260" t="s">
        <v>1140</v>
      </c>
      <c r="F99" s="260" t="s">
        <v>1412</v>
      </c>
    </row>
    <row r="100" spans="2:6">
      <c r="B100" s="259">
        <f t="shared" si="1"/>
        <v>763</v>
      </c>
      <c r="C100" s="260" t="str">
        <f>VLOOKUP(B100,B:F,HLOOKUP(Cover!$B$3,$B$4:$F$5,2,0),0)</f>
        <v>Pohľadávky voči spoločníkom, členom a združeniu (354A, 355A, 358A, 35XA) - /391A/</v>
      </c>
      <c r="D100" s="260" t="s">
        <v>951</v>
      </c>
      <c r="E100" s="260" t="s">
        <v>952</v>
      </c>
      <c r="F100" s="260" t="s">
        <v>1199</v>
      </c>
    </row>
    <row r="101" spans="2:6">
      <c r="B101" s="259">
        <f t="shared" ref="B101:B164" si="2">B100+1</f>
        <v>764</v>
      </c>
      <c r="C101" s="260" t="str">
        <f>VLOOKUP(B101,B:F,HLOOKUP(Cover!$B$3,$B$4:$F$5,2,0),0)</f>
        <v>Pohľadávky z derivátových operácií (373A, 376A)</v>
      </c>
      <c r="D101" s="260" t="s">
        <v>470</v>
      </c>
      <c r="E101" s="260" t="s">
        <v>471</v>
      </c>
      <c r="F101" s="260" t="s">
        <v>1200</v>
      </c>
    </row>
    <row r="102" spans="2:6">
      <c r="B102" s="259">
        <f t="shared" si="2"/>
        <v>765</v>
      </c>
      <c r="C102" s="260" t="str">
        <f>VLOOKUP(B102,B:F,HLOOKUP(Cover!$B$3,$B$4:$F$5,2,0),0)</f>
        <v>Iné pohľadávky (335A, 336A, 33XA, 371A, 374A, 375A, 378A) - /391A/</v>
      </c>
      <c r="D102" s="260" t="s">
        <v>953</v>
      </c>
      <c r="E102" s="260" t="s">
        <v>472</v>
      </c>
      <c r="F102" s="260" t="s">
        <v>1201</v>
      </c>
    </row>
    <row r="103" spans="2:6">
      <c r="B103" s="259">
        <f t="shared" si="2"/>
        <v>766</v>
      </c>
      <c r="C103" s="260" t="str">
        <f>VLOOKUP(B103,B:F,HLOOKUP(Cover!$B$3,$B$4:$F$5,2,0),0)</f>
        <v>Odložená daňová pohľadávka (481A)</v>
      </c>
      <c r="D103" s="260" t="s">
        <v>473</v>
      </c>
      <c r="E103" s="260" t="s">
        <v>474</v>
      </c>
      <c r="F103" s="260" t="s">
        <v>1202</v>
      </c>
    </row>
    <row r="104" spans="2:6">
      <c r="B104" s="259">
        <f t="shared" si="2"/>
        <v>767</v>
      </c>
      <c r="C104" s="260" t="str">
        <f>VLOOKUP(B104,B:F,HLOOKUP(Cover!$B$3,$B$4:$F$5,2,0),0)</f>
        <v>Krátkodobé pohľadávky súčet (r. 54 + r. 58 až r. 65)</v>
      </c>
      <c r="D104" s="260" t="s">
        <v>475</v>
      </c>
      <c r="E104" s="260" t="s">
        <v>965</v>
      </c>
      <c r="F104" s="260" t="s">
        <v>1203</v>
      </c>
    </row>
    <row r="105" spans="2:6">
      <c r="B105" s="259">
        <f t="shared" si="2"/>
        <v>768</v>
      </c>
      <c r="C105" s="260" t="str">
        <f>VLOOKUP(B105,B:F,HLOOKUP(Cover!$B$3,$B$4:$F$5,2,0),0)</f>
        <v>Pohľadávky z obchodného styku súčet (r. 55 až r. 57)</v>
      </c>
      <c r="D105" s="260" t="s">
        <v>476</v>
      </c>
      <c r="E105" s="260" t="s">
        <v>477</v>
      </c>
      <c r="F105" s="260" t="s">
        <v>1204</v>
      </c>
    </row>
    <row r="106" spans="2:6">
      <c r="B106" s="259">
        <f t="shared" si="2"/>
        <v>769</v>
      </c>
      <c r="C106" s="260" t="str">
        <f>VLOOKUP(B106,B:F,HLOOKUP(Cover!$B$3,$B$4:$F$5,2,0),0)</f>
        <v>Pohľadávky z obchodného styku voči prepojeným účtovným jednotkám (311A, 312A, 313A, 314A, 315A, 31XA) - /391A/</v>
      </c>
      <c r="D106" s="260" t="s">
        <v>954</v>
      </c>
      <c r="E106" s="260" t="s">
        <v>1137</v>
      </c>
      <c r="F106" s="260" t="s">
        <v>1195</v>
      </c>
    </row>
    <row r="107" spans="2:6">
      <c r="B107" s="259">
        <f t="shared" si="2"/>
        <v>770</v>
      </c>
      <c r="C107" s="260" t="str">
        <f>VLOOKUP(B107,B:F,HLOOKUP(Cover!$B$3,$B$4:$F$5,2,0),0)</f>
        <v>Pohľadávky z obchodného styku v rámci podielovej účasti okrem pohľadávok voči prepojeným účtovným jednotkám (311A, 312A, 313A, 314A, 315A, 31XA) - /391A/</v>
      </c>
      <c r="D107" s="260" t="s">
        <v>955</v>
      </c>
      <c r="E107" s="260" t="s">
        <v>1141</v>
      </c>
      <c r="F107" s="260" t="s">
        <v>1411</v>
      </c>
    </row>
    <row r="108" spans="2:6">
      <c r="B108" s="259">
        <f t="shared" si="2"/>
        <v>771</v>
      </c>
      <c r="C108" s="260" t="str">
        <f>VLOOKUP(B108,B:F,HLOOKUP(Cover!$B$3,$B$4:$F$5,2,0),0)</f>
        <v>Ostatné pohľadávky z obchodného styku (311A, 312A, 313A, 314A, 315A, 31XA) - /391A/</v>
      </c>
      <c r="D108" s="260" t="s">
        <v>956</v>
      </c>
      <c r="E108" s="260" t="s">
        <v>468</v>
      </c>
      <c r="F108" s="260" t="s">
        <v>1196</v>
      </c>
    </row>
    <row r="109" spans="2:6">
      <c r="B109" s="259">
        <f t="shared" si="2"/>
        <v>772</v>
      </c>
      <c r="C109" s="260" t="str">
        <f>VLOOKUP(B109,B:F,HLOOKUP(Cover!$B$3,$B$4:$F$5,2,0),0)</f>
        <v>Čistá hodnota zákazky (316A)</v>
      </c>
      <c r="D109" s="260" t="s">
        <v>469</v>
      </c>
      <c r="E109" s="260" t="s">
        <v>1521</v>
      </c>
      <c r="F109" s="260" t="s">
        <v>1197</v>
      </c>
    </row>
    <row r="110" spans="2:6">
      <c r="B110" s="259">
        <f t="shared" si="2"/>
        <v>773</v>
      </c>
      <c r="C110" s="260" t="str">
        <f>VLOOKUP(B110,B:F,HLOOKUP(Cover!$B$3,$B$4:$F$5,2,0),0)</f>
        <v>Ostatné pohľadávky voči prepojeným účtovným jednotkám (351A) - /391A/</v>
      </c>
      <c r="D110" s="260" t="s">
        <v>957</v>
      </c>
      <c r="E110" s="260" t="s">
        <v>1142</v>
      </c>
      <c r="F110" s="260" t="s">
        <v>1198</v>
      </c>
    </row>
    <row r="111" spans="2:6">
      <c r="B111" s="259">
        <f t="shared" si="2"/>
        <v>774</v>
      </c>
      <c r="C111" s="260" t="str">
        <f>VLOOKUP(B111,B:F,HLOOKUP(Cover!$B$3,$B$4:$F$5,2,0),0)</f>
        <v>Ostatné pohľadávky v rámci podielovej účasti okrem pohľadávok voči prepojeným účtovným jednotkám (351A) - /391A/</v>
      </c>
      <c r="D111" s="260" t="s">
        <v>958</v>
      </c>
      <c r="E111" s="260" t="s">
        <v>1140</v>
      </c>
      <c r="F111" s="260" t="s">
        <v>1412</v>
      </c>
    </row>
    <row r="112" spans="2:6">
      <c r="B112" s="259">
        <f t="shared" si="2"/>
        <v>775</v>
      </c>
      <c r="C112" s="260" t="str">
        <f>VLOOKUP(B112,B:F,HLOOKUP(Cover!$B$3,$B$4:$F$5,2,0),0)</f>
        <v>Pohľadávky voči spoločníkom, členom a združeniu (354A, 355A, 358A, 35XA, 398A) - /391A/</v>
      </c>
      <c r="D112" s="260" t="s">
        <v>959</v>
      </c>
      <c r="E112" s="260" t="s">
        <v>478</v>
      </c>
      <c r="F112" s="260" t="s">
        <v>1205</v>
      </c>
    </row>
    <row r="113" spans="2:6">
      <c r="B113" s="259">
        <f t="shared" si="2"/>
        <v>776</v>
      </c>
      <c r="C113" s="260" t="str">
        <f>VLOOKUP(B113,B:F,HLOOKUP(Cover!$B$3,$B$4:$F$5,2,0),0)</f>
        <v>Sociálne poistenie (336) - /391A/</v>
      </c>
      <c r="D113" s="260" t="s">
        <v>960</v>
      </c>
      <c r="E113" s="260" t="s">
        <v>479</v>
      </c>
      <c r="F113" s="260" t="s">
        <v>1206</v>
      </c>
    </row>
    <row r="114" spans="2:6">
      <c r="B114" s="259">
        <f t="shared" si="2"/>
        <v>777</v>
      </c>
      <c r="C114" s="260" t="str">
        <f>VLOOKUP(B114,B:F,HLOOKUP(Cover!$B$3,$B$4:$F$5,2,0),0)</f>
        <v>Daňové pohľadávky a dotácie (341, 342, 343, 345 346, 347) - /391A/</v>
      </c>
      <c r="D114" s="260" t="s">
        <v>961</v>
      </c>
      <c r="E114" s="260" t="s">
        <v>480</v>
      </c>
      <c r="F114" s="260" t="s">
        <v>1207</v>
      </c>
    </row>
    <row r="115" spans="2:6">
      <c r="B115" s="259">
        <f t="shared" si="2"/>
        <v>778</v>
      </c>
      <c r="C115" s="260" t="str">
        <f>VLOOKUP(B115,B:F,HLOOKUP(Cover!$B$3,$B$4:$F$5,2,0),0)</f>
        <v>Pohľadávky z derivátových operácií (373A, 376A)</v>
      </c>
      <c r="D115" s="260" t="s">
        <v>470</v>
      </c>
      <c r="E115" s="260" t="s">
        <v>481</v>
      </c>
      <c r="F115" s="260" t="s">
        <v>1200</v>
      </c>
    </row>
    <row r="116" spans="2:6">
      <c r="B116" s="259">
        <f t="shared" si="2"/>
        <v>779</v>
      </c>
      <c r="C116" s="260" t="str">
        <f>VLOOKUP(B116,B:F,HLOOKUP(Cover!$B$3,$B$4:$F$5,2,0),0)</f>
        <v>Iné pohľadávky (335A, 33XA, 371A, 374A, 375A, 378A) - /391A/</v>
      </c>
      <c r="D116" s="260" t="s">
        <v>962</v>
      </c>
      <c r="E116" s="260" t="s">
        <v>482</v>
      </c>
      <c r="F116" s="260" t="s">
        <v>1208</v>
      </c>
    </row>
    <row r="117" spans="2:6">
      <c r="B117" s="259">
        <f t="shared" si="2"/>
        <v>780</v>
      </c>
      <c r="C117" s="260" t="str">
        <f>VLOOKUP(B117,B:F,HLOOKUP(Cover!$B$3,$B$4:$F$5,2,0),0)</f>
        <v>Krátkodobý finančný majetok súčet (r. 67 až r. 70)</v>
      </c>
      <c r="D117" s="260" t="s">
        <v>483</v>
      </c>
      <c r="E117" s="260" t="s">
        <v>484</v>
      </c>
      <c r="F117" s="260" t="s">
        <v>1209</v>
      </c>
    </row>
    <row r="118" spans="2:6">
      <c r="B118" s="259">
        <f t="shared" si="2"/>
        <v>781</v>
      </c>
      <c r="C118" s="260" t="str">
        <f>VLOOKUP(B118,B:F,HLOOKUP(Cover!$B$3,$B$4:$F$5,2,0),0)</f>
        <v>Krátkodobý finančný majetok v prepojených účtovných jednotkách (251A, 253A, 256A, 257A, 25XA) - /291A, 29XA/</v>
      </c>
      <c r="D118" s="260" t="s">
        <v>485</v>
      </c>
      <c r="E118" s="260" t="s">
        <v>1143</v>
      </c>
      <c r="F118" s="260" t="s">
        <v>1210</v>
      </c>
    </row>
    <row r="119" spans="2:6">
      <c r="B119" s="259">
        <f t="shared" si="2"/>
        <v>782</v>
      </c>
      <c r="C119" s="260" t="str">
        <f>VLOOKUP(B119,B:F,HLOOKUP(Cover!$B$3,$B$4:$F$5,2,0),0)</f>
        <v>Krátkodobý finančný
majetok bez krátkodobého finančného majetku v prepojených účtovných jednotkách (251A, 253A, 256A, 257A, 25XA) - /291A, 29XA/</v>
      </c>
      <c r="D119" s="260" t="s">
        <v>486</v>
      </c>
      <c r="E119" s="260" t="s">
        <v>1169</v>
      </c>
      <c r="F119" s="260" t="s">
        <v>1211</v>
      </c>
    </row>
    <row r="120" spans="2:6">
      <c r="B120" s="259">
        <f t="shared" si="2"/>
        <v>783</v>
      </c>
      <c r="C120" s="260" t="str">
        <f>VLOOKUP(B120,B:F,HLOOKUP(Cover!$B$3,$B$4:$F$5,2,0),0)</f>
        <v>Vlastné akcie a vlastné obchodné podiely (252)</v>
      </c>
      <c r="D120" s="260" t="s">
        <v>487</v>
      </c>
      <c r="E120" s="260" t="s">
        <v>488</v>
      </c>
      <c r="F120" s="260" t="s">
        <v>1212</v>
      </c>
    </row>
    <row r="121" spans="2:6">
      <c r="B121" s="259">
        <f t="shared" si="2"/>
        <v>784</v>
      </c>
      <c r="C121" s="260" t="str">
        <f>VLOOKUP(B121,B:F,HLOOKUP(Cover!$B$3,$B$4:$F$5,2,0),0)</f>
        <v>Obstarávaný krátkodobý finančný majetok (259, 314A) - 291A</v>
      </c>
      <c r="D121" s="260" t="s">
        <v>489</v>
      </c>
      <c r="E121" s="260" t="s">
        <v>490</v>
      </c>
      <c r="F121" s="260" t="s">
        <v>1213</v>
      </c>
    </row>
    <row r="122" spans="2:6">
      <c r="B122" s="259">
        <f t="shared" si="2"/>
        <v>785</v>
      </c>
      <c r="C122" s="260" t="str">
        <f>VLOOKUP(B122,B:F,HLOOKUP(Cover!$B$3,$B$4:$F$5,2,0),0)</f>
        <v>Finančné účty súčet r. 72 až r. 73</v>
      </c>
      <c r="D122" s="260" t="s">
        <v>966</v>
      </c>
      <c r="E122" s="260" t="s">
        <v>491</v>
      </c>
      <c r="F122" s="260" t="s">
        <v>1214</v>
      </c>
    </row>
    <row r="123" spans="2:6">
      <c r="B123" s="259">
        <f t="shared" si="2"/>
        <v>786</v>
      </c>
      <c r="C123" s="260" t="str">
        <f>VLOOKUP(B123,B:F,HLOOKUP(Cover!$B$3,$B$4:$F$5,2,0),0)</f>
        <v>Peniaze (211, 213, 21X)</v>
      </c>
      <c r="D123" s="260" t="s">
        <v>492</v>
      </c>
      <c r="E123" s="260" t="s">
        <v>493</v>
      </c>
      <c r="F123" s="260" t="s">
        <v>1215</v>
      </c>
    </row>
    <row r="124" spans="2:6">
      <c r="B124" s="259">
        <f t="shared" si="2"/>
        <v>787</v>
      </c>
      <c r="C124" s="260" t="str">
        <f>VLOOKUP(B124,B:F,HLOOKUP(Cover!$B$3,$B$4:$F$5,2,0),0)</f>
        <v>Účty v bankách (221A, 22X +/-261)</v>
      </c>
      <c r="D124" s="260" t="s">
        <v>494</v>
      </c>
      <c r="E124" s="260" t="s">
        <v>495</v>
      </c>
      <c r="F124" s="260" t="s">
        <v>1216</v>
      </c>
    </row>
    <row r="125" spans="2:6">
      <c r="B125" s="259">
        <f t="shared" si="2"/>
        <v>788</v>
      </c>
      <c r="C125" s="260" t="str">
        <f>VLOOKUP(B125,B:F,HLOOKUP(Cover!$B$3,$B$4:$F$5,2,0),0)</f>
        <v>Časové rozlíšenie súčet (r. 75 až r. 78)</v>
      </c>
      <c r="D125" s="260" t="s">
        <v>496</v>
      </c>
      <c r="E125" s="260" t="s">
        <v>497</v>
      </c>
      <c r="F125" s="260" t="s">
        <v>1217</v>
      </c>
    </row>
    <row r="126" spans="2:6">
      <c r="B126" s="259">
        <f t="shared" si="2"/>
        <v>789</v>
      </c>
      <c r="C126" s="260" t="str">
        <f>VLOOKUP(B126,B:F,HLOOKUP(Cover!$B$3,$B$4:$F$5,2,0),0)</f>
        <v>Náklady budúcich období dlhodobé (381A, 382A)</v>
      </c>
      <c r="D126" s="260" t="s">
        <v>498</v>
      </c>
      <c r="E126" s="260" t="s">
        <v>499</v>
      </c>
      <c r="F126" s="260" t="s">
        <v>1218</v>
      </c>
    </row>
    <row r="127" spans="2:6">
      <c r="B127" s="259">
        <f t="shared" si="2"/>
        <v>790</v>
      </c>
      <c r="C127" s="260" t="str">
        <f>VLOOKUP(B127,B:F,HLOOKUP(Cover!$B$3,$B$4:$F$5,2,0),0)</f>
        <v>Náklady budúcich období krátkodobé (381A, 382A)</v>
      </c>
      <c r="D127" s="260" t="s">
        <v>500</v>
      </c>
      <c r="E127" s="260" t="s">
        <v>501</v>
      </c>
      <c r="F127" s="260" t="s">
        <v>1219</v>
      </c>
    </row>
    <row r="128" spans="2:6">
      <c r="B128" s="259">
        <f t="shared" si="2"/>
        <v>791</v>
      </c>
      <c r="C128" s="260" t="str">
        <f>VLOOKUP(B128,B:F,HLOOKUP(Cover!$B$3,$B$4:$F$5,2,0),0)</f>
        <v>Príjmy budúcich období dlhodobé (385A)</v>
      </c>
      <c r="D128" s="260" t="s">
        <v>502</v>
      </c>
      <c r="E128" s="260" t="s">
        <v>503</v>
      </c>
      <c r="F128" s="260" t="s">
        <v>1220</v>
      </c>
    </row>
    <row r="129" spans="2:6">
      <c r="B129" s="259">
        <f t="shared" si="2"/>
        <v>792</v>
      </c>
      <c r="C129" s="260" t="str">
        <f>VLOOKUP(B129,B:F,HLOOKUP(Cover!$B$3,$B$4:$F$5,2,0),0)</f>
        <v>Príjmy budúcich období krátkodobé (385A)</v>
      </c>
      <c r="D129" s="260" t="s">
        <v>504</v>
      </c>
      <c r="E129" s="260" t="s">
        <v>505</v>
      </c>
      <c r="F129" s="260" t="s">
        <v>1221</v>
      </c>
    </row>
    <row r="130" spans="2:6">
      <c r="B130" s="259">
        <f t="shared" si="2"/>
        <v>793</v>
      </c>
      <c r="C130" s="260" t="str">
        <f>VLOOKUP(B130,B:F,HLOOKUP(Cover!$B$3,$B$4:$F$5,2,0),0)</f>
        <v>Spolu vlastné imanie a záväzky r. 80 + r. 101 + r. 141</v>
      </c>
      <c r="D130" s="260" t="s">
        <v>967</v>
      </c>
      <c r="E130" s="260" t="s">
        <v>506</v>
      </c>
      <c r="F130" s="260" t="s">
        <v>1222</v>
      </c>
    </row>
    <row r="131" spans="2:6">
      <c r="B131" s="259">
        <f t="shared" si="2"/>
        <v>794</v>
      </c>
      <c r="C131" s="260" t="str">
        <f>VLOOKUP(B131,B:F,HLOOKUP(Cover!$B$3,$B$4:$F$5,2,0),0)</f>
        <v>Vlastné imanie (r. 81 + r. 85 + r. 86 + r. 87 + r. 90 + r. 93 + r. 97 + r. 100)</v>
      </c>
      <c r="D131" s="260" t="s">
        <v>507</v>
      </c>
      <c r="E131" s="260" t="s">
        <v>508</v>
      </c>
      <c r="F131" s="260" t="s">
        <v>1223</v>
      </c>
    </row>
    <row r="132" spans="2:6">
      <c r="B132" s="259">
        <f t="shared" si="2"/>
        <v>795</v>
      </c>
      <c r="C132" s="260" t="str">
        <f>VLOOKUP(B132,B:F,HLOOKUP(Cover!$B$3,$B$4:$F$5,2,0),0)</f>
        <v>Základné imanie súčet (r. 82 až r. 84)</v>
      </c>
      <c r="D132" s="260" t="s">
        <v>509</v>
      </c>
      <c r="E132" s="260" t="s">
        <v>510</v>
      </c>
      <c r="F132" s="260" t="s">
        <v>1224</v>
      </c>
    </row>
    <row r="133" spans="2:6">
      <c r="B133" s="259">
        <f t="shared" si="2"/>
        <v>796</v>
      </c>
      <c r="C133" s="260" t="str">
        <f>VLOOKUP(B133,B:F,HLOOKUP(Cover!$B$3,$B$4:$F$5,2,0),0)</f>
        <v>Základné imanie (411 alebo +/- 491)</v>
      </c>
      <c r="D133" s="260" t="s">
        <v>511</v>
      </c>
      <c r="E133" s="260" t="s">
        <v>512</v>
      </c>
      <c r="F133" s="260" t="s">
        <v>1225</v>
      </c>
    </row>
    <row r="134" spans="2:6">
      <c r="B134" s="259">
        <f t="shared" si="2"/>
        <v>797</v>
      </c>
      <c r="C134" s="260" t="str">
        <f>VLOOKUP(B134,B:F,HLOOKUP(Cover!$B$3,$B$4:$F$5,2,0),0)</f>
        <v>Zmena základného imania +/- 419</v>
      </c>
      <c r="D134" s="260" t="s">
        <v>513</v>
      </c>
      <c r="E134" s="260" t="s">
        <v>514</v>
      </c>
      <c r="F134" s="260" t="s">
        <v>1226</v>
      </c>
    </row>
    <row r="135" spans="2:6">
      <c r="B135" s="259">
        <f t="shared" si="2"/>
        <v>798</v>
      </c>
      <c r="C135" s="260" t="str">
        <f>VLOOKUP(B135,B:F,HLOOKUP(Cover!$B$3,$B$4:$F$5,2,0),0)</f>
        <v>Pohľadávky za upísané vlastné imanie (/-/353)</v>
      </c>
      <c r="D135" s="260" t="s">
        <v>515</v>
      </c>
      <c r="E135" s="260" t="s">
        <v>516</v>
      </c>
      <c r="F135" s="260" t="s">
        <v>1227</v>
      </c>
    </row>
    <row r="136" spans="2:6">
      <c r="B136" s="259">
        <f>B135+1</f>
        <v>799</v>
      </c>
      <c r="C136" s="260" t="str">
        <f>VLOOKUP(B136,B:F,HLOOKUP(Cover!$B$3,$B$4:$F$5,2,0),0)</f>
        <v>Emisné ážio (412)</v>
      </c>
      <c r="D136" s="260" t="s">
        <v>517</v>
      </c>
      <c r="E136" s="260" t="s">
        <v>518</v>
      </c>
      <c r="F136" s="260" t="s">
        <v>1228</v>
      </c>
    </row>
    <row r="137" spans="2:6">
      <c r="B137" s="259">
        <f t="shared" si="2"/>
        <v>800</v>
      </c>
      <c r="C137" s="260" t="str">
        <f>VLOOKUP(B137,B:F,HLOOKUP(Cover!$B$3,$B$4:$F$5,2,0),0)</f>
        <v>Ostatné kapitálové fondy (413)</v>
      </c>
      <c r="D137" s="260" t="s">
        <v>519</v>
      </c>
      <c r="E137" s="260" t="s">
        <v>520</v>
      </c>
      <c r="F137" s="260" t="s">
        <v>1229</v>
      </c>
    </row>
    <row r="138" spans="2:6">
      <c r="B138" s="259">
        <f t="shared" si="2"/>
        <v>801</v>
      </c>
      <c r="C138" s="260" t="str">
        <f>VLOOKUP(B138,B:F,HLOOKUP(Cover!$B$3,$B$4:$F$5,2,0),0)</f>
        <v>Zákonné rezervné fondy r. 88 + r. 89</v>
      </c>
      <c r="D138" s="260" t="s">
        <v>521</v>
      </c>
      <c r="E138" s="260" t="s">
        <v>522</v>
      </c>
      <c r="F138" s="260" t="s">
        <v>1230</v>
      </c>
    </row>
    <row r="139" spans="2:6">
      <c r="B139" s="259">
        <f t="shared" si="2"/>
        <v>802</v>
      </c>
      <c r="C139" s="260" t="str">
        <f>VLOOKUP(B139,B:F,HLOOKUP(Cover!$B$3,$B$4:$F$5,2,0),0)</f>
        <v>Zákonný rezervný fond a nedeliteľný fond (417A, 418, 421A, 422)</v>
      </c>
      <c r="D139" s="260" t="s">
        <v>523</v>
      </c>
      <c r="E139" s="260" t="s">
        <v>524</v>
      </c>
      <c r="F139" s="260" t="s">
        <v>1231</v>
      </c>
    </row>
    <row r="140" spans="2:6">
      <c r="B140" s="259">
        <f t="shared" si="2"/>
        <v>803</v>
      </c>
      <c r="C140" s="260" t="str">
        <f>VLOOKUP(B140,B:F,HLOOKUP(Cover!$B$3,$B$4:$F$5,2,0),0)</f>
        <v>Rezervný fond na vlastné akcie a vlastné podiely (417A, 421A)</v>
      </c>
      <c r="D140" s="260" t="s">
        <v>525</v>
      </c>
      <c r="E140" s="260" t="s">
        <v>526</v>
      </c>
      <c r="F140" s="260" t="s">
        <v>1232</v>
      </c>
    </row>
    <row r="141" spans="2:6">
      <c r="B141" s="259">
        <f t="shared" si="2"/>
        <v>804</v>
      </c>
      <c r="C141" s="260" t="str">
        <f>VLOOKUP(B141,B:F,HLOOKUP(Cover!$B$3,$B$4:$F$5,2,0),0)</f>
        <v>Ostatné fondy zo zisku r. 91 + r. 92</v>
      </c>
      <c r="D141" s="260" t="s">
        <v>968</v>
      </c>
      <c r="E141" s="260" t="s">
        <v>527</v>
      </c>
      <c r="F141" s="260" t="s">
        <v>1233</v>
      </c>
    </row>
    <row r="142" spans="2:6">
      <c r="B142" s="259">
        <f t="shared" si="2"/>
        <v>805</v>
      </c>
      <c r="C142" s="260" t="str">
        <f>VLOOKUP(B142,B:F,HLOOKUP(Cover!$B$3,$B$4:$F$5,2,0),0)</f>
        <v>Štatutárne fondy (423, 42X)</v>
      </c>
      <c r="D142" s="260" t="s">
        <v>528</v>
      </c>
      <c r="E142" s="260" t="s">
        <v>529</v>
      </c>
      <c r="F142" s="260" t="s">
        <v>1234</v>
      </c>
    </row>
    <row r="143" spans="2:6">
      <c r="B143" s="259">
        <f t="shared" si="2"/>
        <v>806</v>
      </c>
      <c r="C143" s="260" t="str">
        <f>VLOOKUP(B143,B:F,HLOOKUP(Cover!$B$3,$B$4:$F$5,2,0),0)</f>
        <v>Ostatné fondy (427, 42X)</v>
      </c>
      <c r="D143" s="260" t="s">
        <v>530</v>
      </c>
      <c r="E143" s="260" t="s">
        <v>531</v>
      </c>
      <c r="F143" s="260" t="s">
        <v>1235</v>
      </c>
    </row>
    <row r="144" spans="2:6">
      <c r="B144" s="259">
        <f t="shared" si="2"/>
        <v>807</v>
      </c>
      <c r="C144" s="260" t="str">
        <f>VLOOKUP(B144,B:F,HLOOKUP(Cover!$B$3,$B$4:$F$5,2,0),0)</f>
        <v>Oceňovacie rozdiely z precenenia súčet (r. 94 až r. 96)</v>
      </c>
      <c r="D144" s="260" t="s">
        <v>532</v>
      </c>
      <c r="E144" s="260" t="s">
        <v>533</v>
      </c>
      <c r="F144" s="260" t="s">
        <v>1236</v>
      </c>
    </row>
    <row r="145" spans="2:6">
      <c r="B145" s="259">
        <f t="shared" si="2"/>
        <v>808</v>
      </c>
      <c r="C145" s="260" t="str">
        <f>VLOOKUP(B145,B:F,HLOOKUP(Cover!$B$3,$B$4:$F$5,2,0),0)</f>
        <v>Oceňovacie rozdiely z precenenia majetku a záväzkov (+/- 414)</v>
      </c>
      <c r="D145" s="260" t="s">
        <v>534</v>
      </c>
      <c r="E145" s="260" t="s">
        <v>535</v>
      </c>
      <c r="F145" s="260" t="s">
        <v>1237</v>
      </c>
    </row>
    <row r="146" spans="2:6">
      <c r="B146" s="259">
        <f t="shared" si="2"/>
        <v>809</v>
      </c>
      <c r="C146" s="260" t="str">
        <f>VLOOKUP(B146,B:F,HLOOKUP(Cover!$B$3,$B$4:$F$5,2,0),0)</f>
        <v>Oceňovacie rozdiely z kapitálových účastín (+/- 415)</v>
      </c>
      <c r="D146" s="260" t="s">
        <v>536</v>
      </c>
      <c r="E146" s="260" t="s">
        <v>537</v>
      </c>
      <c r="F146" s="260" t="s">
        <v>1238</v>
      </c>
    </row>
    <row r="147" spans="2:6">
      <c r="B147" s="259">
        <f t="shared" si="2"/>
        <v>810</v>
      </c>
      <c r="C147" s="260" t="str">
        <f>VLOOKUP(B147,B:F,HLOOKUP(Cover!$B$3,$B$4:$F$5,2,0),0)</f>
        <v>Oceňovacie rozdiely z precenenia pri zlúčení, splynutí a rozdelení (+/- 416)</v>
      </c>
      <c r="D147" s="260" t="s">
        <v>538</v>
      </c>
      <c r="E147" s="260" t="s">
        <v>539</v>
      </c>
      <c r="F147" s="260" t="s">
        <v>1239</v>
      </c>
    </row>
    <row r="148" spans="2:6">
      <c r="B148" s="259">
        <f t="shared" si="2"/>
        <v>811</v>
      </c>
      <c r="C148" s="260" t="str">
        <f>VLOOKUP(B148,B:F,HLOOKUP(Cover!$B$3,$B$4:$F$5,2,0),0)</f>
        <v>Výsledok hospodárenia minulých rokov r. 98 + r. 99</v>
      </c>
      <c r="D148" s="260" t="s">
        <v>969</v>
      </c>
      <c r="E148" s="260" t="s">
        <v>540</v>
      </c>
      <c r="F148" s="260" t="s">
        <v>1240</v>
      </c>
    </row>
    <row r="149" spans="2:6">
      <c r="B149" s="259">
        <f t="shared" si="2"/>
        <v>812</v>
      </c>
      <c r="C149" s="260" t="str">
        <f>VLOOKUP(B149,B:F,HLOOKUP(Cover!$B$3,$B$4:$F$5,2,0),0)</f>
        <v>Nerozdelený zisk minulých rokov (428)</v>
      </c>
      <c r="D149" s="260" t="s">
        <v>541</v>
      </c>
      <c r="E149" s="260" t="s">
        <v>542</v>
      </c>
      <c r="F149" s="260" t="s">
        <v>1241</v>
      </c>
    </row>
    <row r="150" spans="2:6">
      <c r="B150" s="259">
        <f t="shared" si="2"/>
        <v>813</v>
      </c>
      <c r="C150" s="260" t="str">
        <f>VLOOKUP(B150,B:F,HLOOKUP(Cover!$B$3,$B$4:$F$5,2,0),0)</f>
        <v>Neuhradená strata minulých rokov (/-/429)</v>
      </c>
      <c r="D150" s="260" t="s">
        <v>543</v>
      </c>
      <c r="E150" s="260" t="s">
        <v>544</v>
      </c>
      <c r="F150" s="260" t="s">
        <v>1242</v>
      </c>
    </row>
    <row r="151" spans="2:6">
      <c r="B151" s="259">
        <f t="shared" si="2"/>
        <v>814</v>
      </c>
      <c r="C151" s="260" t="str">
        <f>VLOOKUP(B151,B:F,HLOOKUP(Cover!$B$3,$B$4:$F$5,2,0),0)</f>
        <v>Výsledok hospodárenia za účtovné obdobie po zdanení /+-/ r. 01 - (r. 81 + r. 85 + r. 86 + r. 87 + r. 90 + r. 93 + r. 97 + r. 101 + r. 141)</v>
      </c>
      <c r="D151" s="260" t="s">
        <v>545</v>
      </c>
      <c r="E151" s="260" t="s">
        <v>970</v>
      </c>
      <c r="F151" s="260" t="s">
        <v>1243</v>
      </c>
    </row>
    <row r="152" spans="2:6">
      <c r="B152" s="259">
        <f t="shared" si="2"/>
        <v>815</v>
      </c>
      <c r="C152" s="260" t="str">
        <f>VLOOKUP(B152,B:F,HLOOKUP(Cover!$B$3,$B$4:$F$5,2,0),0)</f>
        <v>Záväzky (r. 102 + r. 118 + r. 121 + r. 122 + r. 136 + r. 139 + r. 140)</v>
      </c>
      <c r="D152" s="260" t="s">
        <v>546</v>
      </c>
      <c r="E152" s="260" t="s">
        <v>971</v>
      </c>
      <c r="F152" s="260" t="s">
        <v>1244</v>
      </c>
    </row>
    <row r="153" spans="2:6">
      <c r="B153" s="259">
        <f t="shared" si="2"/>
        <v>816</v>
      </c>
      <c r="C153" s="260" t="str">
        <f>VLOOKUP(B153,B:F,HLOOKUP(Cover!$B$3,$B$4:$F$5,2,0),0)</f>
        <v>Dlhodobé záväzky súčet (r. 103 + r. 107 až r. 117)</v>
      </c>
      <c r="D153" s="260" t="s">
        <v>547</v>
      </c>
      <c r="E153" s="260" t="s">
        <v>548</v>
      </c>
      <c r="F153" s="260" t="s">
        <v>1245</v>
      </c>
    </row>
    <row r="154" spans="2:6">
      <c r="B154" s="259">
        <f t="shared" si="2"/>
        <v>817</v>
      </c>
      <c r="C154" s="260" t="str">
        <f>VLOOKUP(B154,B:F,HLOOKUP(Cover!$B$3,$B$4:$F$5,2,0),0)</f>
        <v>Dlhodobé záväzky z obchodného styku súčet (r. 104 až r. 106)</v>
      </c>
      <c r="D154" s="260" t="s">
        <v>549</v>
      </c>
      <c r="E154" s="260" t="s">
        <v>1159</v>
      </c>
      <c r="F154" s="260" t="s">
        <v>1246</v>
      </c>
    </row>
    <row r="155" spans="2:6">
      <c r="B155" s="259">
        <f t="shared" si="2"/>
        <v>818</v>
      </c>
      <c r="C155" s="260" t="str">
        <f>VLOOKUP(B155,B:F,HLOOKUP(Cover!$B$3,$B$4:$F$5,2,0),0)</f>
        <v>Záväzky z obchodného styku voči prepojeným účtovným jednotkám (321A, 475A, 476A)</v>
      </c>
      <c r="D155" s="260" t="s">
        <v>550</v>
      </c>
      <c r="E155" s="260" t="s">
        <v>1144</v>
      </c>
      <c r="F155" s="260" t="s">
        <v>1247</v>
      </c>
    </row>
    <row r="156" spans="2:6">
      <c r="B156" s="259">
        <f t="shared" si="2"/>
        <v>819</v>
      </c>
      <c r="C156" s="260" t="str">
        <f>VLOOKUP(B156,B:F,HLOOKUP(Cover!$B$3,$B$4:$F$5,2,0),0)</f>
        <v>Záväzky z obchodného styku v rámci podielovej účasti okrem záväzkov voči prepojeným účtovným jednotkám (321A, 475A, 476A)</v>
      </c>
      <c r="D156" s="260" t="s">
        <v>551</v>
      </c>
      <c r="E156" s="260" t="s">
        <v>1145</v>
      </c>
      <c r="F156" s="260" t="s">
        <v>1413</v>
      </c>
    </row>
    <row r="157" spans="2:6">
      <c r="B157" s="259">
        <f t="shared" si="2"/>
        <v>820</v>
      </c>
      <c r="C157" s="260" t="str">
        <f>VLOOKUP(B157,B:F,HLOOKUP(Cover!$B$3,$B$4:$F$5,2,0),0)</f>
        <v>Ostatné záväzky z obchodného styku (321A, 475A, 476A)</v>
      </c>
      <c r="D157" s="260" t="s">
        <v>552</v>
      </c>
      <c r="E157" s="260" t="s">
        <v>553</v>
      </c>
      <c r="F157" s="260" t="s">
        <v>1248</v>
      </c>
    </row>
    <row r="158" spans="2:6">
      <c r="B158" s="259">
        <f t="shared" si="2"/>
        <v>821</v>
      </c>
      <c r="C158" s="260" t="str">
        <f>VLOOKUP(B158,B:F,HLOOKUP(Cover!$B$3,$B$4:$F$5,2,0),0)</f>
        <v>Čistá hodnota zákazky (316A)</v>
      </c>
      <c r="D158" s="260" t="s">
        <v>469</v>
      </c>
      <c r="E158" s="260" t="s">
        <v>1521</v>
      </c>
      <c r="F158" s="260" t="s">
        <v>1197</v>
      </c>
    </row>
    <row r="159" spans="2:6">
      <c r="B159" s="259">
        <f t="shared" si="2"/>
        <v>822</v>
      </c>
      <c r="C159" s="260" t="str">
        <f>VLOOKUP(B159,B:F,HLOOKUP(Cover!$B$3,$B$4:$F$5,2,0),0)</f>
        <v>Ostatné záväzky voči prepojeným účtovným jednotkám (471A, 47XA)</v>
      </c>
      <c r="D159" s="260" t="s">
        <v>554</v>
      </c>
      <c r="E159" s="260" t="s">
        <v>1146</v>
      </c>
      <c r="F159" s="260" t="s">
        <v>1249</v>
      </c>
    </row>
    <row r="160" spans="2:6">
      <c r="B160" s="259">
        <f t="shared" si="2"/>
        <v>823</v>
      </c>
      <c r="C160" s="260" t="str">
        <f>VLOOKUP(B160,B:F,HLOOKUP(Cover!$B$3,$B$4:$F$5,2,0),0)</f>
        <v>Ostatné záväzky v rámci podielovej účasti okrem záväzkov voči prepojeným účtovným jednotkám (471A, 47XA)</v>
      </c>
      <c r="D160" s="260" t="s">
        <v>555</v>
      </c>
      <c r="E160" s="260" t="s">
        <v>1147</v>
      </c>
      <c r="F160" s="260" t="s">
        <v>1414</v>
      </c>
    </row>
    <row r="161" spans="2:6">
      <c r="B161" s="259">
        <f t="shared" si="2"/>
        <v>824</v>
      </c>
      <c r="C161" s="260" t="str">
        <f>VLOOKUP(B161,B:F,HLOOKUP(Cover!$B$3,$B$4:$F$5,2,0),0)</f>
        <v>Ostatné dlhodobé záväzky (479A, 47XA)</v>
      </c>
      <c r="D161" s="260" t="s">
        <v>556</v>
      </c>
      <c r="E161" s="260" t="s">
        <v>1160</v>
      </c>
      <c r="F161" s="260" t="s">
        <v>1250</v>
      </c>
    </row>
    <row r="162" spans="2:6">
      <c r="B162" s="259">
        <f t="shared" si="2"/>
        <v>825</v>
      </c>
      <c r="C162" s="260" t="str">
        <f>VLOOKUP(B162,B:F,HLOOKUP(Cover!$B$3,$B$4:$F$5,2,0),0)</f>
        <v>Dlhodobé prijaté preddavky (475A)</v>
      </c>
      <c r="D162" s="260" t="s">
        <v>557</v>
      </c>
      <c r="E162" s="260" t="s">
        <v>1161</v>
      </c>
      <c r="F162" s="260" t="s">
        <v>1251</v>
      </c>
    </row>
    <row r="163" spans="2:6">
      <c r="B163" s="259">
        <f t="shared" si="2"/>
        <v>826</v>
      </c>
      <c r="C163" s="260" t="str">
        <f>VLOOKUP(B163,B:F,HLOOKUP(Cover!$B$3,$B$4:$F$5,2,0),0)</f>
        <v>Dlhodobé zmenky na úhradu (478A)</v>
      </c>
      <c r="D163" s="260" t="s">
        <v>558</v>
      </c>
      <c r="E163" s="260" t="s">
        <v>1162</v>
      </c>
      <c r="F163" s="260" t="s">
        <v>1252</v>
      </c>
    </row>
    <row r="164" spans="2:6">
      <c r="B164" s="259">
        <f t="shared" si="2"/>
        <v>827</v>
      </c>
      <c r="C164" s="260" t="str">
        <f>VLOOKUP(B164,B:F,HLOOKUP(Cover!$B$3,$B$4:$F$5,2,0),0)</f>
        <v>Vydané dlhopisy (473A/-/255A)</v>
      </c>
      <c r="D164" s="260" t="s">
        <v>559</v>
      </c>
      <c r="E164" s="260" t="s">
        <v>560</v>
      </c>
      <c r="F164" s="260" t="s">
        <v>1253</v>
      </c>
    </row>
    <row r="165" spans="2:6">
      <c r="B165" s="259">
        <f t="shared" ref="B165:B228" si="3">B164+1</f>
        <v>828</v>
      </c>
      <c r="C165" s="260" t="str">
        <f>VLOOKUP(B165,B:F,HLOOKUP(Cover!$B$3,$B$4:$F$5,2,0),0)</f>
        <v>Záväzky zo sociálneho fondu (472)</v>
      </c>
      <c r="D165" s="260" t="s">
        <v>561</v>
      </c>
      <c r="E165" s="260" t="s">
        <v>562</v>
      </c>
      <c r="F165" s="260" t="s">
        <v>1254</v>
      </c>
    </row>
    <row r="166" spans="2:6">
      <c r="B166" s="259">
        <f t="shared" si="3"/>
        <v>829</v>
      </c>
      <c r="C166" s="260" t="str">
        <f>VLOOKUP(B166,B:F,HLOOKUP(Cover!$B$3,$B$4:$F$5,2,0),0)</f>
        <v>Iné dlhodobé záväzky (336A, 372A, 474A, 47XA)</v>
      </c>
      <c r="D166" s="260" t="s">
        <v>563</v>
      </c>
      <c r="E166" s="260" t="s">
        <v>1158</v>
      </c>
      <c r="F166" s="260" t="s">
        <v>1255</v>
      </c>
    </row>
    <row r="167" spans="2:6">
      <c r="B167" s="259">
        <f t="shared" si="3"/>
        <v>830</v>
      </c>
      <c r="C167" s="260" t="str">
        <f>VLOOKUP(B167,B:F,HLOOKUP(Cover!$B$3,$B$4:$F$5,2,0),0)</f>
        <v>Dlhodobé záväzky z derivátových operácií (373A, 377A)</v>
      </c>
      <c r="D167" s="260" t="s">
        <v>564</v>
      </c>
      <c r="E167" s="260" t="s">
        <v>1163</v>
      </c>
      <c r="F167" s="260" t="s">
        <v>1256</v>
      </c>
    </row>
    <row r="168" spans="2:6">
      <c r="B168" s="259">
        <f t="shared" si="3"/>
        <v>831</v>
      </c>
      <c r="C168" s="260" t="str">
        <f>VLOOKUP(B168,B:F,HLOOKUP(Cover!$B$3,$B$4:$F$5,2,0),0)</f>
        <v>Odložený daňový záväzok (481A)</v>
      </c>
      <c r="D168" s="260" t="s">
        <v>565</v>
      </c>
      <c r="E168" s="260" t="s">
        <v>566</v>
      </c>
      <c r="F168" s="260" t="s">
        <v>1257</v>
      </c>
    </row>
    <row r="169" spans="2:6">
      <c r="B169" s="259">
        <f t="shared" si="3"/>
        <v>832</v>
      </c>
      <c r="C169" s="260" t="str">
        <f>VLOOKUP(B169,B:F,HLOOKUP(Cover!$B$3,$B$4:$F$5,2,0),0)</f>
        <v>Dlhodobé rezervy r. 119 + r. 120</v>
      </c>
      <c r="D169" s="260" t="s">
        <v>972</v>
      </c>
      <c r="E169" s="260" t="s">
        <v>1167</v>
      </c>
      <c r="F169" s="260" t="s">
        <v>1258</v>
      </c>
    </row>
    <row r="170" spans="2:6">
      <c r="B170" s="259">
        <f t="shared" si="3"/>
        <v>833</v>
      </c>
      <c r="C170" s="260" t="str">
        <f>VLOOKUP(B170,B:F,HLOOKUP(Cover!$B$3,$B$4:$F$5,2,0),0)</f>
        <v>Zákonné rezervy (451A)</v>
      </c>
      <c r="D170" s="260" t="s">
        <v>567</v>
      </c>
      <c r="E170" s="260" t="s">
        <v>568</v>
      </c>
      <c r="F170" s="260" t="s">
        <v>1259</v>
      </c>
    </row>
    <row r="171" spans="2:6">
      <c r="B171" s="259">
        <f t="shared" si="3"/>
        <v>834</v>
      </c>
      <c r="C171" s="260" t="str">
        <f>VLOOKUP(B171,B:F,HLOOKUP(Cover!$B$3,$B$4:$F$5,2,0),0)</f>
        <v>Ostatné rezervy (459A, 45XA)</v>
      </c>
      <c r="D171" s="260" t="s">
        <v>569</v>
      </c>
      <c r="E171" s="260" t="s">
        <v>570</v>
      </c>
      <c r="F171" s="260" t="s">
        <v>1260</v>
      </c>
    </row>
    <row r="172" spans="2:6">
      <c r="B172" s="259">
        <f t="shared" si="3"/>
        <v>835</v>
      </c>
      <c r="C172" s="260" t="str">
        <f>VLOOKUP(B172,B:F,HLOOKUP(Cover!$B$3,$B$4:$F$5,2,0),0)</f>
        <v>Dlhodobé bankové úvery (461A, 46XA)</v>
      </c>
      <c r="D172" s="260" t="s">
        <v>571</v>
      </c>
      <c r="E172" s="260" t="s">
        <v>1166</v>
      </c>
      <c r="F172" s="260" t="s">
        <v>1261</v>
      </c>
    </row>
    <row r="173" spans="2:6">
      <c r="B173" s="259">
        <f t="shared" si="3"/>
        <v>836</v>
      </c>
      <c r="C173" s="260" t="str">
        <f>VLOOKUP(B173,B:F,HLOOKUP(Cover!$B$3,$B$4:$F$5,2,0),0)</f>
        <v>Krátkodobé záväzky súčet (r. 123 + r. 127 až r. 135)</v>
      </c>
      <c r="D173" s="260" t="s">
        <v>572</v>
      </c>
      <c r="E173" s="260" t="s">
        <v>573</v>
      </c>
      <c r="F173" s="260" t="s">
        <v>1262</v>
      </c>
    </row>
    <row r="174" spans="2:6">
      <c r="B174" s="259">
        <f t="shared" si="3"/>
        <v>837</v>
      </c>
      <c r="C174" s="260" t="str">
        <f>VLOOKUP(B174,B:F,HLOOKUP(Cover!$B$3,$B$4:$F$5,2,0),0)</f>
        <v>Záväzky z obchodného styku súčet (r. 124 až r. 126)</v>
      </c>
      <c r="D174" s="260" t="s">
        <v>574</v>
      </c>
      <c r="E174" s="260" t="s">
        <v>575</v>
      </c>
      <c r="F174" s="260" t="s">
        <v>1263</v>
      </c>
    </row>
    <row r="175" spans="2:6">
      <c r="B175" s="259">
        <f t="shared" si="3"/>
        <v>838</v>
      </c>
      <c r="C175" s="260" t="str">
        <f>VLOOKUP(B175,B:F,HLOOKUP(Cover!$B$3,$B$4:$F$5,2,0),0)</f>
        <v>Záväzky z obchodného styku voči prepojeným účtovným jednotkám (321A, 322A, 324A, 325A, 326A, 32XA, 475A, 476A, 478A, 47XA)</v>
      </c>
      <c r="D175" s="260" t="s">
        <v>576</v>
      </c>
      <c r="E175" s="260" t="s">
        <v>1149</v>
      </c>
      <c r="F175" s="260" t="s">
        <v>1264</v>
      </c>
    </row>
    <row r="176" spans="2:6">
      <c r="B176" s="259">
        <f t="shared" si="3"/>
        <v>839</v>
      </c>
      <c r="C176" s="260" t="str">
        <f>VLOOKUP(B176,B:F,HLOOKUP(Cover!$B$3,$B$4:$F$5,2,0),0)</f>
        <v>Záväzky z obchodného styku v rámci podielovej účasti okrem záväzkov voči prepojeným účtovným jednotkám (321A, 322A, 324A, 325A, 326A, 32XA, 475A, 476A, 478A, 47XA)</v>
      </c>
      <c r="D176" s="260" t="s">
        <v>577</v>
      </c>
      <c r="E176" s="260" t="s">
        <v>1148</v>
      </c>
      <c r="F176" s="260" t="s">
        <v>1415</v>
      </c>
    </row>
    <row r="177" spans="2:6">
      <c r="B177" s="259">
        <f t="shared" si="3"/>
        <v>840</v>
      </c>
      <c r="C177" s="260" t="str">
        <f>VLOOKUP(B177,B:F,HLOOKUP(Cover!$B$3,$B$4:$F$5,2,0),0)</f>
        <v>Ostatné záväzky z obchodného styku (321A, 322A, 324A, 325A, 326A, 32XA, 475A, 476A, 478A, 47XA)</v>
      </c>
      <c r="D177" s="260" t="s">
        <v>578</v>
      </c>
      <c r="E177" s="260" t="s">
        <v>579</v>
      </c>
      <c r="F177" s="260" t="s">
        <v>1265</v>
      </c>
    </row>
    <row r="178" spans="2:6">
      <c r="B178" s="259">
        <f t="shared" si="3"/>
        <v>841</v>
      </c>
      <c r="C178" s="260" t="str">
        <f>VLOOKUP(B178,B:F,HLOOKUP(Cover!$B$3,$B$4:$F$5,2,0),0)</f>
        <v>Čistá hodnota zákazky (316A)</v>
      </c>
      <c r="D178" s="260" t="s">
        <v>469</v>
      </c>
      <c r="E178" s="260" t="s">
        <v>1521</v>
      </c>
      <c r="F178" s="260" t="s">
        <v>1197</v>
      </c>
    </row>
    <row r="179" spans="2:6">
      <c r="B179" s="259">
        <f t="shared" si="3"/>
        <v>842</v>
      </c>
      <c r="C179" s="260" t="str">
        <f>VLOOKUP(B179,B:F,HLOOKUP(Cover!$B$3,$B$4:$F$5,2,0),0)</f>
        <v>Ostatné záväzky voči prepojeným účtovným jednotkám (361A, 36XA, 471A, 47XA)</v>
      </c>
      <c r="D179" s="260" t="s">
        <v>580</v>
      </c>
      <c r="E179" s="260" t="s">
        <v>1151</v>
      </c>
      <c r="F179" s="260" t="s">
        <v>1266</v>
      </c>
    </row>
    <row r="180" spans="2:6">
      <c r="B180" s="259">
        <f t="shared" si="3"/>
        <v>843</v>
      </c>
      <c r="C180" s="260" t="str">
        <f>VLOOKUP(B180,B:F,HLOOKUP(Cover!$B$3,$B$4:$F$5,2,0),0)</f>
        <v>Ostatné záväzky v rámci podielovej účasti okrem záväzkov voči prepojeným účtovným jednotkám (361A, 36XA, 471A, 47XA)</v>
      </c>
      <c r="D180" s="260" t="s">
        <v>581</v>
      </c>
      <c r="E180" s="260" t="s">
        <v>1150</v>
      </c>
      <c r="F180" s="260" t="s">
        <v>1416</v>
      </c>
    </row>
    <row r="181" spans="2:6">
      <c r="B181" s="259">
        <f t="shared" si="3"/>
        <v>844</v>
      </c>
      <c r="C181" s="260" t="str">
        <f>VLOOKUP(B181,B:F,HLOOKUP(Cover!$B$3,$B$4:$F$5,2,0),0)</f>
        <v>Záväzky voči spoločníkom a združeniu (364, 365, 366, 367, 368, 398A, 478A, 479A)</v>
      </c>
      <c r="D181" s="260" t="s">
        <v>582</v>
      </c>
      <c r="E181" s="260" t="s">
        <v>583</v>
      </c>
      <c r="F181" s="260" t="s">
        <v>1267</v>
      </c>
    </row>
    <row r="182" spans="2:6">
      <c r="B182" s="259">
        <f t="shared" si="3"/>
        <v>845</v>
      </c>
      <c r="C182" s="260" t="str">
        <f>VLOOKUP(B182,B:F,HLOOKUP(Cover!$B$3,$B$4:$F$5,2,0),0)</f>
        <v>Záväzky voči zamestnancom (331, 333, 33X, 479A)</v>
      </c>
      <c r="D182" s="260" t="s">
        <v>584</v>
      </c>
      <c r="E182" s="260" t="s">
        <v>585</v>
      </c>
      <c r="F182" s="260" t="s">
        <v>1268</v>
      </c>
    </row>
    <row r="183" spans="2:6">
      <c r="B183" s="259">
        <f t="shared" si="3"/>
        <v>846</v>
      </c>
      <c r="C183" s="260" t="str">
        <f>VLOOKUP(B183,B:F,HLOOKUP(Cover!$B$3,$B$4:$F$5,2,0),0)</f>
        <v>Záväzky zo sociálneho poistenia (336A)</v>
      </c>
      <c r="D183" s="260" t="s">
        <v>586</v>
      </c>
      <c r="E183" s="260" t="s">
        <v>587</v>
      </c>
      <c r="F183" s="260" t="s">
        <v>1269</v>
      </c>
    </row>
    <row r="184" spans="2:6">
      <c r="B184" s="259">
        <f t="shared" si="3"/>
        <v>847</v>
      </c>
      <c r="C184" s="260" t="str">
        <f>VLOOKUP(B184,B:F,HLOOKUP(Cover!$B$3,$B$4:$F$5,2,0),0)</f>
        <v>Daňové záväzky a dotácie (341, 342, 343, 345, 346, 347, 34X)</v>
      </c>
      <c r="D184" s="260" t="s">
        <v>588</v>
      </c>
      <c r="E184" s="260" t="s">
        <v>589</v>
      </c>
      <c r="F184" s="260" t="s">
        <v>1270</v>
      </c>
    </row>
    <row r="185" spans="2:6">
      <c r="B185" s="259">
        <f t="shared" si="3"/>
        <v>848</v>
      </c>
      <c r="C185" s="260" t="str">
        <f>VLOOKUP(B185,B:F,HLOOKUP(Cover!$B$3,$B$4:$F$5,2,0),0)</f>
        <v>Záväzky z derivátových operácií (373A, 377A)</v>
      </c>
      <c r="D185" s="260" t="s">
        <v>590</v>
      </c>
      <c r="E185" s="260" t="s">
        <v>591</v>
      </c>
      <c r="F185" s="260" t="s">
        <v>1271</v>
      </c>
    </row>
    <row r="186" spans="2:6">
      <c r="B186" s="259">
        <f t="shared" si="3"/>
        <v>849</v>
      </c>
      <c r="C186" s="260" t="str">
        <f>VLOOKUP(B186,B:F,HLOOKUP(Cover!$B$3,$B$4:$F$5,2,0),0)</f>
        <v>Iné záväzky (372A, 379A, 474A, 475A, 479A, 47XA)</v>
      </c>
      <c r="D186" s="260" t="s">
        <v>592</v>
      </c>
      <c r="E186" s="260" t="s">
        <v>593</v>
      </c>
      <c r="F186" s="260" t="s">
        <v>1272</v>
      </c>
    </row>
    <row r="187" spans="2:6">
      <c r="B187" s="259">
        <f t="shared" si="3"/>
        <v>850</v>
      </c>
      <c r="C187" s="260" t="str">
        <f>VLOOKUP(B187,B:F,HLOOKUP(Cover!$B$3,$B$4:$F$5,2,0),0)</f>
        <v>Krátkodobé rezervy r. 137 + r. 138</v>
      </c>
      <c r="D187" s="260" t="s">
        <v>973</v>
      </c>
      <c r="E187" s="260" t="s">
        <v>1164</v>
      </c>
      <c r="F187" s="260" t="s">
        <v>1273</v>
      </c>
    </row>
    <row r="188" spans="2:6">
      <c r="B188" s="259">
        <f t="shared" si="3"/>
        <v>851</v>
      </c>
      <c r="C188" s="260" t="str">
        <f>VLOOKUP(B188,B:F,HLOOKUP(Cover!$B$3,$B$4:$F$5,2,0),0)</f>
        <v>Zákonné rezervy (323A, 451A)</v>
      </c>
      <c r="D188" s="260" t="s">
        <v>594</v>
      </c>
      <c r="E188" s="260" t="s">
        <v>595</v>
      </c>
      <c r="F188" s="260" t="s">
        <v>1274</v>
      </c>
    </row>
    <row r="189" spans="2:6">
      <c r="B189" s="259">
        <f t="shared" si="3"/>
        <v>852</v>
      </c>
      <c r="C189" s="260" t="str">
        <f>VLOOKUP(B189,B:F,HLOOKUP(Cover!$B$3,$B$4:$F$5,2,0),0)</f>
        <v>Ostatné rezervy (323A, 32X, 459A, 45XA)</v>
      </c>
      <c r="D189" s="260" t="s">
        <v>596</v>
      </c>
      <c r="E189" s="260" t="s">
        <v>597</v>
      </c>
      <c r="F189" s="260" t="s">
        <v>1275</v>
      </c>
    </row>
    <row r="190" spans="2:6">
      <c r="B190" s="259">
        <f t="shared" si="3"/>
        <v>853</v>
      </c>
      <c r="C190" s="260" t="str">
        <f>VLOOKUP(B190,B:F,HLOOKUP(Cover!$B$3,$B$4:$F$5,2,0),0)</f>
        <v>Bežné bankové úvery (221A, 231, 232, 23X, 461A, 46XA)</v>
      </c>
      <c r="D190" s="260" t="s">
        <v>598</v>
      </c>
      <c r="E190" s="260" t="s">
        <v>599</v>
      </c>
      <c r="F190" s="260" t="s">
        <v>1276</v>
      </c>
    </row>
    <row r="191" spans="2:6">
      <c r="B191" s="259">
        <f t="shared" si="3"/>
        <v>854</v>
      </c>
      <c r="C191" s="260" t="str">
        <f>VLOOKUP(B191,B:F,HLOOKUP(Cover!$B$3,$B$4:$F$5,2,0),0)</f>
        <v>Krátkodobé finančné výpomoci (241, 249, 24X, 473A, /-/255A)</v>
      </c>
      <c r="D191" s="260" t="s">
        <v>600</v>
      </c>
      <c r="E191" s="260" t="s">
        <v>1165</v>
      </c>
      <c r="F191" s="260" t="s">
        <v>1277</v>
      </c>
    </row>
    <row r="192" spans="2:6">
      <c r="B192" s="259">
        <f t="shared" si="3"/>
        <v>855</v>
      </c>
      <c r="C192" s="260" t="str">
        <f>VLOOKUP(B192,B:F,HLOOKUP(Cover!$B$3,$B$4:$F$5,2,0),0)</f>
        <v>Časové rozlíšenie súčet (r. 142 až r. 145)</v>
      </c>
      <c r="D192" s="260" t="s">
        <v>601</v>
      </c>
      <c r="E192" s="260" t="s">
        <v>602</v>
      </c>
      <c r="F192" s="260" t="s">
        <v>1278</v>
      </c>
    </row>
    <row r="193" spans="2:6">
      <c r="B193" s="259">
        <f t="shared" si="3"/>
        <v>856</v>
      </c>
      <c r="C193" s="260" t="str">
        <f>VLOOKUP(B193,B:F,HLOOKUP(Cover!$B$3,$B$4:$F$5,2,0),0)</f>
        <v>Výdavky budúcich období dlhodobé (383A)</v>
      </c>
      <c r="D193" s="260" t="s">
        <v>603</v>
      </c>
      <c r="E193" s="260" t="s">
        <v>604</v>
      </c>
      <c r="F193" s="260" t="s">
        <v>1279</v>
      </c>
    </row>
    <row r="194" spans="2:6">
      <c r="B194" s="259">
        <f t="shared" si="3"/>
        <v>857</v>
      </c>
      <c r="C194" s="260" t="str">
        <f>VLOOKUP(B194,B:F,HLOOKUP(Cover!$B$3,$B$4:$F$5,2,0),0)</f>
        <v>Výdavky budúcich období krátkodobé (383A)</v>
      </c>
      <c r="D194" s="260" t="s">
        <v>605</v>
      </c>
      <c r="E194" s="260" t="s">
        <v>606</v>
      </c>
      <c r="F194" s="260" t="s">
        <v>1280</v>
      </c>
    </row>
    <row r="195" spans="2:6">
      <c r="B195" s="259">
        <f t="shared" si="3"/>
        <v>858</v>
      </c>
      <c r="C195" s="260" t="str">
        <f>VLOOKUP(B195,B:F,HLOOKUP(Cover!$B$3,$B$4:$F$5,2,0),0)</f>
        <v>Výnosy budúcich období dlhodobé (384A)</v>
      </c>
      <c r="D195" s="260" t="s">
        <v>607</v>
      </c>
      <c r="E195" s="260" t="s">
        <v>608</v>
      </c>
      <c r="F195" s="260" t="s">
        <v>1281</v>
      </c>
    </row>
    <row r="196" spans="2:6">
      <c r="B196" s="259">
        <f t="shared" si="3"/>
        <v>859</v>
      </c>
      <c r="C196" s="260" t="str">
        <f>VLOOKUP(B196,B:F,HLOOKUP(Cover!$B$3,$B$4:$F$5,2,0),0)</f>
        <v>Výnosy budúcich období krátkodobé (384A)</v>
      </c>
      <c r="D196" s="260" t="s">
        <v>609</v>
      </c>
      <c r="E196" s="260" t="s">
        <v>610</v>
      </c>
      <c r="F196" s="260" t="s">
        <v>1282</v>
      </c>
    </row>
    <row r="197" spans="2:6">
      <c r="B197" s="259">
        <f>B196+1</f>
        <v>860</v>
      </c>
      <c r="C197" s="441" t="s">
        <v>611</v>
      </c>
      <c r="D197" s="442"/>
      <c r="E197" s="442"/>
      <c r="F197" s="442"/>
    </row>
    <row r="198" spans="2:6">
      <c r="B198" s="259">
        <f>B197+1</f>
        <v>861</v>
      </c>
      <c r="C198" s="260" t="str">
        <f>VLOOKUP(B198,B:F,HLOOKUP(Cover!$B$3,$B$4:$F$5,2,0),0)</f>
        <v>Výkaz ziskov a strát za rok končiaci sa 31. decembra 2014</v>
      </c>
      <c r="D198" s="260" t="s">
        <v>612</v>
      </c>
      <c r="E198" s="260" t="s">
        <v>613</v>
      </c>
      <c r="F198" s="260" t="s">
        <v>1283</v>
      </c>
    </row>
    <row r="199" spans="2:6">
      <c r="B199" s="259">
        <f>B198+1</f>
        <v>862</v>
      </c>
      <c r="C199" s="260" t="str">
        <f>VLOOKUP(B199,B:F,HLOOKUP(Cover!$B$3,$B$4:$F$5,2,0),0)</f>
        <v>TEXT</v>
      </c>
      <c r="D199" s="260" t="s">
        <v>614</v>
      </c>
      <c r="E199" s="260" t="s">
        <v>615</v>
      </c>
      <c r="F199" s="260" t="s">
        <v>614</v>
      </c>
    </row>
    <row r="200" spans="2:6">
      <c r="B200" s="259">
        <f>B199+1</f>
        <v>863</v>
      </c>
      <c r="C200" s="260" t="str">
        <f>VLOOKUP(B200,B:F,HLOOKUP(Cover!$B$3,$B$4:$F$5,2,0),0)</f>
        <v>č.r.</v>
      </c>
      <c r="D200" s="260" t="s">
        <v>380</v>
      </c>
      <c r="E200" s="260" t="s">
        <v>309</v>
      </c>
      <c r="F200" s="260" t="s">
        <v>381</v>
      </c>
    </row>
    <row r="201" spans="2:6">
      <c r="B201" s="259">
        <f>B200+1</f>
        <v>864</v>
      </c>
      <c r="C201" s="260" t="str">
        <f>VLOOKUP(B201,B:F,HLOOKUP(Cover!$B$3,$B$4:$F$5,2,0),0)</f>
        <v>Skutočnosť</v>
      </c>
      <c r="D201" s="260" t="s">
        <v>616</v>
      </c>
      <c r="E201" s="260" t="s">
        <v>617</v>
      </c>
      <c r="F201" s="260" t="s">
        <v>1284</v>
      </c>
    </row>
    <row r="202" spans="2:6">
      <c r="B202" s="259">
        <f t="shared" si="3"/>
        <v>865</v>
      </c>
      <c r="C202" s="260" t="str">
        <f>VLOOKUP(B202,B:F,HLOOKUP(Cover!$B$3,$B$4:$F$5,2,0),0)</f>
        <v>Bežné účtovné obdobie</v>
      </c>
      <c r="D202" s="260" t="s">
        <v>382</v>
      </c>
      <c r="E202" s="260" t="s">
        <v>383</v>
      </c>
      <c r="F202" s="260" t="s">
        <v>384</v>
      </c>
    </row>
    <row r="203" spans="2:6">
      <c r="B203" s="259">
        <f t="shared" si="3"/>
        <v>866</v>
      </c>
      <c r="C203" s="260" t="str">
        <f>VLOOKUP(B203,B:F,HLOOKUP(Cover!$B$3,$B$4:$F$5,2,0),0)</f>
        <v>Bezprostredne predchádzajúce účtovné obdobie</v>
      </c>
      <c r="D203" s="260" t="s">
        <v>385</v>
      </c>
      <c r="E203" s="260" t="s">
        <v>386</v>
      </c>
      <c r="F203" s="260" t="s">
        <v>1285</v>
      </c>
    </row>
    <row r="204" spans="2:6">
      <c r="B204" s="259">
        <f t="shared" si="3"/>
        <v>867</v>
      </c>
      <c r="C204" s="260" t="str">
        <f>VLOOKUP(B204,B:F,HLOOKUP(Cover!$B$3,$B$4:$F$5,2,0),0)</f>
        <v>(v eurách)</v>
      </c>
      <c r="D204" s="260" t="s">
        <v>401</v>
      </c>
      <c r="E204" s="260" t="s">
        <v>308</v>
      </c>
      <c r="F204" s="260" t="s">
        <v>1286</v>
      </c>
    </row>
    <row r="205" spans="2:6">
      <c r="B205" s="259">
        <f t="shared" si="3"/>
        <v>868</v>
      </c>
      <c r="C205" s="260" t="str">
        <f>VLOOKUP(B205,B:F,HLOOKUP(Cover!$B$3,$B$4:$F$5,2,0),0)</f>
        <v>Čistý obrat (časť účt. tr. 6 podľa zákona)</v>
      </c>
      <c r="D205" s="260" t="s">
        <v>618</v>
      </c>
      <c r="E205" s="260" t="s">
        <v>619</v>
      </c>
      <c r="F205" s="260" t="s">
        <v>1287</v>
      </c>
    </row>
    <row r="206" spans="2:6">
      <c r="B206" s="259">
        <f t="shared" si="3"/>
        <v>869</v>
      </c>
      <c r="C206" s="260" t="str">
        <f>VLOOKUP(B206,B:F,HLOOKUP(Cover!$B$3,$B$4:$F$5,2,0),0)</f>
        <v>Výnosy z hospodárskej činnosti spolu súčet (r. 03 až r. 09)</v>
      </c>
      <c r="D206" s="260" t="s">
        <v>620</v>
      </c>
      <c r="E206" s="260" t="s">
        <v>621</v>
      </c>
      <c r="F206" s="260" t="s">
        <v>1288</v>
      </c>
    </row>
    <row r="207" spans="2:6">
      <c r="B207" s="259">
        <f t="shared" si="3"/>
        <v>870</v>
      </c>
      <c r="C207" s="260" t="str">
        <f>VLOOKUP(B207,B:F,HLOOKUP(Cover!$B$3,$B$4:$F$5,2,0),0)</f>
        <v>Tržby z predaja tovaru (604, 607)</v>
      </c>
      <c r="D207" s="260" t="s">
        <v>622</v>
      </c>
      <c r="E207" s="260" t="s">
        <v>623</v>
      </c>
      <c r="F207" s="260" t="s">
        <v>1289</v>
      </c>
    </row>
    <row r="208" spans="2:6">
      <c r="B208" s="259">
        <f t="shared" si="3"/>
        <v>871</v>
      </c>
      <c r="C208" s="260" t="str">
        <f>VLOOKUP(B208,B:F,HLOOKUP(Cover!$B$3,$B$4:$F$5,2,0),0)</f>
        <v>Tržby z predaja vlastných výrobkov (601)</v>
      </c>
      <c r="D208" s="260" t="s">
        <v>624</v>
      </c>
      <c r="E208" s="260" t="s">
        <v>625</v>
      </c>
      <c r="F208" s="260" t="s">
        <v>1290</v>
      </c>
    </row>
    <row r="209" spans="2:6">
      <c r="B209" s="259">
        <f t="shared" si="3"/>
        <v>872</v>
      </c>
      <c r="C209" s="260" t="str">
        <f>VLOOKUP(B209,B:F,HLOOKUP(Cover!$B$3,$B$4:$F$5,2,0),0)</f>
        <v>Tržby z predaja služieb (602, 606)</v>
      </c>
      <c r="D209" s="260" t="s">
        <v>626</v>
      </c>
      <c r="E209" s="260" t="s">
        <v>627</v>
      </c>
      <c r="F209" s="260" t="s">
        <v>1291</v>
      </c>
    </row>
    <row r="210" spans="2:6">
      <c r="B210" s="259">
        <f t="shared" si="3"/>
        <v>873</v>
      </c>
      <c r="C210" s="260" t="str">
        <f>VLOOKUP(B210,B:F,HLOOKUP(Cover!$B$3,$B$4:$F$5,2,0),0)</f>
        <v>Zmeny stavu vnútroorganizačných zásob (+/- účtová skupina 61)</v>
      </c>
      <c r="D210" s="260" t="s">
        <v>628</v>
      </c>
      <c r="E210" s="260" t="s">
        <v>629</v>
      </c>
      <c r="F210" s="260" t="s">
        <v>1292</v>
      </c>
    </row>
    <row r="211" spans="2:6">
      <c r="B211" s="259">
        <f t="shared" si="3"/>
        <v>874</v>
      </c>
      <c r="C211" s="260" t="str">
        <f>VLOOKUP(B211,B:F,HLOOKUP(Cover!$B$3,$B$4:$F$5,2,0),0)</f>
        <v>Aktivácia (účtová skupina 62)</v>
      </c>
      <c r="D211" s="260" t="s">
        <v>630</v>
      </c>
      <c r="E211" s="260" t="s">
        <v>631</v>
      </c>
      <c r="F211" s="260" t="s">
        <v>1293</v>
      </c>
    </row>
    <row r="212" spans="2:6">
      <c r="B212" s="259">
        <f t="shared" si="3"/>
        <v>875</v>
      </c>
      <c r="C212" s="260" t="str">
        <f>VLOOKUP(B212,B:F,HLOOKUP(Cover!$B$3,$B$4:$F$5,2,0),0)</f>
        <v>Tržby z predaja dlhodobého nehmotného majetku, dlhodobého hmotného majetku a materiálu (641, 642)</v>
      </c>
      <c r="D212" s="260" t="s">
        <v>632</v>
      </c>
      <c r="E212" s="260" t="s">
        <v>633</v>
      </c>
      <c r="F212" s="260" t="s">
        <v>1294</v>
      </c>
    </row>
    <row r="213" spans="2:6">
      <c r="B213" s="259">
        <f t="shared" si="3"/>
        <v>876</v>
      </c>
      <c r="C213" s="260" t="str">
        <f>VLOOKUP(B213,B:F,HLOOKUP(Cover!$B$3,$B$4:$F$5,2,0),0)</f>
        <v>Ostatné  výnosy z hospodárskej činnosti (644, 645, 646, 648, 655, 657)</v>
      </c>
      <c r="D213" s="260" t="s">
        <v>634</v>
      </c>
      <c r="E213" s="260" t="s">
        <v>635</v>
      </c>
      <c r="F213" s="260" t="s">
        <v>1295</v>
      </c>
    </row>
    <row r="214" spans="2:6">
      <c r="B214" s="259">
        <f t="shared" si="3"/>
        <v>877</v>
      </c>
      <c r="C214" s="260" t="str">
        <f>VLOOKUP(B214,B:F,HLOOKUP(Cover!$B$3,$B$4:$F$5,2,0),0)</f>
        <v>Náklady na hospodársku činnosť spolu (r. 11 + r. 12 + r. 13 + r.14 + r. 15 + r. 20 + r. 21 + r. 24 + r. 25 + r. 26)</v>
      </c>
      <c r="D214" s="260" t="s">
        <v>636</v>
      </c>
      <c r="E214" s="260" t="s">
        <v>637</v>
      </c>
      <c r="F214" s="260" t="s">
        <v>1296</v>
      </c>
    </row>
    <row r="215" spans="2:6">
      <c r="B215" s="259">
        <f t="shared" si="3"/>
        <v>878</v>
      </c>
      <c r="C215" s="260" t="str">
        <f>VLOOKUP(B215,B:F,HLOOKUP(Cover!$B$3,$B$4:$F$5,2,0),0)</f>
        <v>Náklady vynaložené na obstaranie predaného tovaru (504, 507)</v>
      </c>
      <c r="D215" s="260" t="s">
        <v>638</v>
      </c>
      <c r="E215" s="260" t="s">
        <v>639</v>
      </c>
      <c r="F215" s="260" t="s">
        <v>1297</v>
      </c>
    </row>
    <row r="216" spans="2:6">
      <c r="B216" s="259">
        <f t="shared" si="3"/>
        <v>879</v>
      </c>
      <c r="C216" s="260" t="str">
        <f>VLOOKUP(B216,B:F,HLOOKUP(Cover!$B$3,$B$4:$F$5,2,0),0)</f>
        <v>Spotreba materiálu, energie a ostatných neskladovateľných dodávok (501, 502, 503)</v>
      </c>
      <c r="D216" s="260" t="s">
        <v>640</v>
      </c>
      <c r="E216" s="260" t="s">
        <v>641</v>
      </c>
      <c r="F216" s="260" t="s">
        <v>1298</v>
      </c>
    </row>
    <row r="217" spans="2:6">
      <c r="B217" s="259">
        <f t="shared" si="3"/>
        <v>880</v>
      </c>
      <c r="C217" s="260" t="str">
        <f>VLOOKUP(B217,B:F,HLOOKUP(Cover!$B$3,$B$4:$F$5,2,0),0)</f>
        <v>Opravné položky k zásobám (+/-) (505)</v>
      </c>
      <c r="D217" s="260" t="s">
        <v>642</v>
      </c>
      <c r="E217" s="260" t="s">
        <v>643</v>
      </c>
      <c r="F217" s="260" t="s">
        <v>1299</v>
      </c>
    </row>
    <row r="218" spans="2:6">
      <c r="B218" s="259">
        <f t="shared" si="3"/>
        <v>881</v>
      </c>
      <c r="C218" s="260" t="str">
        <f>VLOOKUP(B218,B:F,HLOOKUP(Cover!$B$3,$B$4:$F$5,2,0),0)</f>
        <v>Služby (účtová skupina 51)</v>
      </c>
      <c r="D218" s="260" t="s">
        <v>644</v>
      </c>
      <c r="E218" s="260" t="s">
        <v>645</v>
      </c>
      <c r="F218" s="260" t="s">
        <v>1300</v>
      </c>
    </row>
    <row r="219" spans="2:6">
      <c r="B219" s="259">
        <f t="shared" si="3"/>
        <v>882</v>
      </c>
      <c r="C219" s="260" t="str">
        <f>VLOOKUP(B219,B:F,HLOOKUP(Cover!$B$3,$B$4:$F$5,2,0),0)</f>
        <v>Osobné náklady súčet (r. 16 až r. 19)</v>
      </c>
      <c r="D219" s="260" t="s">
        <v>646</v>
      </c>
      <c r="E219" s="260" t="s">
        <v>647</v>
      </c>
      <c r="F219" s="260" t="s">
        <v>1301</v>
      </c>
    </row>
    <row r="220" spans="2:6">
      <c r="B220" s="259">
        <f t="shared" si="3"/>
        <v>883</v>
      </c>
      <c r="C220" s="260" t="str">
        <f>VLOOKUP(B220,B:F,HLOOKUP(Cover!$B$3,$B$4:$F$5,2,0),0)</f>
        <v>Mzdové náklady (521, 522)</v>
      </c>
      <c r="D220" s="260" t="s">
        <v>648</v>
      </c>
      <c r="E220" s="260" t="s">
        <v>649</v>
      </c>
      <c r="F220" s="260" t="s">
        <v>1302</v>
      </c>
    </row>
    <row r="221" spans="2:6">
      <c r="B221" s="259">
        <f t="shared" si="3"/>
        <v>884</v>
      </c>
      <c r="C221" s="260" t="str">
        <f>VLOOKUP(B221,B:F,HLOOKUP(Cover!$B$3,$B$4:$F$5,2,0),0)</f>
        <v>Odmeny členom orgánov spoločnosti a družstva (523)</v>
      </c>
      <c r="D221" s="260" t="s">
        <v>650</v>
      </c>
      <c r="E221" s="260" t="s">
        <v>977</v>
      </c>
      <c r="F221" s="260" t="s">
        <v>1303</v>
      </c>
    </row>
    <row r="222" spans="2:6">
      <c r="B222" s="259">
        <f t="shared" si="3"/>
        <v>885</v>
      </c>
      <c r="C222" s="260" t="str">
        <f>VLOOKUP(B222,B:F,HLOOKUP(Cover!$B$3,$B$4:$F$5,2,0),0)</f>
        <v>Náklady na sociálne poistenie (524, 525, 526)</v>
      </c>
      <c r="D222" s="260" t="s">
        <v>651</v>
      </c>
      <c r="E222" s="260" t="s">
        <v>652</v>
      </c>
      <c r="F222" s="260" t="s">
        <v>1304</v>
      </c>
    </row>
    <row r="223" spans="2:6">
      <c r="B223" s="259">
        <f t="shared" si="3"/>
        <v>886</v>
      </c>
      <c r="C223" s="260" t="str">
        <f>VLOOKUP(B223,B:F,HLOOKUP(Cover!$B$3,$B$4:$F$5,2,0),0)</f>
        <v>Sociálne náklady (527, 528)</v>
      </c>
      <c r="D223" s="260" t="s">
        <v>653</v>
      </c>
      <c r="E223" s="260" t="s">
        <v>654</v>
      </c>
      <c r="F223" s="260" t="s">
        <v>1305</v>
      </c>
    </row>
    <row r="224" spans="2:6">
      <c r="B224" s="259">
        <f t="shared" si="3"/>
        <v>887</v>
      </c>
      <c r="C224" s="260" t="str">
        <f>VLOOKUP(B224,B:F,HLOOKUP(Cover!$B$3,$B$4:$F$5,2,0),0)</f>
        <v>Dane a poplatky (účtová skupina 53)</v>
      </c>
      <c r="D224" s="260" t="s">
        <v>655</v>
      </c>
      <c r="E224" s="260" t="s">
        <v>656</v>
      </c>
      <c r="F224" s="260" t="s">
        <v>1306</v>
      </c>
    </row>
    <row r="225" spans="2:6">
      <c r="B225" s="259">
        <f t="shared" si="3"/>
        <v>888</v>
      </c>
      <c r="C225" s="260" t="str">
        <f>VLOOKUP(B225,B:F,HLOOKUP(Cover!$B$3,$B$4:$F$5,2,0),0)</f>
        <v>Odpisy a opravné položky k dlhodobému nehmotnému majetku a dlhodobému hmotnému majetku (r. 22 + r. 23)</v>
      </c>
      <c r="D225" s="260" t="s">
        <v>657</v>
      </c>
      <c r="E225" s="260" t="s">
        <v>658</v>
      </c>
      <c r="F225" s="260" t="s">
        <v>1307</v>
      </c>
    </row>
    <row r="226" spans="2:6">
      <c r="B226" s="259">
        <f t="shared" si="3"/>
        <v>889</v>
      </c>
      <c r="C226" s="260" t="str">
        <f>VLOOKUP(B226,B:F,HLOOKUP(Cover!$B$3,$B$4:$F$5,2,0),0)</f>
        <v>Odpisy dlhodobého nehmotného majetku a dlhodobého hmotného majetku (551)</v>
      </c>
      <c r="D226" s="260" t="s">
        <v>659</v>
      </c>
      <c r="E226" s="260" t="s">
        <v>660</v>
      </c>
      <c r="F226" s="260" t="s">
        <v>1308</v>
      </c>
    </row>
    <row r="227" spans="2:6">
      <c r="B227" s="259">
        <f t="shared" si="3"/>
        <v>890</v>
      </c>
      <c r="C227" s="260" t="str">
        <f>VLOOKUP(B227,B:F,HLOOKUP(Cover!$B$3,$B$4:$F$5,2,0),0)</f>
        <v>Opravné položky k dlhodobému nehmotnému majetku a dlhodobému hmotnému majetku (+/-) (553)</v>
      </c>
      <c r="D227" s="260" t="s">
        <v>661</v>
      </c>
      <c r="E227" s="260" t="s">
        <v>662</v>
      </c>
      <c r="F227" s="260" t="s">
        <v>1309</v>
      </c>
    </row>
    <row r="228" spans="2:6">
      <c r="B228" s="259">
        <f t="shared" si="3"/>
        <v>891</v>
      </c>
      <c r="C228" s="260" t="str">
        <f>VLOOKUP(B228,B:F,HLOOKUP(Cover!$B$3,$B$4:$F$5,2,0),0)</f>
        <v>Zostatková cena predaného dlhodobého majetku a predaného materiálu (541, 542)</v>
      </c>
      <c r="D228" s="260" t="s">
        <v>663</v>
      </c>
      <c r="E228" s="260" t="s">
        <v>664</v>
      </c>
      <c r="F228" s="260" t="s">
        <v>1310</v>
      </c>
    </row>
    <row r="229" spans="2:6">
      <c r="B229" s="259">
        <f t="shared" ref="B229:B265" si="4">B228+1</f>
        <v>892</v>
      </c>
      <c r="C229" s="260" t="str">
        <f>VLOOKUP(B229,B:F,HLOOKUP(Cover!$B$3,$B$4:$F$5,2,0),0)</f>
        <v>Opravné položky k pohľadávkam (+/-) (547)</v>
      </c>
      <c r="D229" s="260" t="s">
        <v>665</v>
      </c>
      <c r="E229" s="260" t="s">
        <v>666</v>
      </c>
      <c r="F229" s="260" t="s">
        <v>1311</v>
      </c>
    </row>
    <row r="230" spans="2:6">
      <c r="B230" s="259">
        <f t="shared" si="4"/>
        <v>893</v>
      </c>
      <c r="C230" s="260" t="str">
        <f>VLOOKUP(B230,B:F,HLOOKUP(Cover!$B$3,$B$4:$F$5,2,0),0)</f>
        <v>Ostatné náklady na hospodársku činnosť (543, 544, 545, 546, 548, 549, 555, 557)</v>
      </c>
      <c r="D230" s="260" t="s">
        <v>667</v>
      </c>
      <c r="E230" s="260" t="s">
        <v>668</v>
      </c>
      <c r="F230" s="260" t="s">
        <v>1312</v>
      </c>
    </row>
    <row r="231" spans="2:6">
      <c r="B231" s="259">
        <f t="shared" si="4"/>
        <v>894</v>
      </c>
      <c r="C231" s="260" t="str">
        <f>VLOOKUP(B231,B:F,HLOOKUP(Cover!$B$3,$B$4:$F$5,2,0),0)</f>
        <v>Výsledok hospodárenia z hospodárskej činnosti (+/-) (r. 02 - r. 10)</v>
      </c>
      <c r="D231" s="260" t="s">
        <v>669</v>
      </c>
      <c r="E231" s="260" t="s">
        <v>670</v>
      </c>
      <c r="F231" s="260" t="s">
        <v>1313</v>
      </c>
    </row>
    <row r="232" spans="2:6">
      <c r="B232" s="259">
        <f t="shared" si="4"/>
        <v>895</v>
      </c>
      <c r="C232" s="260" t="str">
        <f>VLOOKUP(B232,B:F,HLOOKUP(Cover!$B$3,$B$4:$F$5,2,0),0)</f>
        <v>Pridaná hodnota (r. 03 + r. 04 + r. 05 + r. 06 + r. 07) - (r. 11 + r. 12 + r. 13 + r. 14)</v>
      </c>
      <c r="D232" s="260" t="s">
        <v>671</v>
      </c>
      <c r="E232" s="260" t="s">
        <v>672</v>
      </c>
      <c r="F232" s="260" t="s">
        <v>1314</v>
      </c>
    </row>
    <row r="233" spans="2:6">
      <c r="B233" s="259">
        <f t="shared" si="4"/>
        <v>896</v>
      </c>
      <c r="C233" s="260" t="str">
        <f>VLOOKUP(B233,B:F,HLOOKUP(Cover!$B$3,$B$4:$F$5,2,0),0)</f>
        <v>Výnosy z finančnej činnosti spolu (r. 30 + r. 31 + r. 35 + r. 39 + r. 42 + r. 43 + r. 44)</v>
      </c>
      <c r="D233" s="260" t="s">
        <v>673</v>
      </c>
      <c r="E233" s="260" t="s">
        <v>674</v>
      </c>
      <c r="F233" s="260" t="s">
        <v>1315</v>
      </c>
    </row>
    <row r="234" spans="2:6">
      <c r="B234" s="259">
        <f t="shared" si="4"/>
        <v>897</v>
      </c>
      <c r="C234" s="260" t="str">
        <f>VLOOKUP(B234,B:F,HLOOKUP(Cover!$B$3,$B$4:$F$5,2,0),0)</f>
        <v>Tržby z predaja cenných papierov a podielov (661)</v>
      </c>
      <c r="D234" s="260" t="s">
        <v>675</v>
      </c>
      <c r="E234" s="260" t="s">
        <v>676</v>
      </c>
      <c r="F234" s="260" t="s">
        <v>1316</v>
      </c>
    </row>
    <row r="235" spans="2:6">
      <c r="B235" s="259">
        <f t="shared" si="4"/>
        <v>898</v>
      </c>
      <c r="C235" s="260" t="str">
        <f>VLOOKUP(B235,B:F,HLOOKUP(Cover!$B$3,$B$4:$F$5,2,0),0)</f>
        <v>Výnosy z dlhodobého finančného majetku súčet (r. 32 až r. 34)</v>
      </c>
      <c r="D235" s="260" t="s">
        <v>677</v>
      </c>
      <c r="E235" s="260" t="s">
        <v>678</v>
      </c>
      <c r="F235" s="260" t="s">
        <v>1317</v>
      </c>
    </row>
    <row r="236" spans="2:6">
      <c r="B236" s="259">
        <f t="shared" si="4"/>
        <v>899</v>
      </c>
      <c r="C236" s="260" t="str">
        <f>VLOOKUP(B236,B:F,HLOOKUP(Cover!$B$3,$B$4:$F$5,2,0),0)</f>
        <v>Výnosy z cenných papierov a podielov od prepojených účtovných jednotiek (665A)</v>
      </c>
      <c r="D236" s="260" t="s">
        <v>679</v>
      </c>
      <c r="E236" s="260" t="s">
        <v>1152</v>
      </c>
      <c r="F236" s="260" t="s">
        <v>1318</v>
      </c>
    </row>
    <row r="237" spans="2:6">
      <c r="B237" s="259">
        <f t="shared" si="4"/>
        <v>900</v>
      </c>
      <c r="C237" s="260" t="str">
        <f>VLOOKUP(B237,B:F,HLOOKUP(Cover!$B$3,$B$4:$F$5,2,0),0)</f>
        <v>Výnosy z cenných papierov a podielov v podielovej účasti okrem výnosov prepojených účtovných jednotiek (665A)</v>
      </c>
      <c r="D237" s="260" t="s">
        <v>680</v>
      </c>
      <c r="E237" s="260" t="s">
        <v>1153</v>
      </c>
      <c r="F237" s="260" t="s">
        <v>1417</v>
      </c>
    </row>
    <row r="238" spans="2:6">
      <c r="B238" s="259">
        <f t="shared" si="4"/>
        <v>901</v>
      </c>
      <c r="C238" s="260" t="str">
        <f>VLOOKUP(B238,B:F,HLOOKUP(Cover!$B$3,$B$4:$F$5,2,0),0)</f>
        <v>Ostatné výnosy z cenných papierov a podielov (665A)</v>
      </c>
      <c r="D238" s="260" t="s">
        <v>681</v>
      </c>
      <c r="E238" s="260" t="s">
        <v>682</v>
      </c>
      <c r="F238" s="260" t="s">
        <v>1319</v>
      </c>
    </row>
    <row r="239" spans="2:6">
      <c r="B239" s="259">
        <f t="shared" si="4"/>
        <v>902</v>
      </c>
      <c r="C239" s="260" t="str">
        <f>VLOOKUP(B239,B:F,HLOOKUP(Cover!$B$3,$B$4:$F$5,2,0),0)</f>
        <v>Výnosy z krátkodobého finančného majetku súčet (r. 36 až r. 38)</v>
      </c>
      <c r="D239" s="260" t="s">
        <v>683</v>
      </c>
      <c r="E239" s="260" t="s">
        <v>684</v>
      </c>
      <c r="F239" s="260" t="s">
        <v>1320</v>
      </c>
    </row>
    <row r="240" spans="2:6">
      <c r="B240" s="259">
        <f t="shared" si="4"/>
        <v>903</v>
      </c>
      <c r="C240" s="260" t="str">
        <f>VLOOKUP(B240,B:F,HLOOKUP(Cover!$B$3,$B$4:$F$5,2,0),0)</f>
        <v>Výnosy z krátkodobého finančného majetku od prepojených účtovných jednotiek (666A)</v>
      </c>
      <c r="D240" s="260" t="s">
        <v>685</v>
      </c>
      <c r="E240" s="260" t="s">
        <v>1154</v>
      </c>
      <c r="F240" s="260" t="s">
        <v>1321</v>
      </c>
    </row>
    <row r="241" spans="2:6">
      <c r="B241" s="259">
        <f t="shared" si="4"/>
        <v>904</v>
      </c>
      <c r="C241" s="260" t="str">
        <f>VLOOKUP(B241,B:F,HLOOKUP(Cover!$B$3,$B$4:$F$5,2,0),0)</f>
        <v>Výnosy z krátkodobého finančného majetku v podielovej účasti okrem výnosov prepojených účtovných jednotiek (666A)</v>
      </c>
      <c r="D241" s="260" t="s">
        <v>686</v>
      </c>
      <c r="E241" s="260" t="s">
        <v>1155</v>
      </c>
      <c r="F241" s="260" t="s">
        <v>1418</v>
      </c>
    </row>
    <row r="242" spans="2:6">
      <c r="B242" s="259">
        <f t="shared" si="4"/>
        <v>905</v>
      </c>
      <c r="C242" s="260" t="str">
        <f>VLOOKUP(B242,B:F,HLOOKUP(Cover!$B$3,$B$4:$F$5,2,0),0)</f>
        <v>Ostatné výnosy z krátkodobého finančného majetku (666A)</v>
      </c>
      <c r="D242" s="260" t="s">
        <v>687</v>
      </c>
      <c r="E242" s="260" t="s">
        <v>688</v>
      </c>
      <c r="F242" s="260" t="s">
        <v>1322</v>
      </c>
    </row>
    <row r="243" spans="2:6">
      <c r="B243" s="259">
        <f t="shared" si="4"/>
        <v>906</v>
      </c>
      <c r="C243" s="260" t="str">
        <f>VLOOKUP(B243,B:F,HLOOKUP(Cover!$B$3,$B$4:$F$5,2,0),0)</f>
        <v>Výnosové úroky (r. 40 + r. 41)</v>
      </c>
      <c r="D243" s="260" t="s">
        <v>689</v>
      </c>
      <c r="E243" s="260" t="s">
        <v>690</v>
      </c>
      <c r="F243" s="260" t="s">
        <v>1323</v>
      </c>
    </row>
    <row r="244" spans="2:6">
      <c r="B244" s="259">
        <f t="shared" si="4"/>
        <v>907</v>
      </c>
      <c r="C244" s="260" t="str">
        <f>VLOOKUP(B244,B:F,HLOOKUP(Cover!$B$3,$B$4:$F$5,2,0),0)</f>
        <v>Výnosové úroky od prepojených účtovných jednotiek (662A)</v>
      </c>
      <c r="D244" s="260" t="s">
        <v>691</v>
      </c>
      <c r="E244" s="260" t="s">
        <v>1156</v>
      </c>
      <c r="F244" s="260" t="s">
        <v>1324</v>
      </c>
    </row>
    <row r="245" spans="2:6">
      <c r="B245" s="259">
        <f t="shared" si="4"/>
        <v>908</v>
      </c>
      <c r="C245" s="260" t="str">
        <f>VLOOKUP(B245,B:F,HLOOKUP(Cover!$B$3,$B$4:$F$5,2,0),0)</f>
        <v>Ostatné výnosové úroky (662A)</v>
      </c>
      <c r="D245" s="260" t="s">
        <v>692</v>
      </c>
      <c r="E245" s="260" t="s">
        <v>693</v>
      </c>
      <c r="F245" s="260" t="s">
        <v>1325</v>
      </c>
    </row>
    <row r="246" spans="2:6">
      <c r="B246" s="259">
        <f t="shared" si="4"/>
        <v>909</v>
      </c>
      <c r="C246" s="260" t="str">
        <f>VLOOKUP(B246,B:F,HLOOKUP(Cover!$B$3,$B$4:$F$5,2,0),0)</f>
        <v>Kurzové zisky (663)</v>
      </c>
      <c r="D246" s="260" t="s">
        <v>694</v>
      </c>
      <c r="E246" s="260" t="s">
        <v>695</v>
      </c>
      <c r="F246" s="260" t="s">
        <v>1326</v>
      </c>
    </row>
    <row r="247" spans="2:6">
      <c r="B247" s="259">
        <f t="shared" si="4"/>
        <v>910</v>
      </c>
      <c r="C247" s="260" t="str">
        <f>VLOOKUP(B247,B:F,HLOOKUP(Cover!$B$3,$B$4:$F$5,2,0),0)</f>
        <v>Výnosy z precenenia cenných papierov a výnosy z derivátových operácií (664, 667)</v>
      </c>
      <c r="D247" s="260" t="s">
        <v>696</v>
      </c>
      <c r="E247" s="260" t="s">
        <v>697</v>
      </c>
      <c r="F247" s="260" t="s">
        <v>1327</v>
      </c>
    </row>
    <row r="248" spans="2:6">
      <c r="B248" s="259">
        <f t="shared" si="4"/>
        <v>911</v>
      </c>
      <c r="C248" s="260" t="str">
        <f>VLOOKUP(B248,B:F,HLOOKUP(Cover!$B$3,$B$4:$F$5,2,0),0)</f>
        <v>Ostatné výnosy z finančnej činnosti (668)</v>
      </c>
      <c r="D248" s="260" t="s">
        <v>698</v>
      </c>
      <c r="E248" s="260" t="s">
        <v>699</v>
      </c>
      <c r="F248" s="260" t="s">
        <v>1328</v>
      </c>
    </row>
    <row r="249" spans="2:6">
      <c r="B249" s="259">
        <f t="shared" si="4"/>
        <v>912</v>
      </c>
      <c r="C249" s="260" t="str">
        <f>VLOOKUP(B249,B:F,HLOOKUP(Cover!$B$3,$B$4:$F$5,2,0),0)</f>
        <v>Náklady na finančnú činnosť spolu (r. 46 + r. 47 + r. 48 + r. 49 + r. 52 + r. 53 + r. 54)</v>
      </c>
      <c r="D249" s="260" t="s">
        <v>700</v>
      </c>
      <c r="E249" s="260" t="s">
        <v>701</v>
      </c>
      <c r="F249" s="260" t="s">
        <v>1329</v>
      </c>
    </row>
    <row r="250" spans="2:6">
      <c r="B250" s="259">
        <f t="shared" si="4"/>
        <v>913</v>
      </c>
      <c r="C250" s="260" t="str">
        <f>VLOOKUP(B250,B:F,HLOOKUP(Cover!$B$3,$B$4:$F$5,2,0),0)</f>
        <v>Predané cenné papiere a podiely (561)</v>
      </c>
      <c r="D250" s="260" t="s">
        <v>702</v>
      </c>
      <c r="E250" s="260" t="s">
        <v>703</v>
      </c>
      <c r="F250" s="260" t="s">
        <v>1330</v>
      </c>
    </row>
    <row r="251" spans="2:6">
      <c r="B251" s="259">
        <f t="shared" si="4"/>
        <v>914</v>
      </c>
      <c r="C251" s="260" t="str">
        <f>VLOOKUP(B251,B:F,HLOOKUP(Cover!$B$3,$B$4:$F$5,2,0),0)</f>
        <v>Náklady na krátkodobý finančný majetok (566)</v>
      </c>
      <c r="D251" s="260" t="s">
        <v>704</v>
      </c>
      <c r="E251" s="260" t="s">
        <v>705</v>
      </c>
      <c r="F251" s="260" t="s">
        <v>1331</v>
      </c>
    </row>
    <row r="252" spans="2:6">
      <c r="B252" s="259">
        <f t="shared" si="4"/>
        <v>915</v>
      </c>
      <c r="C252" s="260" t="str">
        <f>VLOOKUP(B252,B:F,HLOOKUP(Cover!$B$3,$B$4:$F$5,2,0),0)</f>
        <v>Opravné položky k finančnému majetku (+/-) (565)</v>
      </c>
      <c r="D252" s="260" t="s">
        <v>706</v>
      </c>
      <c r="E252" s="260" t="s">
        <v>707</v>
      </c>
      <c r="F252" s="260" t="s">
        <v>1332</v>
      </c>
    </row>
    <row r="253" spans="2:6">
      <c r="B253" s="259">
        <f t="shared" si="4"/>
        <v>916</v>
      </c>
      <c r="C253" s="260" t="str">
        <f>VLOOKUP(B253,B:F,HLOOKUP(Cover!$B$3,$B$4:$F$5,2,0),0)</f>
        <v>Nákladové úroky (r. 50 + r. 51)</v>
      </c>
      <c r="D253" s="260" t="s">
        <v>708</v>
      </c>
      <c r="E253" s="260" t="s">
        <v>709</v>
      </c>
      <c r="F253" s="260" t="s">
        <v>1333</v>
      </c>
    </row>
    <row r="254" spans="2:6">
      <c r="B254" s="259">
        <f t="shared" si="4"/>
        <v>917</v>
      </c>
      <c r="C254" s="260" t="str">
        <f>VLOOKUP(B254,B:F,HLOOKUP(Cover!$B$3,$B$4:$F$5,2,0),0)</f>
        <v>Nákladové úroky pre prepojené účtovné jednotky (562A)</v>
      </c>
      <c r="D254" s="260" t="s">
        <v>710</v>
      </c>
      <c r="E254" s="260" t="s">
        <v>1157</v>
      </c>
      <c r="F254" s="260" t="s">
        <v>1334</v>
      </c>
    </row>
    <row r="255" spans="2:6">
      <c r="B255" s="259">
        <f t="shared" si="4"/>
        <v>918</v>
      </c>
      <c r="C255" s="260" t="str">
        <f>VLOOKUP(B255,B:F,HLOOKUP(Cover!$B$3,$B$4:$F$5,2,0),0)</f>
        <v>Ostatné nákladové úroky (562A)</v>
      </c>
      <c r="D255" s="260" t="s">
        <v>711</v>
      </c>
      <c r="E255" s="260" t="s">
        <v>712</v>
      </c>
      <c r="F255" s="260" t="s">
        <v>1335</v>
      </c>
    </row>
    <row r="256" spans="2:6">
      <c r="B256" s="259">
        <f t="shared" si="4"/>
        <v>919</v>
      </c>
      <c r="C256" s="260" t="str">
        <f>VLOOKUP(B256,B:F,HLOOKUP(Cover!$B$3,$B$4:$F$5,2,0),0)</f>
        <v>Kurzové straty (563)</v>
      </c>
      <c r="D256" s="260" t="s">
        <v>713</v>
      </c>
      <c r="E256" s="260" t="s">
        <v>714</v>
      </c>
      <c r="F256" s="260" t="s">
        <v>1336</v>
      </c>
    </row>
    <row r="257" spans="2:6">
      <c r="B257" s="259">
        <f t="shared" si="4"/>
        <v>920</v>
      </c>
      <c r="C257" s="260" t="str">
        <f>VLOOKUP(B257,B:F,HLOOKUP(Cover!$B$3,$B$4:$F$5,2,0),0)</f>
        <v>Náklady na precenenie cenných papierov a náklady na derivátové operácie (564, 567)</v>
      </c>
      <c r="D257" s="260" t="s">
        <v>715</v>
      </c>
      <c r="E257" s="260" t="s">
        <v>716</v>
      </c>
      <c r="F257" s="260" t="s">
        <v>1337</v>
      </c>
    </row>
    <row r="258" spans="2:6">
      <c r="B258" s="259">
        <f t="shared" si="4"/>
        <v>921</v>
      </c>
      <c r="C258" s="260" t="str">
        <f>VLOOKUP(B258,B:F,HLOOKUP(Cover!$B$3,$B$4:$F$5,2,0),0)</f>
        <v>Ostatné náklady na finančnú činnosť (568, 569)</v>
      </c>
      <c r="D258" s="260" t="s">
        <v>717</v>
      </c>
      <c r="E258" s="260" t="s">
        <v>718</v>
      </c>
      <c r="F258" s="260" t="s">
        <v>1338</v>
      </c>
    </row>
    <row r="259" spans="2:6">
      <c r="B259" s="259">
        <f t="shared" si="4"/>
        <v>922</v>
      </c>
      <c r="C259" s="260" t="str">
        <f>VLOOKUP(B259,B:F,HLOOKUP(Cover!$B$3,$B$4:$F$5,2,0),0)</f>
        <v>Výsledok hospodárenia z finančnej činnosti (+/-) (r. 29 - r. 45)</v>
      </c>
      <c r="D259" s="260" t="s">
        <v>719</v>
      </c>
      <c r="E259" s="260" t="s">
        <v>720</v>
      </c>
      <c r="F259" s="260" t="s">
        <v>1339</v>
      </c>
    </row>
    <row r="260" spans="2:6">
      <c r="B260" s="259">
        <f t="shared" si="4"/>
        <v>923</v>
      </c>
      <c r="C260" s="260" t="str">
        <f>VLOOKUP(B260,B:F,HLOOKUP(Cover!$B$3,$B$4:$F$5,2,0),0)</f>
        <v>Výsledok hospodárenia za účtovné obdobie pred zdanením (+/-) (r. 27 + r. 55)</v>
      </c>
      <c r="D260" s="260" t="s">
        <v>721</v>
      </c>
      <c r="E260" s="260" t="s">
        <v>722</v>
      </c>
      <c r="F260" s="260" t="s">
        <v>1340</v>
      </c>
    </row>
    <row r="261" spans="2:6">
      <c r="B261" s="259">
        <f t="shared" si="4"/>
        <v>924</v>
      </c>
      <c r="C261" s="260" t="str">
        <f>VLOOKUP(B261,B:F,HLOOKUP(Cover!$B$3,$B$4:$F$5,2,0),0)</f>
        <v>Daň z príjmov (r. 58 + r. 59)</v>
      </c>
      <c r="D261" s="260" t="s">
        <v>723</v>
      </c>
      <c r="E261" s="260" t="s">
        <v>724</v>
      </c>
      <c r="F261" s="260" t="s">
        <v>1341</v>
      </c>
    </row>
    <row r="262" spans="2:6">
      <c r="B262" s="259">
        <f t="shared" si="4"/>
        <v>925</v>
      </c>
      <c r="C262" s="260" t="str">
        <f>VLOOKUP(B262,B:F,HLOOKUP(Cover!$B$3,$B$4:$F$5,2,0),0)</f>
        <v>Daň z príjmov splatná (591, 595)</v>
      </c>
      <c r="D262" s="260" t="s">
        <v>725</v>
      </c>
      <c r="E262" s="260" t="s">
        <v>726</v>
      </c>
      <c r="F262" s="260" t="s">
        <v>1342</v>
      </c>
    </row>
    <row r="263" spans="2:6">
      <c r="B263" s="259">
        <f t="shared" si="4"/>
        <v>926</v>
      </c>
      <c r="C263" s="260" t="str">
        <f>VLOOKUP(B263,B:F,HLOOKUP(Cover!$B$3,$B$4:$F$5,2,0),0)</f>
        <v>Daň z príjmov odložená (+/-) (592)</v>
      </c>
      <c r="D263" s="260" t="s">
        <v>727</v>
      </c>
      <c r="E263" s="260" t="s">
        <v>728</v>
      </c>
      <c r="F263" s="260" t="s">
        <v>1343</v>
      </c>
    </row>
    <row r="264" spans="2:6" ht="19.5">
      <c r="B264" s="259">
        <f t="shared" si="4"/>
        <v>927</v>
      </c>
      <c r="C264" s="260" t="str">
        <f>VLOOKUP(B264,B:F,HLOOKUP(Cover!$B$3,$B$4:$F$5,2,0),0)</f>
        <v>Prevod podielov na výsledku hospodárenia spoločníkom (+/- 596)</v>
      </c>
      <c r="D264" s="260" t="s">
        <v>729</v>
      </c>
      <c r="E264" s="380" t="s">
        <v>976</v>
      </c>
      <c r="F264" s="260" t="s">
        <v>1344</v>
      </c>
    </row>
    <row r="265" spans="2:6" ht="29.25">
      <c r="B265" s="259">
        <f t="shared" si="4"/>
        <v>928</v>
      </c>
      <c r="C265" s="260" t="str">
        <f>VLOOKUP(B265,B:F,HLOOKUP(Cover!$B$3,$B$4:$F$5,2,0),0)</f>
        <v>Výsledok hospodárenia za účtovné obdobie po zdanení (+/-) 
(r. 56 - r. 57 - r. 60)</v>
      </c>
      <c r="D265" s="380" t="s">
        <v>974</v>
      </c>
      <c r="E265" s="380" t="s">
        <v>975</v>
      </c>
      <c r="F265" s="380" t="s">
        <v>1345</v>
      </c>
    </row>
    <row r="266" spans="2:6">
      <c r="B266" s="259">
        <v>1090</v>
      </c>
      <c r="C266" s="441" t="s">
        <v>734</v>
      </c>
      <c r="D266" s="441"/>
      <c r="E266" s="441"/>
      <c r="F266" s="441"/>
    </row>
    <row r="267" spans="2:6">
      <c r="B267" s="259">
        <f>B266+1</f>
        <v>1091</v>
      </c>
      <c r="C267" s="260" t="str">
        <f>VLOOKUP(B267,B:F,HLOOKUP(Cover!$B$3,$B$4:$F$5,2,0),0)</f>
        <v>ÚČTOVNÁ ZÁVIERKA</v>
      </c>
      <c r="D267" s="260" t="s">
        <v>735</v>
      </c>
      <c r="E267" s="260" t="s">
        <v>736</v>
      </c>
      <c r="F267" s="260" t="s">
        <v>1346</v>
      </c>
    </row>
    <row r="268" spans="2:6">
      <c r="B268" s="259">
        <f>B267+1</f>
        <v>1092</v>
      </c>
      <c r="C268" s="260" t="str">
        <f>VLOOKUP(B268,B:F,HLOOKUP(Cover!$B$3,$B$4:$F$5,2,0),0)</f>
        <v>Príloha č.1 k opatreniu č. 4455/2003-92</v>
      </c>
      <c r="D268" s="260" t="s">
        <v>737</v>
      </c>
      <c r="E268" s="260" t="s">
        <v>738</v>
      </c>
      <c r="F268" s="260" t="s">
        <v>1347</v>
      </c>
    </row>
    <row r="269" spans="2:6">
      <c r="B269" s="259">
        <f t="shared" ref="B269:B307" si="5">B268+1</f>
        <v>1093</v>
      </c>
      <c r="C269" s="260" t="str">
        <f>VLOOKUP(B269,B:F,HLOOKUP(Cover!$B$3,$B$4:$F$5,2,0),0)</f>
        <v>podnikateľov v podvojnom účtovníctve</v>
      </c>
      <c r="D269" s="260" t="s">
        <v>739</v>
      </c>
      <c r="E269" s="260" t="s">
        <v>740</v>
      </c>
      <c r="F269" s="260" t="s">
        <v>1348</v>
      </c>
    </row>
    <row r="270" spans="2:6">
      <c r="B270" s="259">
        <f t="shared" si="5"/>
        <v>1094</v>
      </c>
      <c r="C270" s="260" t="str">
        <f>VLOOKUP(B270,B:F,HLOOKUP(Cover!$B$3,$B$4:$F$5,2,0),0)</f>
        <v>zostavená k</v>
      </c>
      <c r="D270" s="260" t="s">
        <v>741</v>
      </c>
      <c r="E270" s="260" t="s">
        <v>742</v>
      </c>
      <c r="F270" s="260" t="s">
        <v>1349</v>
      </c>
    </row>
    <row r="271" spans="2:6">
      <c r="B271" s="259">
        <f t="shared" si="5"/>
        <v>1095</v>
      </c>
      <c r="C271" s="260" t="str">
        <f>VLOOKUP(B271,B:F,HLOOKUP(Cover!$B$3,$B$4:$F$5,2,0),0)</f>
        <v>Číselné údaje sa zarovnávajú vpravo, ostatné údaje sa píšu zľava.  Nevyplnené riadky sa ponechávajú prázdne.</v>
      </c>
      <c r="D271" s="260" t="s">
        <v>743</v>
      </c>
      <c r="E271" s="260" t="s">
        <v>744</v>
      </c>
      <c r="F271" s="260" t="s">
        <v>1350</v>
      </c>
    </row>
    <row r="272" spans="2:6">
      <c r="B272" s="259">
        <f t="shared" si="5"/>
        <v>1096</v>
      </c>
      <c r="C272" s="260" t="str">
        <f>VLOOKUP(B272,B:F,HLOOKUP(Cover!$B$3,$B$4:$F$5,2,0),0)</f>
        <v>Údaje sa vypĺňajú paličkovým písmom (podľa tohto vzoru), písacím strojom alebo tlačiarňou, a to čiernou alebo tmavomodrou farbou.</v>
      </c>
      <c r="D272" s="260" t="s">
        <v>745</v>
      </c>
      <c r="E272" s="260" t="s">
        <v>746</v>
      </c>
      <c r="F272" s="260" t="s">
        <v>1351</v>
      </c>
    </row>
    <row r="273" spans="2:6">
      <c r="B273" s="259">
        <f t="shared" si="5"/>
        <v>1097</v>
      </c>
      <c r="C273" s="260" t="str">
        <f>VLOOKUP(B273,B:F,HLOOKUP(Cover!$B$3,$B$4:$F$5,2,0),0)</f>
        <v>Daňové identifikačné číslo</v>
      </c>
      <c r="D273" s="260" t="s">
        <v>312</v>
      </c>
      <c r="E273" s="259" t="s">
        <v>313</v>
      </c>
      <c r="F273" s="260" t="s">
        <v>1352</v>
      </c>
    </row>
    <row r="274" spans="2:6">
      <c r="B274" s="259">
        <f t="shared" si="5"/>
        <v>1098</v>
      </c>
      <c r="C274" s="260" t="str">
        <f>VLOOKUP(B274,B:F,HLOOKUP(Cover!$B$3,$B$4:$F$5,2,0),0)</f>
        <v>IČO</v>
      </c>
      <c r="D274" s="260" t="s">
        <v>47</v>
      </c>
      <c r="E274" s="260" t="s">
        <v>747</v>
      </c>
      <c r="F274" s="260" t="s">
        <v>315</v>
      </c>
    </row>
    <row r="275" spans="2:6">
      <c r="B275" s="259">
        <f t="shared" si="5"/>
        <v>1099</v>
      </c>
      <c r="C275" s="260" t="str">
        <f>VLOOKUP(B275,B:F,HLOOKUP(Cover!$B$3,$B$4:$F$5,2,0),0)</f>
        <v xml:space="preserve"> Účtovná závierka</v>
      </c>
      <c r="D275" s="260" t="s">
        <v>748</v>
      </c>
      <c r="E275" s="260" t="s">
        <v>749</v>
      </c>
      <c r="F275" s="260" t="s">
        <v>1353</v>
      </c>
    </row>
    <row r="276" spans="2:6">
      <c r="B276" s="259">
        <f t="shared" si="5"/>
        <v>1100</v>
      </c>
      <c r="C276" s="260" t="str">
        <f>VLOOKUP(B276,B:F,HLOOKUP(Cover!$B$3,$B$4:$F$5,2,0),0)</f>
        <v>Účtovná jednotka</v>
      </c>
      <c r="D276" s="260" t="s">
        <v>750</v>
      </c>
      <c r="E276" s="260" t="s">
        <v>751</v>
      </c>
      <c r="F276" s="260" t="s">
        <v>1354</v>
      </c>
    </row>
    <row r="277" spans="2:6">
      <c r="B277" s="259">
        <f t="shared" si="5"/>
        <v>1101</v>
      </c>
      <c r="C277" s="260" t="str">
        <f>VLOOKUP(B277,B:F,HLOOKUP(Cover!$B$3,$B$4:$F$5,2,0),0)</f>
        <v xml:space="preserve">  riadna</v>
      </c>
      <c r="D277" s="260" t="s">
        <v>752</v>
      </c>
      <c r="E277" s="260" t="s">
        <v>753</v>
      </c>
      <c r="F277" s="260" t="s">
        <v>1355</v>
      </c>
    </row>
    <row r="278" spans="2:6">
      <c r="B278" s="259">
        <f t="shared" si="5"/>
        <v>1102</v>
      </c>
      <c r="C278" s="260" t="str">
        <f>VLOOKUP(B278,B:F,HLOOKUP(Cover!$B$3,$B$4:$F$5,2,0),0)</f>
        <v xml:space="preserve">  mimoriadna</v>
      </c>
      <c r="D278" s="260" t="s">
        <v>754</v>
      </c>
      <c r="E278" s="260" t="s">
        <v>755</v>
      </c>
      <c r="F278" s="260" t="s">
        <v>1356</v>
      </c>
    </row>
    <row r="279" spans="2:6">
      <c r="B279" s="259">
        <f t="shared" si="5"/>
        <v>1103</v>
      </c>
      <c r="C279" s="260" t="str">
        <f>VLOOKUP(B279,B:F,HLOOKUP(Cover!$B$3,$B$4:$F$5,2,0),0)</f>
        <v>priebežná</v>
      </c>
      <c r="D279" s="260" t="s">
        <v>756</v>
      </c>
      <c r="E279" s="260" t="s">
        <v>757</v>
      </c>
      <c r="F279" s="260" t="s">
        <v>1357</v>
      </c>
    </row>
    <row r="280" spans="2:6">
      <c r="B280" s="259">
        <f t="shared" si="5"/>
        <v>1104</v>
      </c>
      <c r="C280" s="260" t="str">
        <f>VLOOKUP(B280,B:F,HLOOKUP(Cover!$B$3,$B$4:$F$5,2,0),0)</f>
        <v>Za obdobie</v>
      </c>
      <c r="D280" s="260" t="s">
        <v>758</v>
      </c>
      <c r="E280" s="260" t="s">
        <v>340</v>
      </c>
      <c r="F280" s="260" t="s">
        <v>341</v>
      </c>
    </row>
    <row r="281" spans="2:6">
      <c r="B281" s="259">
        <f t="shared" si="5"/>
        <v>1105</v>
      </c>
      <c r="C281" s="260" t="str">
        <f>VLOOKUP(B281,B:F,HLOOKUP(Cover!$B$3,$B$4:$F$5,2,0),0)</f>
        <v>Bezprostredne
predchádzajúce
obdobie</v>
      </c>
      <c r="D281" s="260" t="s">
        <v>759</v>
      </c>
      <c r="E281" s="260" t="s">
        <v>760</v>
      </c>
      <c r="F281" s="260" t="s">
        <v>1285</v>
      </c>
    </row>
    <row r="282" spans="2:6">
      <c r="B282" s="259">
        <f t="shared" si="5"/>
        <v>1106</v>
      </c>
      <c r="C282" s="260" t="str">
        <f>VLOOKUP(B282,B:F,HLOOKUP(Cover!$B$3,$B$4:$F$5,2,0),0)</f>
        <v xml:space="preserve">od </v>
      </c>
      <c r="D282" s="260" t="s">
        <v>761</v>
      </c>
      <c r="E282" s="260" t="s">
        <v>343</v>
      </c>
      <c r="F282" s="260" t="s">
        <v>1358</v>
      </c>
    </row>
    <row r="283" spans="2:6">
      <c r="B283" s="259">
        <f t="shared" si="5"/>
        <v>1107</v>
      </c>
      <c r="C283" s="260" t="str">
        <f>VLOOKUP(B283,B:F,HLOOKUP(Cover!$B$3,$B$4:$F$5,2,0),0)</f>
        <v>do</v>
      </c>
      <c r="D283" s="260" t="s">
        <v>345</v>
      </c>
      <c r="E283" s="260" t="s">
        <v>346</v>
      </c>
      <c r="F283" s="260" t="s">
        <v>347</v>
      </c>
    </row>
    <row r="284" spans="2:6">
      <c r="B284" s="259">
        <f t="shared" si="5"/>
        <v>1108</v>
      </c>
      <c r="C284" s="260" t="str">
        <f>VLOOKUP(B284,B:F,HLOOKUP(Cover!$B$3,$B$4:$F$5,2,0),0)</f>
        <v>Mesiac</v>
      </c>
      <c r="D284" s="260" t="s">
        <v>348</v>
      </c>
      <c r="E284" s="260" t="s">
        <v>349</v>
      </c>
      <c r="F284" s="260" t="s">
        <v>350</v>
      </c>
    </row>
    <row r="285" spans="2:6">
      <c r="B285" s="259">
        <f t="shared" si="5"/>
        <v>1109</v>
      </c>
      <c r="C285" s="260" t="str">
        <f>VLOOKUP(B285,B:F,HLOOKUP(Cover!$B$3,$B$4:$F$5,2,0),0)</f>
        <v>Rok</v>
      </c>
      <c r="D285" s="260" t="s">
        <v>351</v>
      </c>
      <c r="E285" s="260" t="s">
        <v>352</v>
      </c>
      <c r="F285" s="260" t="s">
        <v>353</v>
      </c>
    </row>
    <row r="286" spans="2:6">
      <c r="B286" s="259">
        <f t="shared" si="5"/>
        <v>1110</v>
      </c>
      <c r="C286" s="260" t="str">
        <f>VLOOKUP(B286,B:F,HLOOKUP(Cover!$B$3,$B$4:$F$5,2,0),0)</f>
        <v>Priložené súčasti účtovnej závierky</v>
      </c>
      <c r="D286" s="260" t="s">
        <v>762</v>
      </c>
      <c r="E286" s="260" t="s">
        <v>763</v>
      </c>
      <c r="F286" s="260" t="s">
        <v>1359</v>
      </c>
    </row>
    <row r="287" spans="2:6">
      <c r="B287" s="259">
        <f t="shared" si="5"/>
        <v>1111</v>
      </c>
      <c r="C287" s="260" t="str">
        <f>VLOOKUP(B287,B:F,HLOOKUP(Cover!$B$3,$B$4:$F$5,2,0),0)</f>
        <v>Súvaha (Úč POD 1-01)</v>
      </c>
      <c r="D287" s="260" t="s">
        <v>764</v>
      </c>
      <c r="E287" s="260" t="s">
        <v>765</v>
      </c>
      <c r="F287" s="260" t="s">
        <v>1360</v>
      </c>
    </row>
    <row r="288" spans="2:6">
      <c r="B288" s="259">
        <f t="shared" si="5"/>
        <v>1112</v>
      </c>
      <c r="C288" s="260" t="str">
        <f>VLOOKUP(B288,B:F,HLOOKUP(Cover!$B$3,$B$4:$F$5,2,0),0)</f>
        <v>(v celých eurách)</v>
      </c>
      <c r="D288" s="260" t="s">
        <v>732</v>
      </c>
      <c r="E288" s="260" t="s">
        <v>766</v>
      </c>
      <c r="F288" s="260" t="s">
        <v>1361</v>
      </c>
    </row>
    <row r="289" spans="2:6">
      <c r="B289" s="259">
        <f t="shared" si="5"/>
        <v>1113</v>
      </c>
      <c r="C289" s="260" t="str">
        <f>VLOOKUP(B289,B:F,HLOOKUP(Cover!$B$3,$B$4:$F$5,2,0),0)</f>
        <v>Výkaz ziskov a strát (Úč POD 2-01)</v>
      </c>
      <c r="D289" s="260" t="s">
        <v>767</v>
      </c>
      <c r="E289" s="260" t="s">
        <v>768</v>
      </c>
      <c r="F289" s="260" t="s">
        <v>1362</v>
      </c>
    </row>
    <row r="290" spans="2:6">
      <c r="B290" s="259">
        <f t="shared" si="5"/>
        <v>1114</v>
      </c>
      <c r="C290" s="260" t="str">
        <f>VLOOKUP(B290,B:F,HLOOKUP(Cover!$B$3,$B$4:$F$5,2,0),0)</f>
        <v>Poznámky (Úč POD 3-01)</v>
      </c>
      <c r="D290" s="260" t="s">
        <v>769</v>
      </c>
      <c r="E290" s="260" t="s">
        <v>770</v>
      </c>
      <c r="F290" s="260" t="s">
        <v>1363</v>
      </c>
    </row>
    <row r="291" spans="2:6">
      <c r="B291" s="259">
        <f t="shared" si="5"/>
        <v>1115</v>
      </c>
      <c r="C291" s="260" t="str">
        <f>VLOOKUP(B291,B:F,HLOOKUP(Cover!$B$3,$B$4:$F$5,2,0),0)</f>
        <v xml:space="preserve"> Obchodné meno (názov) účtovnej jednotky</v>
      </c>
      <c r="D291" s="260" t="s">
        <v>771</v>
      </c>
      <c r="E291" s="260" t="s">
        <v>772</v>
      </c>
      <c r="F291" s="260" t="s">
        <v>1364</v>
      </c>
    </row>
    <row r="292" spans="2:6">
      <c r="B292" s="259">
        <f t="shared" si="5"/>
        <v>1116</v>
      </c>
      <c r="C292" s="260" t="str">
        <f>VLOOKUP(B292,B:F,HLOOKUP(Cover!$B$3,$B$4:$F$5,2,0),0)</f>
        <v xml:space="preserve"> Sídlo účtovnej jednotky</v>
      </c>
      <c r="D292" s="260" t="s">
        <v>773</v>
      </c>
      <c r="E292" s="260" t="s">
        <v>774</v>
      </c>
      <c r="F292" s="260" t="s">
        <v>1365</v>
      </c>
    </row>
    <row r="293" spans="2:6">
      <c r="B293" s="259">
        <f t="shared" si="5"/>
        <v>1117</v>
      </c>
      <c r="C293" s="260" t="str">
        <f>VLOOKUP(B293,B:F,HLOOKUP(Cover!$B$3,$B$4:$F$5,2,0),0)</f>
        <v>Ulica</v>
      </c>
      <c r="D293" s="260" t="s">
        <v>318</v>
      </c>
      <c r="E293" s="260" t="s">
        <v>319</v>
      </c>
      <c r="F293" s="260" t="s">
        <v>1366</v>
      </c>
    </row>
    <row r="294" spans="2:6">
      <c r="B294" s="259">
        <f t="shared" si="5"/>
        <v>1118</v>
      </c>
      <c r="C294" s="260" t="str">
        <f>VLOOKUP(B294,B:F,HLOOKUP(Cover!$B$3,$B$4:$F$5,2,0),0)</f>
        <v>PSČ</v>
      </c>
      <c r="D294" s="260" t="s">
        <v>322</v>
      </c>
      <c r="E294" s="260" t="s">
        <v>323</v>
      </c>
      <c r="F294" s="260" t="s">
        <v>324</v>
      </c>
    </row>
    <row r="295" spans="2:6">
      <c r="B295" s="259">
        <f t="shared" si="5"/>
        <v>1119</v>
      </c>
      <c r="C295" s="260" t="str">
        <f>VLOOKUP(B295,B:F,HLOOKUP(Cover!$B$3,$B$4:$F$5,2,0),0)</f>
        <v>Obec</v>
      </c>
      <c r="D295" s="260" t="s">
        <v>325</v>
      </c>
      <c r="E295" s="260" t="s">
        <v>43</v>
      </c>
      <c r="F295" s="260" t="s">
        <v>326</v>
      </c>
    </row>
    <row r="296" spans="2:6">
      <c r="B296" s="259">
        <f t="shared" si="5"/>
        <v>1120</v>
      </c>
      <c r="C296" s="260" t="str">
        <f>VLOOKUP(B296,B:F,HLOOKUP(Cover!$B$3,$B$4:$F$5,2,0),0)</f>
        <v>Číslo</v>
      </c>
      <c r="D296" s="260" t="s">
        <v>320</v>
      </c>
      <c r="E296" s="260" t="s">
        <v>310</v>
      </c>
      <c r="F296" s="260" t="s">
        <v>1367</v>
      </c>
    </row>
    <row r="297" spans="2:6">
      <c r="B297" s="259">
        <f t="shared" si="5"/>
        <v>1121</v>
      </c>
      <c r="C297" s="260" t="str">
        <f>VLOOKUP(B297,B:F,HLOOKUP(Cover!$B$3,$B$4:$F$5,2,0),0)</f>
        <v>Označenie obchodného registra a číslo zápisu obchodnej spoločnosti</v>
      </c>
      <c r="D297" s="260" t="s">
        <v>775</v>
      </c>
      <c r="E297" s="260" t="s">
        <v>776</v>
      </c>
      <c r="F297" s="260" t="s">
        <v>1368</v>
      </c>
    </row>
    <row r="298" spans="2:6">
      <c r="B298" s="259">
        <f t="shared" si="5"/>
        <v>1122</v>
      </c>
      <c r="C298" s="260" t="str">
        <f>VLOOKUP(B298,B:F,HLOOKUP(Cover!$B$3,$B$4:$F$5,2,0),0)</f>
        <v>Telefónne číslo</v>
      </c>
      <c r="D298" s="260" t="s">
        <v>777</v>
      </c>
      <c r="E298" s="260" t="s">
        <v>328</v>
      </c>
      <c r="F298" s="260" t="s">
        <v>329</v>
      </c>
    </row>
    <row r="299" spans="2:6">
      <c r="B299" s="259">
        <f t="shared" si="5"/>
        <v>1123</v>
      </c>
      <c r="C299" s="260" t="str">
        <f>VLOOKUP(B299,B:F,HLOOKUP(Cover!$B$3,$B$4:$F$5,2,0),0)</f>
        <v>E-mailová adresa</v>
      </c>
      <c r="D299" s="260" t="s">
        <v>333</v>
      </c>
      <c r="E299" s="260" t="s">
        <v>334</v>
      </c>
      <c r="F299" s="260" t="s">
        <v>1369</v>
      </c>
    </row>
    <row r="300" spans="2:6">
      <c r="B300" s="259">
        <f t="shared" si="5"/>
        <v>1124</v>
      </c>
      <c r="C300" s="260" t="str">
        <f>VLOOKUP(B300,B:F,HLOOKUP(Cover!$B$3,$B$4:$F$5,2,0),0)</f>
        <v>Faxové číslo</v>
      </c>
      <c r="D300" s="260" t="s">
        <v>778</v>
      </c>
      <c r="E300" s="260" t="s">
        <v>331</v>
      </c>
      <c r="F300" s="260" t="s">
        <v>332</v>
      </c>
    </row>
    <row r="301" spans="2:6">
      <c r="B301" s="259">
        <f t="shared" si="5"/>
        <v>1125</v>
      </c>
      <c r="C301" s="260" t="str">
        <f>VLOOKUP(B301,B:F,HLOOKUP(Cover!$B$3,$B$4:$F$5,2,0),0)</f>
        <v>Zostavená dňa:</v>
      </c>
      <c r="D301" s="260" t="s">
        <v>357</v>
      </c>
      <c r="E301" s="260" t="s">
        <v>358</v>
      </c>
      <c r="F301" s="260" t="s">
        <v>359</v>
      </c>
    </row>
    <row r="302" spans="2:6">
      <c r="B302" s="259">
        <f t="shared" si="5"/>
        <v>1126</v>
      </c>
      <c r="C302" s="260" t="str">
        <f>VLOOKUP(B302,B:F,HLOOKUP(Cover!$B$3,$B$4:$F$5,2,0),0)</f>
        <v>Schválená dňa:</v>
      </c>
      <c r="D302" s="260" t="s">
        <v>360</v>
      </c>
      <c r="E302" s="260" t="s">
        <v>361</v>
      </c>
      <c r="F302" s="260" t="s">
        <v>362</v>
      </c>
    </row>
    <row r="303" spans="2:6" ht="19.5">
      <c r="B303" s="259">
        <f t="shared" si="5"/>
        <v>1127</v>
      </c>
      <c r="C303" s="260" t="str">
        <f>VLOOKUP(B303,B:F,HLOOKUP(Cover!$B$3,$B$4:$F$5,2,0),0)</f>
        <v>Podpisový záznam štatutárneho orgánu účtovnej jednotky alebo člena štatutárneho orgánu účtovnej jednotky alebo podpisový záznam fyzickej osoby, ktorá je účtovnou jednotkou:</v>
      </c>
      <c r="D303" s="260" t="s">
        <v>779</v>
      </c>
      <c r="E303" s="260" t="s">
        <v>733</v>
      </c>
      <c r="F303" s="380" t="s">
        <v>1370</v>
      </c>
    </row>
    <row r="304" spans="2:6">
      <c r="B304" s="259">
        <f t="shared" si="5"/>
        <v>1128</v>
      </c>
      <c r="C304" s="260" t="str">
        <f>VLOOKUP(B304,B:F,HLOOKUP(Cover!$B$3,$B$4:$F$5,2,0),0)</f>
        <v>Záznamy daňového úradu</v>
      </c>
      <c r="D304" s="260" t="s">
        <v>780</v>
      </c>
      <c r="E304" s="260" t="s">
        <v>781</v>
      </c>
      <c r="F304" s="260" t="s">
        <v>1371</v>
      </c>
    </row>
    <row r="305" spans="2:6">
      <c r="B305" s="259">
        <f t="shared" si="5"/>
        <v>1129</v>
      </c>
      <c r="C305" s="260" t="str">
        <f>VLOOKUP(B305,B:F,HLOOKUP(Cover!$B$3,$B$4:$F$5,2,0),0)</f>
        <v>Miesto pre evidenčné číslo</v>
      </c>
      <c r="D305" s="260" t="s">
        <v>782</v>
      </c>
      <c r="E305" s="260" t="s">
        <v>783</v>
      </c>
      <c r="F305" s="260" t="s">
        <v>1372</v>
      </c>
    </row>
    <row r="306" spans="2:6">
      <c r="B306" s="259">
        <f t="shared" si="5"/>
        <v>1130</v>
      </c>
      <c r="C306" s="260" t="str">
        <f>VLOOKUP(B306,B:F,HLOOKUP(Cover!$B$3,$B$4:$F$5,2,0),0)</f>
        <v>Odtlačok prezentačnej pečiatky daňového úradu</v>
      </c>
      <c r="D306" s="260" t="s">
        <v>784</v>
      </c>
      <c r="E306" s="260" t="s">
        <v>785</v>
      </c>
      <c r="F306" s="260" t="s">
        <v>1373</v>
      </c>
    </row>
    <row r="307" spans="2:6">
      <c r="B307" s="259">
        <f t="shared" si="5"/>
        <v>1131</v>
      </c>
      <c r="C307" s="260" t="str">
        <f>VLOOKUP(B307,B:F,HLOOKUP(Cover!$B$3,$B$4:$F$5,2,0),0)</f>
        <v>Strana 1</v>
      </c>
      <c r="D307" s="260" t="s">
        <v>786</v>
      </c>
      <c r="E307" s="260" t="s">
        <v>787</v>
      </c>
      <c r="F307" s="260" t="s">
        <v>1374</v>
      </c>
    </row>
    <row r="308" spans="2:6">
      <c r="B308" s="259">
        <f>B307+1</f>
        <v>1132</v>
      </c>
      <c r="C308" s="260" t="str">
        <f>VLOOKUP(B308,B:F,HLOOKUP(Cover!$B$3,$B$4:$F$5,2,0),0)</f>
        <v>Príloha č. 1 k opatreniu č. MF/18009/2014-74</v>
      </c>
      <c r="D308" s="260" t="s">
        <v>788</v>
      </c>
      <c r="E308" s="260" t="s">
        <v>789</v>
      </c>
      <c r="F308" s="260" t="s">
        <v>1375</v>
      </c>
    </row>
    <row r="309" spans="2:6">
      <c r="B309" s="259">
        <f>B308+1</f>
        <v>1133</v>
      </c>
      <c r="C309" s="260" t="str">
        <f>VLOOKUP(B309,B:F,HLOOKUP(Cover!$B$3,$B$4:$F$5,2,0),0)</f>
        <v>(vyznačí sa x)</v>
      </c>
      <c r="D309" s="260" t="s">
        <v>33</v>
      </c>
      <c r="E309" s="260" t="s">
        <v>790</v>
      </c>
      <c r="F309" s="260" t="s">
        <v>1376</v>
      </c>
    </row>
    <row r="310" spans="2:6">
      <c r="B310" s="259">
        <f t="shared" ref="B310:B371" si="6">B309+1</f>
        <v>1134</v>
      </c>
      <c r="C310" s="260" t="str">
        <f>VLOOKUP(B310,B:F,HLOOKUP(Cover!$B$3,$B$4:$F$5,2,0),0)</f>
        <v>Súvaha Úč POD 1 - 01</v>
      </c>
      <c r="D310" s="260" t="s">
        <v>730</v>
      </c>
      <c r="E310" s="260" t="s">
        <v>731</v>
      </c>
      <c r="F310" s="260" t="s">
        <v>1377</v>
      </c>
    </row>
    <row r="311" spans="2:6">
      <c r="B311" s="259">
        <f t="shared" si="6"/>
        <v>1135</v>
      </c>
      <c r="C311" s="260" t="str">
        <f>VLOOKUP(B311,B:F,HLOOKUP(Cover!$B$3,$B$4:$F$5,2,0),0)</f>
        <v>Ozna-čenie</v>
      </c>
      <c r="D311" s="260" t="s">
        <v>791</v>
      </c>
      <c r="E311" s="260" t="s">
        <v>375</v>
      </c>
      <c r="F311" s="260" t="s">
        <v>376</v>
      </c>
    </row>
    <row r="312" spans="2:6">
      <c r="B312" s="259">
        <f t="shared" si="6"/>
        <v>1136</v>
      </c>
      <c r="C312" s="260" t="str">
        <f>VLOOKUP(B312,B:F,HLOOKUP(Cover!$B$3,$B$4:$F$5,2,0),0)</f>
        <v>STRANA AKTÍV</v>
      </c>
      <c r="D312" s="260" t="s">
        <v>377</v>
      </c>
      <c r="E312" s="260" t="s">
        <v>378</v>
      </c>
      <c r="F312" s="260" t="s">
        <v>379</v>
      </c>
    </row>
    <row r="313" spans="2:6">
      <c r="B313" s="259">
        <f t="shared" si="6"/>
        <v>1137</v>
      </c>
      <c r="C313" s="260" t="str">
        <f>VLOOKUP(B313,B:F,HLOOKUP(Cover!$B$3,$B$4:$F$5,2,0),0)</f>
        <v>Číslo</v>
      </c>
      <c r="D313" s="260" t="s">
        <v>320</v>
      </c>
      <c r="E313" s="260" t="s">
        <v>309</v>
      </c>
      <c r="F313" s="260" t="s">
        <v>1378</v>
      </c>
    </row>
    <row r="314" spans="2:6">
      <c r="B314" s="259">
        <f t="shared" si="6"/>
        <v>1138</v>
      </c>
      <c r="C314" s="260" t="str">
        <f>VLOOKUP(B314,B:F,HLOOKUP(Cover!$B$3,$B$4:$F$5,2,0),0)</f>
        <v xml:space="preserve"> riadku</v>
      </c>
      <c r="D314" s="260" t="s">
        <v>792</v>
      </c>
      <c r="E314" s="260" t="s">
        <v>37</v>
      </c>
      <c r="F314" s="260" t="s">
        <v>1379</v>
      </c>
    </row>
    <row r="315" spans="2:6">
      <c r="B315" s="259">
        <f t="shared" si="6"/>
        <v>1139</v>
      </c>
      <c r="C315" s="260" t="str">
        <f>VLOOKUP(B315,B:F,HLOOKUP(Cover!$B$3,$B$4:$F$5,2,0),0)</f>
        <v>Bežné účtovné obdobie</v>
      </c>
      <c r="D315" s="260" t="s">
        <v>382</v>
      </c>
      <c r="E315" s="260" t="s">
        <v>383</v>
      </c>
      <c r="F315" s="260" t="s">
        <v>384</v>
      </c>
    </row>
    <row r="316" spans="2:6">
      <c r="B316" s="259">
        <f t="shared" si="6"/>
        <v>1140</v>
      </c>
      <c r="C316" s="260" t="str">
        <f>VLOOKUP(B316,B:F,HLOOKUP(Cover!$B$3,$B$4:$F$5,2,0),0)</f>
        <v>Bezprostredne predchádzajúce účtovné obdobie</v>
      </c>
      <c r="D316" s="260" t="s">
        <v>385</v>
      </c>
      <c r="E316" s="260" t="s">
        <v>793</v>
      </c>
      <c r="F316" s="260" t="s">
        <v>1285</v>
      </c>
    </row>
    <row r="317" spans="2:6">
      <c r="B317" s="259">
        <f t="shared" si="6"/>
        <v>1141</v>
      </c>
      <c r="C317" s="260" t="str">
        <f>VLOOKUP(B317,B:F,HLOOKUP(Cover!$B$3,$B$4:$F$5,2,0),0)</f>
        <v>Brutto - časť 1</v>
      </c>
      <c r="D317" s="260" t="s">
        <v>794</v>
      </c>
      <c r="E317" s="260" t="s">
        <v>795</v>
      </c>
      <c r="F317" s="260" t="s">
        <v>1380</v>
      </c>
    </row>
    <row r="318" spans="2:6">
      <c r="B318" s="259">
        <f t="shared" si="6"/>
        <v>1142</v>
      </c>
      <c r="C318" s="260" t="str">
        <f>VLOOKUP(B318,B:F,HLOOKUP(Cover!$B$3,$B$4:$F$5,2,0),0)</f>
        <v>Netto 2</v>
      </c>
      <c r="D318" s="260" t="s">
        <v>796</v>
      </c>
      <c r="E318" s="260" t="s">
        <v>797</v>
      </c>
      <c r="F318" s="260" t="s">
        <v>796</v>
      </c>
    </row>
    <row r="319" spans="2:6">
      <c r="B319" s="259">
        <f t="shared" si="6"/>
        <v>1143</v>
      </c>
      <c r="C319" s="260" t="str">
        <f>VLOOKUP(B319,B:F,HLOOKUP(Cover!$B$3,$B$4:$F$5,2,0),0)</f>
        <v>Korekcia - časť 2</v>
      </c>
      <c r="D319" s="260" t="s">
        <v>798</v>
      </c>
      <c r="E319" s="260" t="s">
        <v>799</v>
      </c>
      <c r="F319" s="260" t="s">
        <v>1381</v>
      </c>
    </row>
    <row r="320" spans="2:6">
      <c r="B320" s="259">
        <f t="shared" si="6"/>
        <v>1144</v>
      </c>
      <c r="C320" s="260" t="str">
        <f>VLOOKUP(B320,B:F,HLOOKUP(Cover!$B$3,$B$4:$F$5,2,0),0)</f>
        <v>Netto   3</v>
      </c>
      <c r="D320" s="260" t="s">
        <v>800</v>
      </c>
      <c r="E320" s="260" t="s">
        <v>801</v>
      </c>
      <c r="F320" s="260" t="s">
        <v>1382</v>
      </c>
    </row>
    <row r="321" spans="2:6">
      <c r="B321" s="259">
        <f t="shared" si="6"/>
        <v>1145</v>
      </c>
      <c r="C321" s="260" t="str">
        <f>VLOOKUP(B321,B:F,HLOOKUP(Cover!$B$3,$B$4:$F$5,2,0),0)</f>
        <v>Strana 2</v>
      </c>
      <c r="D321" s="260" t="s">
        <v>802</v>
      </c>
      <c r="E321" s="260" t="s">
        <v>803</v>
      </c>
      <c r="F321" s="260" t="s">
        <v>1383</v>
      </c>
    </row>
    <row r="322" spans="2:6">
      <c r="B322" s="259">
        <f t="shared" si="6"/>
        <v>1146</v>
      </c>
      <c r="C322" s="260" t="str">
        <f>VLOOKUP(B322,B:F,HLOOKUP(Cover!$B$3,$B$4:$F$5,2,0),0)</f>
        <v>Strana 3</v>
      </c>
      <c r="D322" s="260" t="s">
        <v>804</v>
      </c>
      <c r="E322" s="260" t="s">
        <v>805</v>
      </c>
      <c r="F322" s="260" t="s">
        <v>1384</v>
      </c>
    </row>
    <row r="323" spans="2:6">
      <c r="B323" s="259">
        <f t="shared" si="6"/>
        <v>1147</v>
      </c>
      <c r="C323" s="260" t="str">
        <f>VLOOKUP(B323,B:F,HLOOKUP(Cover!$B$3,$B$4:$F$5,2,0),0)</f>
        <v>Strana 4</v>
      </c>
      <c r="D323" s="260" t="s">
        <v>806</v>
      </c>
      <c r="E323" s="260" t="s">
        <v>807</v>
      </c>
      <c r="F323" s="260" t="s">
        <v>1385</v>
      </c>
    </row>
    <row r="324" spans="2:6">
      <c r="B324" s="259">
        <f t="shared" si="6"/>
        <v>1148</v>
      </c>
      <c r="C324" s="260" t="str">
        <f>VLOOKUP(B324,B:F,HLOOKUP(Cover!$B$3,$B$4:$F$5,2,0),0)</f>
        <v>Strana 5</v>
      </c>
      <c r="D324" s="260" t="s">
        <v>808</v>
      </c>
      <c r="E324" s="260" t="s">
        <v>809</v>
      </c>
      <c r="F324" s="260" t="s">
        <v>1386</v>
      </c>
    </row>
    <row r="325" spans="2:6">
      <c r="B325" s="259">
        <f t="shared" si="6"/>
        <v>1149</v>
      </c>
      <c r="C325" s="260" t="str">
        <f>VLOOKUP(B325,B:F,HLOOKUP(Cover!$B$3,$B$4:$F$5,2,0),0)</f>
        <v>Strana 6</v>
      </c>
      <c r="D325" s="260" t="s">
        <v>810</v>
      </c>
      <c r="E325" s="260" t="s">
        <v>811</v>
      </c>
      <c r="F325" s="260" t="s">
        <v>1387</v>
      </c>
    </row>
    <row r="326" spans="2:6">
      <c r="B326" s="259">
        <f t="shared" si="6"/>
        <v>1150</v>
      </c>
      <c r="C326" s="260" t="str">
        <f>VLOOKUP(B326,B:F,HLOOKUP(Cover!$B$3,$B$4:$F$5,2,0),0)</f>
        <v>Strana 7</v>
      </c>
      <c r="D326" s="260" t="s">
        <v>812</v>
      </c>
      <c r="E326" s="260" t="s">
        <v>813</v>
      </c>
      <c r="F326" s="260" t="s">
        <v>1388</v>
      </c>
    </row>
    <row r="327" spans="2:6">
      <c r="B327" s="259">
        <f t="shared" si="6"/>
        <v>1151</v>
      </c>
      <c r="C327" s="260" t="str">
        <f>VLOOKUP(B327,B:F,HLOOKUP(Cover!$B$3,$B$4:$F$5,2,0),0)</f>
        <v>Strana 8</v>
      </c>
      <c r="D327" s="260" t="s">
        <v>814</v>
      </c>
      <c r="E327" s="260" t="s">
        <v>815</v>
      </c>
      <c r="F327" s="260" t="s">
        <v>1389</v>
      </c>
    </row>
    <row r="328" spans="2:6">
      <c r="B328" s="259">
        <f t="shared" si="6"/>
        <v>1152</v>
      </c>
      <c r="C328" s="260" t="str">
        <f>VLOOKUP(B328,B:F,HLOOKUP(Cover!$B$3,$B$4:$F$5,2,0),0)</f>
        <v>Strana 9</v>
      </c>
      <c r="D328" s="260" t="s">
        <v>816</v>
      </c>
      <c r="E328" s="260" t="s">
        <v>817</v>
      </c>
      <c r="F328" s="260" t="s">
        <v>1390</v>
      </c>
    </row>
    <row r="329" spans="2:6">
      <c r="B329" s="259">
        <f t="shared" si="6"/>
        <v>1153</v>
      </c>
      <c r="C329" s="260" t="str">
        <f>VLOOKUP(B329,B:F,HLOOKUP(Cover!$B$3,$B$4:$F$5,2,0),0)</f>
        <v>Strana 10</v>
      </c>
      <c r="D329" s="260" t="s">
        <v>818</v>
      </c>
      <c r="E329" s="260" t="s">
        <v>819</v>
      </c>
      <c r="F329" s="260" t="s">
        <v>1391</v>
      </c>
    </row>
    <row r="330" spans="2:6">
      <c r="B330" s="259">
        <f t="shared" si="6"/>
        <v>1154</v>
      </c>
      <c r="C330" s="260" t="str">
        <f>VLOOKUP(B330,B:F,HLOOKUP(Cover!$B$3,$B$4:$F$5,2,0),0)</f>
        <v>Strana 11</v>
      </c>
      <c r="D330" s="260" t="s">
        <v>820</v>
      </c>
      <c r="E330" s="260" t="s">
        <v>821</v>
      </c>
      <c r="F330" s="260" t="s">
        <v>1392</v>
      </c>
    </row>
    <row r="331" spans="2:6">
      <c r="B331" s="259">
        <f t="shared" si="6"/>
        <v>1155</v>
      </c>
      <c r="C331" s="260" t="str">
        <f>VLOOKUP(B331,B:F,HLOOKUP(Cover!$B$3,$B$4:$F$5,2,0),0)</f>
        <v>Strana 12</v>
      </c>
      <c r="D331" s="260" t="s">
        <v>298</v>
      </c>
      <c r="E331" s="260" t="s">
        <v>822</v>
      </c>
      <c r="F331" s="260" t="s">
        <v>1393</v>
      </c>
    </row>
    <row r="332" spans="2:6" ht="19.5">
      <c r="B332" s="259">
        <f t="shared" si="6"/>
        <v>1156</v>
      </c>
      <c r="C332" s="260" t="str">
        <f>VLOOKUP(B332,B:F,HLOOKUP(Cover!$B$3,$B$4:$F$5,2,0),0)</f>
        <v>Výkaz ziskov a strát Úč POD 
2 - 01</v>
      </c>
      <c r="D332" s="380" t="s">
        <v>978</v>
      </c>
      <c r="E332" s="260" t="s">
        <v>823</v>
      </c>
      <c r="F332" s="260" t="s">
        <v>1394</v>
      </c>
    </row>
    <row r="333" spans="2:6">
      <c r="B333" s="259">
        <f t="shared" si="6"/>
        <v>1157</v>
      </c>
      <c r="C333" s="260" t="str">
        <f>VLOOKUP(B333,B:F,HLOOKUP(Cover!$B$3,$B$4:$F$5,2,0),0)</f>
        <v>STRANA PASÍV</v>
      </c>
      <c r="D333" s="260" t="s">
        <v>402</v>
      </c>
      <c r="E333" s="260" t="s">
        <v>824</v>
      </c>
      <c r="F333" s="260" t="s">
        <v>404</v>
      </c>
    </row>
    <row r="334" spans="2:6">
      <c r="B334" s="259">
        <f t="shared" si="6"/>
        <v>1158</v>
      </c>
      <c r="C334" s="260" t="str">
        <f>VLOOKUP(B334,B:F,HLOOKUP(Cover!$B$3,$B$4:$F$5,2,0),0)</f>
        <v>Číslo riadku</v>
      </c>
      <c r="D334" s="260" t="s">
        <v>825</v>
      </c>
      <c r="E334" s="260" t="s">
        <v>309</v>
      </c>
      <c r="F334" s="260" t="s">
        <v>1379</v>
      </c>
    </row>
    <row r="335" spans="2:6">
      <c r="B335" s="259">
        <f t="shared" si="6"/>
        <v>1159</v>
      </c>
      <c r="C335" s="260" t="str">
        <f>VLOOKUP(B335,B:F,HLOOKUP(Cover!$B$3,$B$4:$F$5,2,0),0)</f>
        <v>Skutočnosť</v>
      </c>
      <c r="D335" s="260" t="s">
        <v>616</v>
      </c>
      <c r="E335" s="260" t="s">
        <v>617</v>
      </c>
      <c r="F335" s="260" t="s">
        <v>1284</v>
      </c>
    </row>
    <row r="336" spans="2:6">
      <c r="B336" s="259">
        <f t="shared" si="6"/>
        <v>1160</v>
      </c>
      <c r="C336" s="260" t="str">
        <f>VLOOKUP(B336,B:F,HLOOKUP(Cover!$B$3,$B$4:$F$5,2,0),0)</f>
        <v>Text</v>
      </c>
      <c r="D336" s="260" t="s">
        <v>826</v>
      </c>
      <c r="E336" s="260" t="s">
        <v>307</v>
      </c>
      <c r="F336" s="260" t="s">
        <v>1395</v>
      </c>
    </row>
    <row r="337" spans="2:6">
      <c r="B337" s="259">
        <f t="shared" si="6"/>
        <v>1161</v>
      </c>
      <c r="C337" s="260" t="str">
        <f>VLOOKUP(B337,B:F,HLOOKUP(Cover!$B$3,$B$4:$F$5,2,0),0)</f>
        <v>malá</v>
      </c>
      <c r="D337" s="260" t="s">
        <v>920</v>
      </c>
      <c r="E337" s="260" t="s">
        <v>1516</v>
      </c>
      <c r="F337" s="260" t="s">
        <v>1518</v>
      </c>
    </row>
    <row r="338" spans="2:6">
      <c r="B338" s="259">
        <f t="shared" si="6"/>
        <v>1162</v>
      </c>
      <c r="C338" s="260" t="str">
        <f>VLOOKUP(B338,B:F,HLOOKUP(Cover!$B$3,$B$4:$F$5,2,0),0)</f>
        <v>veľká</v>
      </c>
      <c r="D338" s="260" t="s">
        <v>921</v>
      </c>
      <c r="E338" s="260" t="s">
        <v>1517</v>
      </c>
      <c r="F338" s="260" t="s">
        <v>1519</v>
      </c>
    </row>
    <row r="339" spans="2:6">
      <c r="B339" s="441">
        <f t="shared" si="6"/>
        <v>1163</v>
      </c>
      <c r="C339" s="441" t="s">
        <v>1130</v>
      </c>
      <c r="D339" s="441"/>
      <c r="E339" s="441"/>
      <c r="F339" s="441"/>
    </row>
    <row r="340" spans="2:6">
      <c r="B340" s="259">
        <f t="shared" si="6"/>
        <v>1164</v>
      </c>
      <c r="C340" s="260" t="str">
        <f>VLOOKUP(B340,B:F,HLOOKUP(Cover!$B$3,$B$4:$F$5,2,0),0)</f>
        <v>Výsledok hospodárenia z bežnej činnosti pred zdanením daňou z príjmov (+/</v>
      </c>
      <c r="D340" s="260" t="s">
        <v>1131</v>
      </c>
      <c r="E340" s="260" t="s">
        <v>988</v>
      </c>
      <c r="F340" s="260" t="s">
        <v>1485</v>
      </c>
    </row>
    <row r="341" spans="2:6">
      <c r="B341" s="259">
        <f t="shared" si="6"/>
        <v>1165</v>
      </c>
      <c r="C341" s="260" t="str">
        <f>VLOOKUP(B341,B:F,HLOOKUP(Cover!$B$3,$B$4:$F$5,2,0),0)</f>
        <v>Nepeňažné operácie ovplyvňujúce výsledok hospodárenia z bežnej činnosti pred zdanením daňou z príjmov (+/-)</v>
      </c>
      <c r="D341" s="260" t="s">
        <v>989</v>
      </c>
      <c r="E341" s="260" t="s">
        <v>990</v>
      </c>
      <c r="F341" s="260" t="s">
        <v>1419</v>
      </c>
    </row>
    <row r="342" spans="2:6">
      <c r="B342" s="259">
        <f t="shared" si="6"/>
        <v>1166</v>
      </c>
      <c r="C342" s="260" t="str">
        <f>VLOOKUP(B342,B:F,HLOOKUP(Cover!$B$3,$B$4:$F$5,2,0),0)</f>
        <v>Odpisy dlhodobého nehmotného majetku a dlhodobého hmotného majetku (+)</v>
      </c>
      <c r="D342" s="260" t="s">
        <v>991</v>
      </c>
      <c r="E342" s="260" t="s">
        <v>992</v>
      </c>
      <c r="F342" s="260" t="s">
        <v>1420</v>
      </c>
    </row>
    <row r="343" spans="2:6" ht="19.5">
      <c r="B343" s="259">
        <f t="shared" si="6"/>
        <v>1167</v>
      </c>
      <c r="C343" s="260" t="str">
        <f>VLOOKUP(B343,B:F,HLOOKUP(Cover!$B$3,$B$4:$F$5,2,0),0)</f>
        <v>Zostatková hodnota dlhodobého nehmotného majetku a dlhodobého hmotného majetku účtovaná pri vyradení tohto majetku do nákladov na bežnú činnosť, s výnimkou jeho predaja (+)</v>
      </c>
      <c r="D343" s="260" t="s">
        <v>993</v>
      </c>
      <c r="E343" s="260" t="s">
        <v>994</v>
      </c>
      <c r="F343" s="380" t="s">
        <v>1421</v>
      </c>
    </row>
    <row r="344" spans="2:6">
      <c r="B344" s="259">
        <f t="shared" si="6"/>
        <v>1168</v>
      </c>
      <c r="C344" s="260" t="str">
        <f>VLOOKUP(B344,B:F,HLOOKUP(Cover!$B$3,$B$4:$F$5,2,0),0)</f>
        <v>Odpis opravnej položky k nadobudnutému majetku (+/-)</v>
      </c>
      <c r="D344" s="260" t="s">
        <v>995</v>
      </c>
      <c r="E344" s="260" t="s">
        <v>1132</v>
      </c>
      <c r="F344" s="260" t="s">
        <v>1422</v>
      </c>
    </row>
    <row r="345" spans="2:6">
      <c r="B345" s="259">
        <f t="shared" si="6"/>
        <v>1169</v>
      </c>
      <c r="C345" s="260" t="str">
        <f>VLOOKUP(B345,B:F,HLOOKUP(Cover!$B$3,$B$4:$F$5,2,0),0)</f>
        <v>Zmena stavu rezerv (+/-)</v>
      </c>
      <c r="D345" s="260" t="s">
        <v>996</v>
      </c>
      <c r="E345" s="260" t="s">
        <v>997</v>
      </c>
      <c r="F345" s="260" t="s">
        <v>1423</v>
      </c>
    </row>
    <row r="346" spans="2:6">
      <c r="B346" s="259">
        <f t="shared" si="6"/>
        <v>1170</v>
      </c>
      <c r="C346" s="260" t="str">
        <f>VLOOKUP(B346,B:F,HLOOKUP(Cover!$B$3,$B$4:$F$5,2,0),0)</f>
        <v>Zmena stavu opravných položiek (+/-)</v>
      </c>
      <c r="D346" s="260" t="s">
        <v>998</v>
      </c>
      <c r="E346" s="260" t="s">
        <v>999</v>
      </c>
      <c r="F346" s="260" t="s">
        <v>1424</v>
      </c>
    </row>
    <row r="347" spans="2:6">
      <c r="B347" s="259">
        <f t="shared" si="6"/>
        <v>1171</v>
      </c>
      <c r="C347" s="260" t="str">
        <f>VLOOKUP(B347,B:F,HLOOKUP(Cover!$B$3,$B$4:$F$5,2,0),0)</f>
        <v>Zmena stavu položiek časového rozlíšenia nákladov a výnosov (+/-)</v>
      </c>
      <c r="D347" s="260" t="s">
        <v>1000</v>
      </c>
      <c r="E347" s="260" t="s">
        <v>1001</v>
      </c>
      <c r="F347" s="260" t="s">
        <v>1486</v>
      </c>
    </row>
    <row r="348" spans="2:6">
      <c r="B348" s="259">
        <f t="shared" si="6"/>
        <v>1172</v>
      </c>
      <c r="C348" s="260" t="str">
        <f>VLOOKUP(B348,B:F,HLOOKUP(Cover!$B$3,$B$4:$F$5,2,0),0)</f>
        <v>Dividendy a iné podiely na zisku účtované do výnosov (-)</v>
      </c>
      <c r="D348" s="260" t="s">
        <v>1002</v>
      </c>
      <c r="E348" s="260" t="s">
        <v>1003</v>
      </c>
      <c r="F348" s="260" t="s">
        <v>1425</v>
      </c>
    </row>
    <row r="349" spans="2:6">
      <c r="B349" s="259">
        <f t="shared" si="6"/>
        <v>1173</v>
      </c>
      <c r="C349" s="260" t="str">
        <f>VLOOKUP(B349,B:F,HLOOKUP(Cover!$B$3,$B$4:$F$5,2,0),0)</f>
        <v>Úroky účtované do nákladov (+)</v>
      </c>
      <c r="D349" s="260" t="s">
        <v>1004</v>
      </c>
      <c r="E349" s="260" t="s">
        <v>1005</v>
      </c>
      <c r="F349" s="260" t="s">
        <v>1426</v>
      </c>
    </row>
    <row r="350" spans="2:6">
      <c r="B350" s="259">
        <f t="shared" si="6"/>
        <v>1174</v>
      </c>
      <c r="C350" s="260" t="str">
        <f>VLOOKUP(B350,B:F,HLOOKUP(Cover!$B$3,$B$4:$F$5,2,0),0)</f>
        <v>Úroky účtované do výnosov (-)</v>
      </c>
      <c r="D350" s="260" t="s">
        <v>1006</v>
      </c>
      <c r="E350" s="260" t="s">
        <v>1007</v>
      </c>
      <c r="F350" s="260" t="s">
        <v>1427</v>
      </c>
    </row>
    <row r="351" spans="2:6">
      <c r="B351" s="259">
        <f t="shared" si="6"/>
        <v>1175</v>
      </c>
      <c r="C351" s="260" t="str">
        <f>VLOOKUP(B351,B:F,HLOOKUP(Cover!$B$3,$B$4:$F$5,2,0),0)</f>
        <v xml:space="preserve">Kurzový zisk/strata vyčíslený k peňažným prostriedkom a peňažným ekvivalentom ku dňu, ku ktorému sa zostavuje účtovná závierka (-/+) </v>
      </c>
      <c r="D351" s="260" t="s">
        <v>1008</v>
      </c>
      <c r="E351" s="260" t="s">
        <v>1009</v>
      </c>
      <c r="F351" s="260" t="s">
        <v>1428</v>
      </c>
    </row>
    <row r="352" spans="2:6" ht="15">
      <c r="B352" s="259">
        <f t="shared" si="6"/>
        <v>1176</v>
      </c>
      <c r="C352" s="260" t="str">
        <f>VLOOKUP(B352,B:F,HLOOKUP(Cover!$B$3,$B$4:$F$5,2,0),0)</f>
        <v>Výsledok z predaja dlhodobého majetku, s výnimkou majetku, ktorý sa považuje za peňažný ekvivalent (+/-)</v>
      </c>
      <c r="D352" s="260" t="s">
        <v>1010</v>
      </c>
      <c r="E352" s="260" t="s">
        <v>1133</v>
      </c>
      <c r="F352" s="260" t="s">
        <v>1487</v>
      </c>
    </row>
    <row r="353" spans="2:6">
      <c r="B353" s="259">
        <f t="shared" si="6"/>
        <v>1177</v>
      </c>
      <c r="C353" s="260" t="str">
        <f>VLOOKUP(B353,B:F,HLOOKUP(Cover!$B$3,$B$4:$F$5,2,0),0)</f>
        <v>Ostatné položky nepeňažného charakteru (+/-)</v>
      </c>
      <c r="D353" s="260" t="s">
        <v>1011</v>
      </c>
      <c r="E353" s="260" t="s">
        <v>1012</v>
      </c>
      <c r="F353" s="260" t="s">
        <v>1429</v>
      </c>
    </row>
    <row r="354" spans="2:6">
      <c r="B354" s="259">
        <f t="shared" si="6"/>
        <v>1178</v>
      </c>
      <c r="C354" s="260" t="str">
        <f>VLOOKUP(B354,B:F,HLOOKUP(Cover!$B$3,$B$4:$F$5,2,0),0)</f>
        <v>Vplyv zmien stavu pracovného kapitálu na výsledok hospodárenia z bežnej činnosti</v>
      </c>
      <c r="D354" s="260" t="s">
        <v>1013</v>
      </c>
      <c r="E354" s="260" t="s">
        <v>1014</v>
      </c>
      <c r="F354" s="260" t="s">
        <v>1430</v>
      </c>
    </row>
    <row r="355" spans="2:6">
      <c r="B355" s="259">
        <f t="shared" si="6"/>
        <v>1179</v>
      </c>
      <c r="C355" s="260" t="str">
        <f>VLOOKUP(B355,B:F,HLOOKUP(Cover!$B$3,$B$4:$F$5,2,0),0)</f>
        <v>Zmena stavu pohľadávok z prevádzkovej činnosti (-/+)</v>
      </c>
      <c r="D355" s="260" t="s">
        <v>1015</v>
      </c>
      <c r="E355" s="260" t="s">
        <v>1016</v>
      </c>
      <c r="F355" s="260" t="s">
        <v>1431</v>
      </c>
    </row>
    <row r="356" spans="2:6">
      <c r="B356" s="259">
        <f t="shared" si="6"/>
        <v>1180</v>
      </c>
      <c r="C356" s="260" t="str">
        <f>VLOOKUP(B356,B:F,HLOOKUP(Cover!$B$3,$B$4:$F$5,2,0),0)</f>
        <v>Zmena stavu záväzkov z prevádzkovej činnosti (+/-)</v>
      </c>
      <c r="D356" s="260" t="s">
        <v>1017</v>
      </c>
      <c r="E356" s="260" t="s">
        <v>1018</v>
      </c>
      <c r="F356" s="260" t="s">
        <v>1432</v>
      </c>
    </row>
    <row r="357" spans="2:6">
      <c r="B357" s="259">
        <f t="shared" si="6"/>
        <v>1181</v>
      </c>
      <c r="C357" s="260" t="str">
        <f>VLOOKUP(B357,B:F,HLOOKUP(Cover!$B$3,$B$4:$F$5,2,0),0)</f>
        <v>Zmena stavu zásob (-/+)</v>
      </c>
      <c r="D357" s="260" t="s">
        <v>1019</v>
      </c>
      <c r="E357" s="260" t="s">
        <v>1020</v>
      </c>
      <c r="F357" s="260" t="s">
        <v>1433</v>
      </c>
    </row>
    <row r="358" spans="2:6">
      <c r="B358" s="259">
        <f t="shared" si="6"/>
        <v>1182</v>
      </c>
      <c r="C358" s="260" t="str">
        <f>VLOOKUP(B358,B:F,HLOOKUP(Cover!$B$3,$B$4:$F$5,2,0),0)</f>
        <v xml:space="preserve">Zmena stavu krátkodobého finančného majetku, s výnimkou majetku, ktorý je súčasťou peňažných prostriedkov a peňažných ekvivalentov (-/+) </v>
      </c>
      <c r="D358" s="260" t="s">
        <v>1021</v>
      </c>
      <c r="E358" s="260" t="s">
        <v>1022</v>
      </c>
      <c r="F358" s="260" t="s">
        <v>1434</v>
      </c>
    </row>
    <row r="359" spans="2:6" ht="19.5">
      <c r="B359" s="259">
        <f t="shared" si="6"/>
        <v>1183</v>
      </c>
      <c r="C359" s="260" t="str">
        <f>VLOOKUP(B359,B:F,HLOOKUP(Cover!$B$3,$B$4:$F$5,2,0),0)</f>
        <v>Peňažné toky z prevádzkovej činnosti s výnimkou príjmov a výdavkov, ktoré sa uvádzajú osobitne v iných častiach prehľadu peňažných tokov (+/-), (súčet Z/S+A.1.+A.2.)</v>
      </c>
      <c r="D359" s="260" t="s">
        <v>1023</v>
      </c>
      <c r="E359" s="260" t="s">
        <v>1024</v>
      </c>
      <c r="F359" s="380" t="s">
        <v>1435</v>
      </c>
    </row>
    <row r="360" spans="2:6">
      <c r="B360" s="259">
        <f t="shared" si="6"/>
        <v>1184</v>
      </c>
      <c r="C360" s="260" t="str">
        <f>VLOOKUP(B360,B:F,HLOOKUP(Cover!$B$3,$B$4:$F$5,2,0),0)</f>
        <v>Prijaté úroky (+)</v>
      </c>
      <c r="D360" s="260" t="s">
        <v>1025</v>
      </c>
      <c r="E360" s="260" t="s">
        <v>1026</v>
      </c>
      <c r="F360" s="260" t="s">
        <v>1436</v>
      </c>
    </row>
    <row r="361" spans="2:6">
      <c r="B361" s="259">
        <f t="shared" si="6"/>
        <v>1185</v>
      </c>
      <c r="C361" s="260" t="str">
        <f>VLOOKUP(B361,B:F,HLOOKUP(Cover!$B$3,$B$4:$F$5,2,0),0)</f>
        <v>Výdavky na zaplatené úroky (-)</v>
      </c>
      <c r="D361" s="260" t="s">
        <v>1027</v>
      </c>
      <c r="E361" s="260" t="s">
        <v>1028</v>
      </c>
      <c r="F361" s="260" t="s">
        <v>1437</v>
      </c>
    </row>
    <row r="362" spans="2:6">
      <c r="B362" s="259">
        <f t="shared" si="6"/>
        <v>1186</v>
      </c>
      <c r="C362" s="260" t="str">
        <f>VLOOKUP(B362,B:F,HLOOKUP(Cover!$B$3,$B$4:$F$5,2,0),0)</f>
        <v>Príjmy z dividend a iných podielov na zisku (+)</v>
      </c>
      <c r="D362" s="260" t="s">
        <v>1029</v>
      </c>
      <c r="E362" s="260" t="s">
        <v>1030</v>
      </c>
      <c r="F362" s="260" t="s">
        <v>1438</v>
      </c>
    </row>
    <row r="363" spans="2:6">
      <c r="B363" s="259">
        <f t="shared" si="6"/>
        <v>1187</v>
      </c>
      <c r="C363" s="260" t="str">
        <f>VLOOKUP(B363,B:F,HLOOKUP(Cover!$B$3,$B$4:$F$5,2,0),0)</f>
        <v>Výdavky na vyplatené dividendy a iné podiely na zisku (-)</v>
      </c>
      <c r="D363" s="260" t="s">
        <v>1031</v>
      </c>
      <c r="E363" s="260" t="s">
        <v>1032</v>
      </c>
      <c r="F363" s="260" t="s">
        <v>1439</v>
      </c>
    </row>
    <row r="364" spans="2:6">
      <c r="B364" s="259">
        <f t="shared" si="6"/>
        <v>1188</v>
      </c>
      <c r="C364" s="260" t="str">
        <f>VLOOKUP(B364,B:F,HLOOKUP(Cover!$B$3,$B$4:$F$5,2,0),0)</f>
        <v>Výdavky na daň z príjmov účtovnej jednotky (-/+)</v>
      </c>
      <c r="D364" s="260" t="s">
        <v>1033</v>
      </c>
      <c r="E364" s="260" t="s">
        <v>1034</v>
      </c>
      <c r="F364" s="260" t="s">
        <v>1488</v>
      </c>
    </row>
    <row r="365" spans="2:6">
      <c r="B365" s="259">
        <f t="shared" si="6"/>
        <v>1189</v>
      </c>
      <c r="C365" s="260" t="str">
        <f>VLOOKUP(B365,B:F,HLOOKUP(Cover!$B$3,$B$4:$F$5,2,0),0)</f>
        <v>Príjmy výnimočného rozsahu alebo výskytu vzťahujúce sa na prevádzkovú činnosť (+)</v>
      </c>
      <c r="D365" s="260" t="s">
        <v>1473</v>
      </c>
      <c r="E365" s="260" t="s">
        <v>1479</v>
      </c>
      <c r="F365" s="260" t="s">
        <v>1440</v>
      </c>
    </row>
    <row r="366" spans="2:6">
      <c r="B366" s="259">
        <f t="shared" si="6"/>
        <v>1190</v>
      </c>
      <c r="C366" s="260" t="str">
        <f>VLOOKUP(B366,B:F,HLOOKUP(Cover!$B$3,$B$4:$F$5,2,0),0)</f>
        <v>Výdavky výnimočného rozsahu alebo výskytu vzťahujúce sa na prevádzkovú činnosť (-)</v>
      </c>
      <c r="D366" s="260" t="s">
        <v>1474</v>
      </c>
      <c r="E366" s="260" t="s">
        <v>1480</v>
      </c>
      <c r="F366" s="260" t="s">
        <v>1441</v>
      </c>
    </row>
    <row r="367" spans="2:6">
      <c r="B367" s="259">
        <f t="shared" si="6"/>
        <v>1191</v>
      </c>
      <c r="C367" s="260" t="str">
        <f>VLOOKUP(B367,B:F,HLOOKUP(Cover!$B$3,$B$4:$F$5,2,0),0)</f>
        <v>Čisté peňažné toky z prevádzkovej činnosti</v>
      </c>
      <c r="D367" s="260" t="s">
        <v>1035</v>
      </c>
      <c r="E367" s="260" t="s">
        <v>1036</v>
      </c>
      <c r="F367" s="260" t="s">
        <v>1489</v>
      </c>
    </row>
    <row r="368" spans="2:6">
      <c r="B368" s="259">
        <f>B367+1</f>
        <v>1192</v>
      </c>
      <c r="C368" s="260" t="str">
        <f>VLOOKUP(B368,B:F,HLOOKUP(Cover!$B$3,$B$4:$F$5,2,0),0)</f>
        <v>Výdavky na obstaranie dlhodobého nehmotného majetku (-)</v>
      </c>
      <c r="D368" s="260" t="s">
        <v>1039</v>
      </c>
      <c r="E368" s="260" t="s">
        <v>1040</v>
      </c>
      <c r="F368" s="260" t="s">
        <v>1442</v>
      </c>
    </row>
    <row r="369" spans="2:6">
      <c r="B369" s="259">
        <f t="shared" si="6"/>
        <v>1193</v>
      </c>
      <c r="C369" s="260" t="str">
        <f>VLOOKUP(B369,B:F,HLOOKUP(Cover!$B$3,$B$4:$F$5,2,0),0)</f>
        <v>Výdavky na obstaranie dlhodobého hmotného majetku (-)</v>
      </c>
      <c r="D369" s="260" t="s">
        <v>1041</v>
      </c>
      <c r="E369" s="260" t="s">
        <v>1042</v>
      </c>
      <c r="F369" s="260" t="s">
        <v>1443</v>
      </c>
    </row>
    <row r="370" spans="2:6">
      <c r="B370" s="259">
        <f t="shared" si="6"/>
        <v>1194</v>
      </c>
      <c r="C370" s="260" t="str">
        <f>VLOOKUP(B370,B:F,HLOOKUP(Cover!$B$3,$B$4:$F$5,2,0),0)</f>
        <v>Výdavky na obstaranie dlhodobých cenných papierov a podielov v iných účtovných jednotkách, s výnimkou cenných papierov, ktoré sa považujú za peňažné ekvivalenty a cenných papierov určených na predaj alebo na obchodovanie (-)</v>
      </c>
      <c r="D370" s="260" t="s">
        <v>1043</v>
      </c>
      <c r="E370" s="260" t="s">
        <v>1044</v>
      </c>
      <c r="F370" s="260" t="s">
        <v>1490</v>
      </c>
    </row>
    <row r="371" spans="2:6">
      <c r="B371" s="259">
        <f t="shared" si="6"/>
        <v>1195</v>
      </c>
      <c r="C371" s="260" t="str">
        <f>VLOOKUP(B371,B:F,HLOOKUP(Cover!$B$3,$B$4:$F$5,2,0),0)</f>
        <v>Príjmy z predaja dlhodobého nehmotného majetku (+)</v>
      </c>
      <c r="D371" s="260" t="s">
        <v>1045</v>
      </c>
      <c r="E371" s="260" t="s">
        <v>1046</v>
      </c>
      <c r="F371" s="260" t="s">
        <v>1444</v>
      </c>
    </row>
    <row r="372" spans="2:6">
      <c r="B372" s="259">
        <f t="shared" ref="B372:B428" si="7">B371+1</f>
        <v>1196</v>
      </c>
      <c r="C372" s="260" t="str">
        <f>VLOOKUP(B372,B:F,HLOOKUP(Cover!$B$3,$B$4:$F$5,2,0),0)</f>
        <v>Príjmy z predaja dlhodobého hmotného majetku (+)</v>
      </c>
      <c r="D372" s="260" t="s">
        <v>1047</v>
      </c>
      <c r="E372" s="260" t="s">
        <v>1048</v>
      </c>
      <c r="F372" s="260" t="s">
        <v>1445</v>
      </c>
    </row>
    <row r="373" spans="2:6" ht="29.25">
      <c r="B373" s="259">
        <f t="shared" si="7"/>
        <v>1197</v>
      </c>
      <c r="C373" s="260" t="str">
        <f>VLOOKUP(B373,B:F,HLOOKUP(Cover!$B$3,$B$4:$F$5,2,0),0)</f>
        <v>Príjmy z predaja dlhodobých cenných papierov a podielov v iných účtovných jednotkách, s výnimkou cenných papierov, ktoré sa považujú za peňažné ekvivalenty a cenných papierov určených na predaj alebo na obchodovanie (+)</v>
      </c>
      <c r="D373" s="260" t="s">
        <v>1049</v>
      </c>
      <c r="E373" s="260" t="s">
        <v>1050</v>
      </c>
      <c r="F373" s="380" t="s">
        <v>1491</v>
      </c>
    </row>
    <row r="374" spans="2:6" ht="19.5">
      <c r="B374" s="259">
        <f t="shared" si="7"/>
        <v>1198</v>
      </c>
      <c r="C374" s="260" t="str">
        <f>VLOOKUP(B374,B:F,HLOOKUP(Cover!$B$3,$B$4:$F$5,2,0),0)</f>
        <v>Výdavky na dlhodobé pôžičky poskytnuté účtovnou jednotkou inej účtovnej jednotke, ktorá je súčasťou konsolidovaného celku (-)</v>
      </c>
      <c r="D374" s="260" t="s">
        <v>1051</v>
      </c>
      <c r="E374" s="260" t="s">
        <v>1052</v>
      </c>
      <c r="F374" s="380" t="s">
        <v>1492</v>
      </c>
    </row>
    <row r="375" spans="2:6" ht="19.5">
      <c r="B375" s="259">
        <f t="shared" si="7"/>
        <v>1199</v>
      </c>
      <c r="C375" s="260" t="str">
        <f>VLOOKUP(B375,B:F,HLOOKUP(Cover!$B$3,$B$4:$F$5,2,0),0)</f>
        <v>Príjmy zo splácania dlhodobých pôžičiek poskytnutých účtovnou jednotkou inej účtovnej jednotke, ktorá je súčasťou konsolidovaného celku (+)</v>
      </c>
      <c r="D375" s="260" t="s">
        <v>1053</v>
      </c>
      <c r="E375" s="260" t="s">
        <v>1054</v>
      </c>
      <c r="F375" s="380" t="s">
        <v>1493</v>
      </c>
    </row>
    <row r="376" spans="2:6" ht="19.5">
      <c r="B376" s="259">
        <f t="shared" si="7"/>
        <v>1200</v>
      </c>
      <c r="C376" s="260" t="str">
        <f>VLOOKUP(B376,B:F,HLOOKUP(Cover!$B$3,$B$4:$F$5,2,0),0)</f>
        <v>Výdavky na dlhodobé pôžičky poskytnuté účtovnou jednotkou tretím osobám s výnimkou dlhodobých pôžičiek poskytnutých účtovnej jednotke, ktorá je súčasťou konsolidovaného celku (-)</v>
      </c>
      <c r="D376" s="260" t="s">
        <v>1055</v>
      </c>
      <c r="E376" s="260" t="s">
        <v>1056</v>
      </c>
      <c r="F376" s="380" t="s">
        <v>1494</v>
      </c>
    </row>
    <row r="377" spans="2:6" ht="19.5">
      <c r="B377" s="259">
        <f t="shared" si="7"/>
        <v>1201</v>
      </c>
      <c r="C377" s="260" t="str">
        <f>VLOOKUP(B377,B:F,HLOOKUP(Cover!$B$3,$B$4:$F$5,2,0),0)</f>
        <v>Príjmy zo splácania pôžičiek poskytnutých účtovnou jednotkou tretím osobám, s výnimkou pôžičiek poskytnutých účtovnej jednotke, ktorá je súčasťou konsolidovaného celku (+)</v>
      </c>
      <c r="D377" s="260" t="s">
        <v>1057</v>
      </c>
      <c r="E377" s="260" t="s">
        <v>1054</v>
      </c>
      <c r="F377" s="380" t="s">
        <v>1495</v>
      </c>
    </row>
    <row r="378" spans="2:6">
      <c r="B378" s="259">
        <f t="shared" si="7"/>
        <v>1202</v>
      </c>
      <c r="C378" s="260" t="str">
        <f>VLOOKUP(B378,B:F,HLOOKUP(Cover!$B$3,$B$4:$F$5,2,0),0)</f>
        <v>Prijaté úroky (+)</v>
      </c>
      <c r="D378" s="260" t="s">
        <v>1025</v>
      </c>
      <c r="E378" s="260" t="s">
        <v>1026</v>
      </c>
      <c r="F378" s="260" t="s">
        <v>1496</v>
      </c>
    </row>
    <row r="379" spans="2:6">
      <c r="B379" s="259">
        <f t="shared" si="7"/>
        <v>1203</v>
      </c>
      <c r="C379" s="260" t="str">
        <f>VLOOKUP(B379,B:F,HLOOKUP(Cover!$B$3,$B$4:$F$5,2,0),0)</f>
        <v>Príjmy z dividend a iných podielov na zisku (+)</v>
      </c>
      <c r="D379" s="260" t="s">
        <v>1029</v>
      </c>
      <c r="E379" s="260" t="s">
        <v>1030</v>
      </c>
      <c r="F379" s="260" t="s">
        <v>1446</v>
      </c>
    </row>
    <row r="380" spans="2:6">
      <c r="B380" s="259">
        <f t="shared" si="7"/>
        <v>1204</v>
      </c>
      <c r="C380" s="260" t="str">
        <f>VLOOKUP(B380,B:F,HLOOKUP(Cover!$B$3,$B$4:$F$5,2,0),0)</f>
        <v>Výdavky súvisiace s derivátmi s výnimkou, ak sú určené na predaj alebo na obchodovanie (-)</v>
      </c>
      <c r="D380" s="260" t="s">
        <v>1058</v>
      </c>
      <c r="E380" s="260" t="s">
        <v>1059</v>
      </c>
      <c r="F380" s="260" t="s">
        <v>1497</v>
      </c>
    </row>
    <row r="381" spans="2:6">
      <c r="B381" s="259">
        <f t="shared" si="7"/>
        <v>1205</v>
      </c>
      <c r="C381" s="260" t="str">
        <f>VLOOKUP(B381,B:F,HLOOKUP(Cover!$B$3,$B$4:$F$5,2,0),0)</f>
        <v>Príjmy súvisiace s derivátmi s výnimkou, ak sú určené na predaj alebo na obchodovanie (-)</v>
      </c>
      <c r="D381" s="260" t="s">
        <v>1060</v>
      </c>
      <c r="E381" s="260" t="s">
        <v>1061</v>
      </c>
      <c r="F381" s="260" t="s">
        <v>1498</v>
      </c>
    </row>
    <row r="382" spans="2:6">
      <c r="B382" s="259">
        <f t="shared" si="7"/>
        <v>1206</v>
      </c>
      <c r="C382" s="260" t="str">
        <f>VLOOKUP(B382,B:F,HLOOKUP(Cover!$B$3,$B$4:$F$5,2,0),0)</f>
        <v>Výdavky na daň z príjmov účtovnej jednotky (-)</v>
      </c>
      <c r="D382" s="260" t="s">
        <v>1062</v>
      </c>
      <c r="E382" s="260" t="s">
        <v>1063</v>
      </c>
      <c r="F382" s="260" t="s">
        <v>1499</v>
      </c>
    </row>
    <row r="383" spans="2:6">
      <c r="B383" s="259">
        <f t="shared" si="7"/>
        <v>1207</v>
      </c>
      <c r="C383" s="260" t="str">
        <f>VLOOKUP(B383,B:F,HLOOKUP(Cover!$B$3,$B$4:$F$5,2,0),0)</f>
        <v>Príjmy výnimočného rozsahu alebo výskytu vzťahujúce sa na investičnú činnosť (+)</v>
      </c>
      <c r="D383" s="260" t="s">
        <v>1475</v>
      </c>
      <c r="E383" s="260" t="s">
        <v>1481</v>
      </c>
      <c r="F383" s="260" t="s">
        <v>1447</v>
      </c>
    </row>
    <row r="384" spans="2:6">
      <c r="B384" s="259">
        <f t="shared" si="7"/>
        <v>1208</v>
      </c>
      <c r="C384" s="260" t="str">
        <f>VLOOKUP(B384,B:F,HLOOKUP(Cover!$B$3,$B$4:$F$5,2,0),0)</f>
        <v>Výdavky výnimočného rozsahu alebo výskytu vzťahujúce sa na investičnú činnosť (-)</v>
      </c>
      <c r="D384" s="260" t="s">
        <v>1476</v>
      </c>
      <c r="E384" s="260" t="s">
        <v>1482</v>
      </c>
      <c r="F384" s="260" t="s">
        <v>1448</v>
      </c>
    </row>
    <row r="385" spans="2:6">
      <c r="B385" s="259">
        <f t="shared" si="7"/>
        <v>1209</v>
      </c>
      <c r="C385" s="260" t="str">
        <f>VLOOKUP(B385,B:F,HLOOKUP(Cover!$B$3,$B$4:$F$5,2,0),0)</f>
        <v>Ostatné príjmy vzťahujúce sa na investičnú činnosť (+)</v>
      </c>
      <c r="D385" s="260" t="s">
        <v>1064</v>
      </c>
      <c r="E385" s="260" t="s">
        <v>1065</v>
      </c>
      <c r="F385" s="260" t="s">
        <v>1449</v>
      </c>
    </row>
    <row r="386" spans="2:6">
      <c r="B386" s="259">
        <f t="shared" si="7"/>
        <v>1210</v>
      </c>
      <c r="C386" s="260" t="str">
        <f>VLOOKUP(B386,B:F,HLOOKUP(Cover!$B$3,$B$4:$F$5,2,0),0)</f>
        <v>Ostatné výdavky vzťahujúce sa na investičnú činnosť (-)</v>
      </c>
      <c r="D386" s="260" t="s">
        <v>1066</v>
      </c>
      <c r="E386" s="260" t="s">
        <v>1067</v>
      </c>
      <c r="F386" s="260" t="s">
        <v>1450</v>
      </c>
    </row>
    <row r="387" spans="2:6">
      <c r="B387" s="259">
        <f t="shared" si="7"/>
        <v>1211</v>
      </c>
      <c r="C387" s="260" t="str">
        <f>VLOOKUP(B387,B:F,HLOOKUP(Cover!$B$3,$B$4:$F$5,2,0),0)</f>
        <v>Čisté peňažné toky z investičnej činnosti</v>
      </c>
      <c r="D387" s="260" t="s">
        <v>1068</v>
      </c>
      <c r="E387" s="260" t="s">
        <v>1069</v>
      </c>
      <c r="F387" s="260" t="s">
        <v>1500</v>
      </c>
    </row>
    <row r="388" spans="2:6">
      <c r="B388" s="259">
        <f>B387+1</f>
        <v>1212</v>
      </c>
      <c r="C388" s="260" t="str">
        <f>VLOOKUP(B388,B:F,HLOOKUP(Cover!$B$3,$B$4:$F$5,2,0),0)</f>
        <v>Peňažné toky vo vlastnom imaní</v>
      </c>
      <c r="D388" s="260" t="s">
        <v>1072</v>
      </c>
      <c r="E388" s="260" t="s">
        <v>1073</v>
      </c>
      <c r="F388" s="260" t="s">
        <v>1451</v>
      </c>
    </row>
    <row r="389" spans="2:6">
      <c r="B389" s="259">
        <f t="shared" si="7"/>
        <v>1213</v>
      </c>
      <c r="C389" s="260" t="str">
        <f>VLOOKUP(B389,B:F,HLOOKUP(Cover!$B$3,$B$4:$F$5,2,0),0)</f>
        <v>Príjmy z upísaných akcií a obchodných podielov (+)</v>
      </c>
      <c r="D389" s="260" t="s">
        <v>1074</v>
      </c>
      <c r="E389" s="260" t="s">
        <v>1075</v>
      </c>
      <c r="F389" s="260" t="s">
        <v>1452</v>
      </c>
    </row>
    <row r="390" spans="2:6">
      <c r="B390" s="259">
        <f t="shared" si="7"/>
        <v>1214</v>
      </c>
      <c r="C390" s="260" t="str">
        <f>VLOOKUP(B390,B:F,HLOOKUP(Cover!$B$3,$B$4:$F$5,2,0),0)</f>
        <v>Príjmy z ďalších vkladov do vlastného imania spoločníkmi (+)</v>
      </c>
      <c r="D390" s="260" t="s">
        <v>1076</v>
      </c>
      <c r="E390" s="260" t="s">
        <v>1077</v>
      </c>
      <c r="F390" s="260" t="s">
        <v>1501</v>
      </c>
    </row>
    <row r="391" spans="2:6">
      <c r="B391" s="259">
        <f t="shared" si="7"/>
        <v>1215</v>
      </c>
      <c r="C391" s="260" t="str">
        <f>VLOOKUP(B391,B:F,HLOOKUP(Cover!$B$3,$B$4:$F$5,2,0),0)</f>
        <v>Prijaté peňažné dary (+)</v>
      </c>
      <c r="D391" s="260" t="s">
        <v>1078</v>
      </c>
      <c r="E391" s="260" t="s">
        <v>1079</v>
      </c>
      <c r="F391" s="260" t="s">
        <v>1453</v>
      </c>
    </row>
    <row r="392" spans="2:6">
      <c r="B392" s="259">
        <f t="shared" si="7"/>
        <v>1216</v>
      </c>
      <c r="C392" s="260" t="str">
        <f>VLOOKUP(B392,B:F,HLOOKUP(Cover!$B$3,$B$4:$F$5,2,0),0)</f>
        <v>Príjmy z úhrady straty spoločníkmi (+)</v>
      </c>
      <c r="D392" s="260" t="s">
        <v>1080</v>
      </c>
      <c r="E392" s="260" t="s">
        <v>1081</v>
      </c>
      <c r="F392" s="260" t="s">
        <v>1502</v>
      </c>
    </row>
    <row r="393" spans="2:6">
      <c r="B393" s="259">
        <f t="shared" si="7"/>
        <v>1217</v>
      </c>
      <c r="C393" s="260" t="str">
        <f>VLOOKUP(B393,B:F,HLOOKUP(Cover!$B$3,$B$4:$F$5,2,0),0)</f>
        <v>Výdavky na obstaranie alebo spätné odkúpenie vlastných akcií a vlastných obchodných podielov (-)</v>
      </c>
      <c r="D393" s="260" t="s">
        <v>1082</v>
      </c>
      <c r="E393" s="260" t="s">
        <v>1083</v>
      </c>
      <c r="F393" s="260" t="s">
        <v>1454</v>
      </c>
    </row>
    <row r="394" spans="2:6">
      <c r="B394" s="259">
        <f t="shared" si="7"/>
        <v>1218</v>
      </c>
      <c r="C394" s="260" t="str">
        <f>VLOOKUP(B394,B:F,HLOOKUP(Cover!$B$3,$B$4:$F$5,2,0),0)</f>
        <v>Výdavky spojené so znížením fondov vytvorených účtovnou jednotkou (-)</v>
      </c>
      <c r="D394" s="260" t="s">
        <v>1084</v>
      </c>
      <c r="E394" s="260" t="s">
        <v>1085</v>
      </c>
      <c r="F394" s="260" t="s">
        <v>1503</v>
      </c>
    </row>
    <row r="395" spans="2:6">
      <c r="B395" s="259">
        <f t="shared" si="7"/>
        <v>1219</v>
      </c>
      <c r="C395" s="260" t="str">
        <f>VLOOKUP(B395,B:F,HLOOKUP(Cover!$B$3,$B$4:$F$5,2,0),0)</f>
        <v>Výdavky na vyplatenie podielu na vlastnom imaní spoločníkmi účtovnej jednotky (-)</v>
      </c>
      <c r="D395" s="260" t="s">
        <v>1086</v>
      </c>
      <c r="E395" s="260" t="s">
        <v>1087</v>
      </c>
      <c r="F395" s="260" t="s">
        <v>1504</v>
      </c>
    </row>
    <row r="396" spans="2:6">
      <c r="B396" s="259">
        <f t="shared" si="7"/>
        <v>1220</v>
      </c>
      <c r="C396" s="260" t="str">
        <f>VLOOKUP(B396,B:F,HLOOKUP(Cover!$B$3,$B$4:$F$5,2,0),0)</f>
        <v>Výdavky z iných dôvodov, ktoré súvisia so znížením vlastného imania (-)</v>
      </c>
      <c r="D396" s="260" t="s">
        <v>1088</v>
      </c>
      <c r="E396" s="260" t="s">
        <v>1089</v>
      </c>
      <c r="F396" s="260" t="s">
        <v>1455</v>
      </c>
    </row>
    <row r="397" spans="2:6">
      <c r="B397" s="259">
        <f t="shared" si="7"/>
        <v>1221</v>
      </c>
      <c r="C397" s="260" t="str">
        <f>VLOOKUP(B397,B:F,HLOOKUP(Cover!$B$3,$B$4:$F$5,2,0),0)</f>
        <v>Peňažné toky vznikajúce z dlhodobých záväzkov a krátkodobých záväzkov z finančnej činnosti</v>
      </c>
      <c r="D397" s="260" t="s">
        <v>1090</v>
      </c>
      <c r="E397" s="260" t="s">
        <v>1091</v>
      </c>
      <c r="F397" s="260" t="s">
        <v>1505</v>
      </c>
    </row>
    <row r="398" spans="2:6">
      <c r="B398" s="259">
        <f t="shared" si="7"/>
        <v>1222</v>
      </c>
      <c r="C398" s="260" t="str">
        <f>VLOOKUP(B398,B:F,HLOOKUP(Cover!$B$3,$B$4:$F$5,2,0),0)</f>
        <v>Príjmy z emisie dlhových cenných papierov (+)</v>
      </c>
      <c r="D398" s="260" t="s">
        <v>1092</v>
      </c>
      <c r="E398" s="260" t="s">
        <v>1093</v>
      </c>
      <c r="F398" s="260" t="s">
        <v>1456</v>
      </c>
    </row>
    <row r="399" spans="2:6">
      <c r="B399" s="259">
        <f t="shared" si="7"/>
        <v>1223</v>
      </c>
      <c r="C399" s="260" t="str">
        <f>VLOOKUP(B399,B:F,HLOOKUP(Cover!$B$3,$B$4:$F$5,2,0),0)</f>
        <v>Výdavky na úhradu záväzkov z dlhových cenných papierov (-)</v>
      </c>
      <c r="D399" s="260" t="s">
        <v>1094</v>
      </c>
      <c r="E399" s="260" t="s">
        <v>1095</v>
      </c>
      <c r="F399" s="260" t="s">
        <v>1457</v>
      </c>
    </row>
    <row r="400" spans="2:6">
      <c r="B400" s="259">
        <f t="shared" si="7"/>
        <v>1224</v>
      </c>
      <c r="C400" s="260" t="str">
        <f>VLOOKUP(B400,B:F,HLOOKUP(Cover!$B$3,$B$4:$F$5,2,0),0)</f>
        <v>Príjmy z úverov (+)</v>
      </c>
      <c r="D400" s="260" t="s">
        <v>1096</v>
      </c>
      <c r="E400" s="260" t="s">
        <v>1097</v>
      </c>
      <c r="F400" s="260" t="s">
        <v>1458</v>
      </c>
    </row>
    <row r="401" spans="2:6">
      <c r="B401" s="259">
        <f t="shared" si="7"/>
        <v>1225</v>
      </c>
      <c r="C401" s="260" t="str">
        <f>VLOOKUP(B401,B:F,HLOOKUP(Cover!$B$3,$B$4:$F$5,2,0),0)</f>
        <v>Výdavky na splácanie úverov (-)</v>
      </c>
      <c r="D401" s="260" t="s">
        <v>1098</v>
      </c>
      <c r="E401" s="260" t="s">
        <v>1099</v>
      </c>
      <c r="F401" s="260" t="s">
        <v>1506</v>
      </c>
    </row>
    <row r="402" spans="2:6">
      <c r="B402" s="259">
        <f t="shared" si="7"/>
        <v>1226</v>
      </c>
      <c r="C402" s="260" t="str">
        <f>VLOOKUP(B402,B:F,HLOOKUP(Cover!$B$3,$B$4:$F$5,2,0),0)</f>
        <v>Príjmy z prijatých pôžičiek (+)</v>
      </c>
      <c r="D402" s="260" t="s">
        <v>1100</v>
      </c>
      <c r="E402" s="260" t="s">
        <v>1101</v>
      </c>
      <c r="F402" s="260" t="s">
        <v>1459</v>
      </c>
    </row>
    <row r="403" spans="2:6">
      <c r="B403" s="259">
        <f t="shared" si="7"/>
        <v>1227</v>
      </c>
      <c r="C403" s="260" t="str">
        <f>VLOOKUP(B403,B:F,HLOOKUP(Cover!$B$3,$B$4:$F$5,2,0),0)</f>
        <v>Výdavky na splácanie pôžičiek (-)</v>
      </c>
      <c r="D403" s="260" t="s">
        <v>1102</v>
      </c>
      <c r="E403" s="260" t="s">
        <v>1103</v>
      </c>
      <c r="F403" s="260" t="s">
        <v>1460</v>
      </c>
    </row>
    <row r="404" spans="2:6">
      <c r="B404" s="259">
        <f t="shared" si="7"/>
        <v>1228</v>
      </c>
      <c r="C404" s="260" t="str">
        <f>VLOOKUP(B404,B:F,HLOOKUP(Cover!$B$3,$B$4:$F$5,2,0),0)</f>
        <v>Výdavky na úhradu záväzkov z finančného lízingu (-)</v>
      </c>
      <c r="D404" s="260" t="s">
        <v>1104</v>
      </c>
      <c r="E404" s="260" t="s">
        <v>1105</v>
      </c>
      <c r="F404" s="260" t="s">
        <v>1461</v>
      </c>
    </row>
    <row r="405" spans="2:6" ht="19.5">
      <c r="B405" s="259">
        <f t="shared" si="7"/>
        <v>1229</v>
      </c>
      <c r="C405" s="260" t="str">
        <f>VLOOKUP(B405,B:F,HLOOKUP(Cover!$B$3,$B$4:$F$5,2,0),0)</f>
        <v>Príjmy z ostatných dlhodobých záväzkov a krátkodobých záväzkov vyplývajúcich z finančnej činnosti účtovnej jednotky (+)</v>
      </c>
      <c r="D405" s="260" t="s">
        <v>1106</v>
      </c>
      <c r="E405" s="260" t="s">
        <v>1107</v>
      </c>
      <c r="F405" s="380" t="s">
        <v>1507</v>
      </c>
    </row>
    <row r="406" spans="2:6" ht="19.5">
      <c r="B406" s="259">
        <f t="shared" si="7"/>
        <v>1230</v>
      </c>
      <c r="C406" s="260" t="str">
        <f>VLOOKUP(B406,B:F,HLOOKUP(Cover!$B$3,$B$4:$F$5,2,0),0)</f>
        <v>Výdavky na splácanie ostatných dlhodobých záväzkov a krátkodobých záväzkov vyplývajúcich z finančnej činnosti účtovnej jednotky (-)</v>
      </c>
      <c r="D406" s="260" t="s">
        <v>1108</v>
      </c>
      <c r="E406" s="260" t="s">
        <v>1109</v>
      </c>
      <c r="F406" s="380" t="s">
        <v>1508</v>
      </c>
    </row>
    <row r="407" spans="2:6">
      <c r="B407" s="259">
        <f t="shared" si="7"/>
        <v>1231</v>
      </c>
      <c r="C407" s="260" t="str">
        <f>VLOOKUP(B407,B:F,HLOOKUP(Cover!$B$3,$B$4:$F$5,2,0),0)</f>
        <v>Výdavky na zaplatené úroky (-)</v>
      </c>
      <c r="D407" s="260" t="s">
        <v>1027</v>
      </c>
      <c r="E407" s="260" t="s">
        <v>1028</v>
      </c>
      <c r="F407" s="260" t="s">
        <v>1462</v>
      </c>
    </row>
    <row r="408" spans="2:6">
      <c r="B408" s="259">
        <f t="shared" si="7"/>
        <v>1232</v>
      </c>
      <c r="C408" s="260" t="str">
        <f>VLOOKUP(B408,B:F,HLOOKUP(Cover!$B$3,$B$4:$F$5,2,0),0)</f>
        <v>Výdavky na vyplatené dividendy a iné podiely na zisku (-)</v>
      </c>
      <c r="D408" s="260" t="s">
        <v>1031</v>
      </c>
      <c r="E408" s="260" t="s">
        <v>1110</v>
      </c>
      <c r="F408" s="260" t="s">
        <v>1463</v>
      </c>
    </row>
    <row r="409" spans="2:6" ht="12.75">
      <c r="B409" s="259">
        <f t="shared" si="7"/>
        <v>1233</v>
      </c>
      <c r="C409" s="260" t="str">
        <f>VLOOKUP(B409,B:F,HLOOKUP(Cover!$B$3,$B$4:$F$5,2,0),0)</f>
        <v>Výdavky súvisiace s derivátmi, s výnimkou, ak sú určené na predaj alebo na obchodovanie (-)</v>
      </c>
      <c r="D409" s="260" t="s">
        <v>1129</v>
      </c>
      <c r="E409" s="260" t="s">
        <v>1111</v>
      </c>
      <c r="F409" s="260" t="s">
        <v>1509</v>
      </c>
    </row>
    <row r="410" spans="2:6">
      <c r="B410" s="259">
        <f t="shared" si="7"/>
        <v>1234</v>
      </c>
      <c r="C410" s="260" t="str">
        <f>VLOOKUP(B410,B:F,HLOOKUP(Cover!$B$3,$B$4:$F$5,2,0),0)</f>
        <v>Príjmy súvisiace s derivátmi, s výnimkou, ak sú určené na predaj alebo na obchodovanie (+)</v>
      </c>
      <c r="D410" s="260" t="s">
        <v>1112</v>
      </c>
      <c r="E410" s="260" t="s">
        <v>1113</v>
      </c>
      <c r="F410" s="260" t="s">
        <v>1510</v>
      </c>
    </row>
    <row r="411" spans="2:6">
      <c r="B411" s="259">
        <f t="shared" si="7"/>
        <v>1235</v>
      </c>
      <c r="C411" s="260" t="str">
        <f>VLOOKUP(B411,B:F,HLOOKUP(Cover!$B$3,$B$4:$F$5,2,0),0)</f>
        <v>Výdavky na daň z príjmov účtovnej jednotky (-)</v>
      </c>
      <c r="D411" s="260" t="s">
        <v>1062</v>
      </c>
      <c r="E411" s="260" t="s">
        <v>1063</v>
      </c>
      <c r="F411" s="260" t="s">
        <v>1499</v>
      </c>
    </row>
    <row r="412" spans="2:6">
      <c r="B412" s="259">
        <f t="shared" si="7"/>
        <v>1236</v>
      </c>
      <c r="C412" s="260" t="str">
        <f>VLOOKUP(B412,B:F,HLOOKUP(Cover!$B$3,$B$4:$F$5,2,0),0)</f>
        <v>Príjmy výnimočného rozsahu alebo výskytu vzťahujúce sa na finančnú činnosť (+)</v>
      </c>
      <c r="D412" s="260" t="s">
        <v>1477</v>
      </c>
      <c r="E412" s="260" t="s">
        <v>1483</v>
      </c>
      <c r="F412" s="260" t="s">
        <v>1464</v>
      </c>
    </row>
    <row r="413" spans="2:6">
      <c r="B413" s="259">
        <f t="shared" si="7"/>
        <v>1237</v>
      </c>
      <c r="C413" s="260" t="str">
        <f>VLOOKUP(B413,B:F,HLOOKUP(Cover!$B$3,$B$4:$F$5,2,0),0)</f>
        <v>Výdavky výnimočného rozsahu alebo výskytu vzťahujúce sa na finančnú činnosť (-)</v>
      </c>
      <c r="D413" s="260" t="s">
        <v>1478</v>
      </c>
      <c r="E413" s="260" t="s">
        <v>1484</v>
      </c>
      <c r="F413" s="260" t="s">
        <v>1465</v>
      </c>
    </row>
    <row r="414" spans="2:6">
      <c r="B414" s="259">
        <f t="shared" si="7"/>
        <v>1238</v>
      </c>
      <c r="C414" s="260" t="str">
        <f>VLOOKUP(B414,B:F,HLOOKUP(Cover!$B$3,$B$4:$F$5,2,0),0)</f>
        <v>Čisté peňažné toky z finančnej činnosti</v>
      </c>
      <c r="D414" s="260" t="s">
        <v>1114</v>
      </c>
      <c r="E414" s="260" t="s">
        <v>1115</v>
      </c>
      <c r="F414" s="260" t="s">
        <v>1511</v>
      </c>
    </row>
    <row r="415" spans="2:6">
      <c r="B415" s="259">
        <f t="shared" si="7"/>
        <v>1239</v>
      </c>
      <c r="C415" s="260" t="str">
        <f>VLOOKUP(B415,B:F,HLOOKUP(Cover!$B$3,$B$4:$F$5,2,0),0)</f>
        <v>Čisté zvýšenie alebo čisté zníženie peňažných prostriedkov a peňažných ekvivalentov (+/-)                            (súčet A+B+C)</v>
      </c>
      <c r="D415" s="260" t="s">
        <v>1116</v>
      </c>
      <c r="E415" s="260" t="s">
        <v>1117</v>
      </c>
      <c r="F415" s="260" t="s">
        <v>1512</v>
      </c>
    </row>
    <row r="416" spans="2:6">
      <c r="B416" s="259">
        <f t="shared" si="7"/>
        <v>1240</v>
      </c>
      <c r="C416" s="260" t="str">
        <f>VLOOKUP(B416,B:F,HLOOKUP(Cover!$B$3,$B$4:$F$5,2,0),0)</f>
        <v>Stav peňažných prostriedkov a peňažných ekvivalentov na začiatku účtovného obdobia</v>
      </c>
      <c r="D416" s="260" t="s">
        <v>1118</v>
      </c>
      <c r="E416" s="260" t="s">
        <v>1119</v>
      </c>
      <c r="F416" s="260" t="s">
        <v>1466</v>
      </c>
    </row>
    <row r="417" spans="2:6" ht="19.5">
      <c r="B417" s="259">
        <f t="shared" si="7"/>
        <v>1241</v>
      </c>
      <c r="C417" s="260" t="str">
        <f>VLOOKUP(B417,B:F,HLOOKUP(Cover!$B$3,$B$4:$F$5,2,0),0)</f>
        <v>Stav peňažných prostriedkov a peňažných ekvivalentov na konci účtovného obdobia pred zohľadnením kurzových rozdielov vyčíslených ku dňu, ku ktorému sa zostavuje účtovná závierka (+/-)</v>
      </c>
      <c r="D417" s="260" t="s">
        <v>1120</v>
      </c>
      <c r="E417" s="260" t="s">
        <v>1121</v>
      </c>
      <c r="F417" s="380" t="s">
        <v>1513</v>
      </c>
    </row>
    <row r="418" spans="2:6">
      <c r="B418" s="259">
        <f t="shared" si="7"/>
        <v>1242</v>
      </c>
      <c r="C418" s="260" t="str">
        <f>VLOOKUP(B418,B:F,HLOOKUP(Cover!$B$3,$B$4:$F$5,2,0),0)</f>
        <v>Kurzové rozdiely vyčíslené k peňažným prostriedkom a peňažným ekvivalentom ku dňu, ku ktorému sa zostavuje účtovná závierka (+/-)</v>
      </c>
      <c r="D418" s="260" t="s">
        <v>1122</v>
      </c>
      <c r="E418" s="260" t="s">
        <v>1123</v>
      </c>
      <c r="F418" s="260" t="s">
        <v>1467</v>
      </c>
    </row>
    <row r="419" spans="2:6" ht="19.5">
      <c r="B419" s="259">
        <f t="shared" si="7"/>
        <v>1243</v>
      </c>
      <c r="C419" s="260" t="str">
        <f>VLOOKUP(B419,B:F,HLOOKUP(Cover!$B$3,$B$4:$F$5,2,0),0)</f>
        <v>Zostatok peňažných prostriedkov a peňažných ekvivalentov na konci účtovného obdobia upravený o kurzové rozdiely vyčíslené ku dňu, ku ktorému sa zostavuje účtovná závierka 
(+/-) (súčet D + E + G)</v>
      </c>
      <c r="D419" s="260" t="s">
        <v>1124</v>
      </c>
      <c r="E419" s="260" t="s">
        <v>1125</v>
      </c>
      <c r="F419" s="380" t="s">
        <v>1514</v>
      </c>
    </row>
    <row r="420" spans="2:6">
      <c r="B420" s="259">
        <f t="shared" si="7"/>
        <v>1244</v>
      </c>
      <c r="C420" s="260" t="str">
        <f>VLOOKUP(B420,B:F,HLOOKUP(Cover!$B$3,$B$4:$F$5,2,0),0)</f>
        <v>Tabuľka č. 1 - Prehľad peňažných tokov</v>
      </c>
      <c r="D420" s="260" t="s">
        <v>979</v>
      </c>
      <c r="E420" s="260" t="s">
        <v>980</v>
      </c>
      <c r="F420" s="423" t="s">
        <v>1468</v>
      </c>
    </row>
    <row r="421" spans="2:6">
      <c r="B421" s="259">
        <f t="shared" si="7"/>
        <v>1245</v>
      </c>
      <c r="C421" s="260" t="str">
        <f>VLOOKUP(B421,B:F,HLOOKUP(Cover!$B$3,$B$4:$F$5,2,0),0)</f>
        <v>Názov položky</v>
      </c>
      <c r="D421" s="260" t="s">
        <v>981</v>
      </c>
      <c r="E421" s="260" t="s">
        <v>307</v>
      </c>
      <c r="F421" s="423" t="s">
        <v>826</v>
      </c>
    </row>
    <row r="422" spans="2:6">
      <c r="B422" s="259">
        <f t="shared" si="7"/>
        <v>1246</v>
      </c>
      <c r="C422" s="260" t="str">
        <f>VLOOKUP(B422,B:F,HLOOKUP(Cover!$B$3,$B$4:$F$5,2,0),0)</f>
        <v>Označenie</v>
      </c>
      <c r="D422" s="260" t="s">
        <v>374</v>
      </c>
      <c r="E422" s="260" t="s">
        <v>375</v>
      </c>
      <c r="F422" s="423" t="s">
        <v>376</v>
      </c>
    </row>
    <row r="423" spans="2:6">
      <c r="B423" s="259">
        <f t="shared" si="7"/>
        <v>1247</v>
      </c>
      <c r="C423" s="260" t="str">
        <f>VLOOKUP(B423,B:F,HLOOKUP(Cover!$B$3,$B$4:$F$5,2,0),0)</f>
        <v>Skutočnosť v eurách</v>
      </c>
      <c r="D423" s="260" t="s">
        <v>982</v>
      </c>
      <c r="E423" s="260" t="s">
        <v>983</v>
      </c>
      <c r="F423" s="423" t="s">
        <v>1515</v>
      </c>
    </row>
    <row r="424" spans="2:6">
      <c r="B424" s="259">
        <f t="shared" si="7"/>
        <v>1248</v>
      </c>
      <c r="C424" s="260" t="str">
        <f>VLOOKUP(B424,B:F,HLOOKUP(Cover!$B$3,$B$4:$F$5,2,0),0)</f>
        <v>Bežné účtovné obdobie</v>
      </c>
      <c r="D424" s="260" t="s">
        <v>382</v>
      </c>
      <c r="E424" s="260" t="s">
        <v>383</v>
      </c>
      <c r="F424" s="423" t="s">
        <v>384</v>
      </c>
    </row>
    <row r="425" spans="2:6">
      <c r="B425" s="259">
        <f t="shared" si="7"/>
        <v>1249</v>
      </c>
      <c r="C425" s="260" t="str">
        <f>VLOOKUP(B425,B:F,HLOOKUP(Cover!$B$3,$B$4:$F$5,2,0),0)</f>
        <v>Minulé účtovné obdobie</v>
      </c>
      <c r="D425" s="260" t="s">
        <v>984</v>
      </c>
      <c r="E425" s="260" t="s">
        <v>985</v>
      </c>
      <c r="F425" s="423" t="s">
        <v>1469</v>
      </c>
    </row>
    <row r="426" spans="2:6">
      <c r="B426" s="259">
        <f t="shared" si="7"/>
        <v>1250</v>
      </c>
      <c r="C426" s="260" t="str">
        <f>VLOOKUP(B426,B:F,HLOOKUP(Cover!$B$3,$B$4:$F$5,2,0),0)</f>
        <v>Peňažné toky z prevádzkovej činnosti</v>
      </c>
      <c r="D426" s="260" t="s">
        <v>986</v>
      </c>
      <c r="E426" s="260" t="s">
        <v>987</v>
      </c>
      <c r="F426" s="423" t="s">
        <v>1470</v>
      </c>
    </row>
    <row r="427" spans="2:6">
      <c r="B427" s="259">
        <f t="shared" si="7"/>
        <v>1251</v>
      </c>
      <c r="C427" s="260" t="str">
        <f>VLOOKUP(B427,B:F,HLOOKUP(Cover!$B$3,$B$4:$F$5,2,0),0)</f>
        <v>Peňažné toky z investičnej činnosti</v>
      </c>
      <c r="D427" s="260" t="s">
        <v>1037</v>
      </c>
      <c r="E427" s="260" t="s">
        <v>1038</v>
      </c>
      <c r="F427" s="423" t="s">
        <v>1471</v>
      </c>
    </row>
    <row r="428" spans="2:6">
      <c r="B428" s="259">
        <f t="shared" si="7"/>
        <v>1252</v>
      </c>
      <c r="C428" s="260" t="str">
        <f>VLOOKUP(B428,B:F,HLOOKUP(Cover!$B$3,$B$4:$F$5,2,0),0)</f>
        <v>Peňažné toky z finančnej činnosti</v>
      </c>
      <c r="D428" s="260" t="s">
        <v>1070</v>
      </c>
      <c r="E428" s="260" t="s">
        <v>1071</v>
      </c>
      <c r="F428" s="423" t="s">
        <v>1472</v>
      </c>
    </row>
    <row r="429" spans="2:6">
      <c r="D429" s="259"/>
    </row>
    <row r="430" spans="2:6">
      <c r="D430" s="259"/>
    </row>
    <row r="431" spans="2:6">
      <c r="D431" s="259"/>
    </row>
    <row r="432" spans="2:6">
      <c r="D432" s="259"/>
    </row>
    <row r="433" spans="4:4">
      <c r="D433" s="259"/>
    </row>
    <row r="434" spans="4:4">
      <c r="D434" s="259"/>
    </row>
    <row r="435" spans="4:4">
      <c r="D435" s="259"/>
    </row>
    <row r="436" spans="4:4">
      <c r="D436" s="259"/>
    </row>
    <row r="437" spans="4:4">
      <c r="D437" s="259"/>
    </row>
    <row r="438" spans="4:4">
      <c r="D438" s="259"/>
    </row>
    <row r="439" spans="4:4">
      <c r="D439" s="259"/>
    </row>
    <row r="440" spans="4:4">
      <c r="D440" s="259"/>
    </row>
    <row r="441" spans="4:4">
      <c r="D441" s="259"/>
    </row>
    <row r="442" spans="4:4">
      <c r="D442" s="259"/>
    </row>
  </sheetData>
  <pageMargins left="0.78740157480314965" right="0.78740157480314965" top="1.181102362204724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BX94"/>
  <sheetViews>
    <sheetView zoomScale="115" zoomScaleNormal="115" workbookViewId="0">
      <selection activeCell="C14" sqref="C14:BW14"/>
    </sheetView>
  </sheetViews>
  <sheetFormatPr defaultRowHeight="12.75"/>
  <cols>
    <col min="1" max="1" width="0.7109375" style="8" customWidth="1"/>
    <col min="2" max="2" width="0.5703125" style="8" customWidth="1"/>
    <col min="3" max="3" width="2.140625" style="8" customWidth="1"/>
    <col min="4" max="4" width="0.5703125" style="8" customWidth="1"/>
    <col min="5" max="5" width="2.140625" style="8" customWidth="1"/>
    <col min="6" max="6" width="0.5703125" style="8" customWidth="1"/>
    <col min="7" max="7" width="2.140625" style="8" customWidth="1"/>
    <col min="8" max="8" width="0.5703125" style="8" customWidth="1"/>
    <col min="9" max="9" width="2.140625" style="8" customWidth="1"/>
    <col min="10" max="10" width="0.5703125" style="8" customWidth="1"/>
    <col min="11" max="11" width="2.140625" style="8" customWidth="1"/>
    <col min="12" max="12" width="0.5703125" style="8" customWidth="1"/>
    <col min="13" max="13" width="2.28515625" style="8" customWidth="1"/>
    <col min="14" max="14" width="0.5703125" style="8" customWidth="1"/>
    <col min="15" max="15" width="2.140625" style="8" customWidth="1"/>
    <col min="16" max="16" width="0.5703125" style="8" customWidth="1"/>
    <col min="17" max="17" width="2.140625" style="8" customWidth="1"/>
    <col min="18" max="18" width="0.5703125" style="8" customWidth="1"/>
    <col min="19" max="19" width="2.140625" style="8" customWidth="1"/>
    <col min="20" max="20" width="0.5703125" style="8" customWidth="1"/>
    <col min="21" max="21" width="2.140625" style="8" customWidth="1"/>
    <col min="22" max="22" width="0.5703125" style="8" customWidth="1"/>
    <col min="23" max="23" width="2.140625" style="8" customWidth="1"/>
    <col min="24" max="24" width="0.5703125" style="8" customWidth="1"/>
    <col min="25" max="25" width="2.140625" style="8" customWidth="1"/>
    <col min="26" max="26" width="0.5703125" style="8" customWidth="1"/>
    <col min="27" max="27" width="2.140625" style="8" customWidth="1"/>
    <col min="28" max="28" width="0.5703125" style="8" customWidth="1"/>
    <col min="29" max="29" width="2.28515625" style="8" customWidth="1"/>
    <col min="30" max="30" width="0.5703125" style="8" customWidth="1"/>
    <col min="31" max="31" width="2.28515625" style="8" customWidth="1"/>
    <col min="32" max="32" width="0.5703125" style="8" customWidth="1"/>
    <col min="33" max="33" width="2.28515625" style="8" customWidth="1"/>
    <col min="34" max="34" width="0.5703125" style="8" customWidth="1"/>
    <col min="35" max="35" width="2.140625" style="8" customWidth="1"/>
    <col min="36" max="36" width="0.5703125" style="8" customWidth="1"/>
    <col min="37" max="37" width="2.140625" style="8" customWidth="1"/>
    <col min="38" max="38" width="0.5703125" style="8" customWidth="1"/>
    <col min="39" max="39" width="2.28515625" style="8" customWidth="1"/>
    <col min="40" max="40" width="0.5703125" style="8" customWidth="1"/>
    <col min="41" max="41" width="2.140625" style="8" customWidth="1"/>
    <col min="42" max="42" width="0.5703125" style="8" customWidth="1"/>
    <col min="43" max="43" width="2.140625" style="8" customWidth="1"/>
    <col min="44" max="44" width="0.5703125" style="8" customWidth="1"/>
    <col min="45" max="45" width="2.28515625" style="8" customWidth="1"/>
    <col min="46" max="46" width="0.5703125" style="8" customWidth="1"/>
    <col min="47" max="47" width="2.140625" style="8" customWidth="1"/>
    <col min="48" max="48" width="0.5703125" style="8" customWidth="1"/>
    <col min="49" max="49" width="2.28515625" style="8" customWidth="1"/>
    <col min="50" max="50" width="0.5703125" style="8" customWidth="1"/>
    <col min="51" max="51" width="2.140625" style="8" customWidth="1"/>
    <col min="52" max="52" width="0.5703125" style="8" customWidth="1"/>
    <col min="53" max="53" width="2.28515625" style="8" customWidth="1"/>
    <col min="54" max="54" width="0.5703125" style="8" customWidth="1"/>
    <col min="55" max="55" width="2.140625" style="8" customWidth="1"/>
    <col min="56" max="56" width="0.5703125" style="8" customWidth="1"/>
    <col min="57" max="57" width="2.140625" style="8" customWidth="1"/>
    <col min="58" max="58" width="0.5703125" style="8" customWidth="1"/>
    <col min="59" max="59" width="2.28515625" style="8" customWidth="1"/>
    <col min="60" max="60" width="0.5703125" style="8" customWidth="1"/>
    <col min="61" max="61" width="2.140625" style="8" customWidth="1"/>
    <col min="62" max="62" width="0.5703125" style="8" customWidth="1"/>
    <col min="63" max="63" width="2.140625" style="8" customWidth="1"/>
    <col min="64" max="64" width="0.5703125" style="8" customWidth="1"/>
    <col min="65" max="65" width="2.140625" style="8" customWidth="1"/>
    <col min="66" max="66" width="0.5703125" style="8" customWidth="1"/>
    <col min="67" max="67" width="2.140625" style="8" customWidth="1"/>
    <col min="68" max="68" width="0.5703125" style="8" customWidth="1"/>
    <col min="69" max="69" width="2.28515625" style="8" customWidth="1"/>
    <col min="70" max="70" width="0.5703125" style="8" customWidth="1"/>
    <col min="71" max="71" width="2.140625" style="8" customWidth="1"/>
    <col min="72" max="72" width="0.5703125" style="8" customWidth="1"/>
    <col min="73" max="73" width="2.140625" style="8" customWidth="1"/>
    <col min="74" max="74" width="0.5703125" style="8" customWidth="1"/>
    <col min="75" max="75" width="2.140625" style="8" customWidth="1"/>
    <col min="76" max="76" width="0.42578125" style="8" customWidth="1"/>
    <col min="77" max="256" width="9.140625" style="8"/>
    <col min="257" max="257" width="0.7109375" style="8" customWidth="1"/>
    <col min="258" max="258" width="0.5703125" style="8" customWidth="1"/>
    <col min="259" max="259" width="2.140625" style="8" customWidth="1"/>
    <col min="260" max="260" width="0.5703125" style="8" customWidth="1"/>
    <col min="261" max="261" width="2.140625" style="8" customWidth="1"/>
    <col min="262" max="262" width="0.5703125" style="8" customWidth="1"/>
    <col min="263" max="263" width="2.140625" style="8" customWidth="1"/>
    <col min="264" max="264" width="0.5703125" style="8" customWidth="1"/>
    <col min="265" max="265" width="2.140625" style="8" customWidth="1"/>
    <col min="266" max="266" width="0.5703125" style="8" customWidth="1"/>
    <col min="267" max="267" width="2.140625" style="8" customWidth="1"/>
    <col min="268" max="268" width="0.5703125" style="8" customWidth="1"/>
    <col min="269" max="269" width="2.28515625" style="8" customWidth="1"/>
    <col min="270" max="270" width="0.5703125" style="8" customWidth="1"/>
    <col min="271" max="271" width="2.140625" style="8" customWidth="1"/>
    <col min="272" max="272" width="0.5703125" style="8" customWidth="1"/>
    <col min="273" max="273" width="2.140625" style="8" customWidth="1"/>
    <col min="274" max="274" width="0.5703125" style="8" customWidth="1"/>
    <col min="275" max="275" width="2.140625" style="8" customWidth="1"/>
    <col min="276" max="276" width="0.5703125" style="8" customWidth="1"/>
    <col min="277" max="277" width="2.140625" style="8" customWidth="1"/>
    <col min="278" max="278" width="0.5703125" style="8" customWidth="1"/>
    <col min="279" max="279" width="2.140625" style="8" customWidth="1"/>
    <col min="280" max="280" width="0.5703125" style="8" customWidth="1"/>
    <col min="281" max="281" width="2.140625" style="8" customWidth="1"/>
    <col min="282" max="282" width="0.5703125" style="8" customWidth="1"/>
    <col min="283" max="283" width="2.140625" style="8" customWidth="1"/>
    <col min="284" max="284" width="0.5703125" style="8" customWidth="1"/>
    <col min="285" max="285" width="2.28515625" style="8" customWidth="1"/>
    <col min="286" max="286" width="0.5703125" style="8" customWidth="1"/>
    <col min="287" max="287" width="2.28515625" style="8" customWidth="1"/>
    <col min="288" max="288" width="0.5703125" style="8" customWidth="1"/>
    <col min="289" max="289" width="2.28515625" style="8" customWidth="1"/>
    <col min="290" max="290" width="0.5703125" style="8" customWidth="1"/>
    <col min="291" max="291" width="2.140625" style="8" customWidth="1"/>
    <col min="292" max="292" width="0.5703125" style="8" customWidth="1"/>
    <col min="293" max="293" width="2.140625" style="8" customWidth="1"/>
    <col min="294" max="294" width="0.5703125" style="8" customWidth="1"/>
    <col min="295" max="295" width="2.28515625" style="8" customWidth="1"/>
    <col min="296" max="296" width="0.5703125" style="8" customWidth="1"/>
    <col min="297" max="297" width="2.140625" style="8" customWidth="1"/>
    <col min="298" max="298" width="0.5703125" style="8" customWidth="1"/>
    <col min="299" max="299" width="2.140625" style="8" customWidth="1"/>
    <col min="300" max="300" width="0.5703125" style="8" customWidth="1"/>
    <col min="301" max="301" width="2.28515625" style="8" customWidth="1"/>
    <col min="302" max="302" width="0.5703125" style="8" customWidth="1"/>
    <col min="303" max="303" width="2.140625" style="8" customWidth="1"/>
    <col min="304" max="304" width="0.5703125" style="8" customWidth="1"/>
    <col min="305" max="305" width="2.28515625" style="8" customWidth="1"/>
    <col min="306" max="306" width="0.5703125" style="8" customWidth="1"/>
    <col min="307" max="307" width="2.140625" style="8" customWidth="1"/>
    <col min="308" max="308" width="0.5703125" style="8" customWidth="1"/>
    <col min="309" max="309" width="2.28515625" style="8" customWidth="1"/>
    <col min="310" max="310" width="0.5703125" style="8" customWidth="1"/>
    <col min="311" max="311" width="2.140625" style="8" customWidth="1"/>
    <col min="312" max="312" width="0.5703125" style="8" customWidth="1"/>
    <col min="313" max="313" width="2.140625" style="8" customWidth="1"/>
    <col min="314" max="314" width="0.5703125" style="8" customWidth="1"/>
    <col min="315" max="315" width="2.28515625" style="8" customWidth="1"/>
    <col min="316" max="316" width="0.5703125" style="8" customWidth="1"/>
    <col min="317" max="317" width="2.140625" style="8" customWidth="1"/>
    <col min="318" max="318" width="0.5703125" style="8" customWidth="1"/>
    <col min="319" max="319" width="2.140625" style="8" customWidth="1"/>
    <col min="320" max="320" width="0.5703125" style="8" customWidth="1"/>
    <col min="321" max="321" width="2.140625" style="8" customWidth="1"/>
    <col min="322" max="322" width="0.5703125" style="8" customWidth="1"/>
    <col min="323" max="323" width="2.140625" style="8" customWidth="1"/>
    <col min="324" max="324" width="0.5703125" style="8" customWidth="1"/>
    <col min="325" max="325" width="2.28515625" style="8" customWidth="1"/>
    <col min="326" max="326" width="0.5703125" style="8" customWidth="1"/>
    <col min="327" max="327" width="2.140625" style="8" customWidth="1"/>
    <col min="328" max="328" width="0.5703125" style="8" customWidth="1"/>
    <col min="329" max="329" width="2.140625" style="8" customWidth="1"/>
    <col min="330" max="330" width="0.5703125" style="8" customWidth="1"/>
    <col min="331" max="331" width="2.140625" style="8" customWidth="1"/>
    <col min="332" max="332" width="0.42578125" style="8" customWidth="1"/>
    <col min="333" max="512" width="9.140625" style="8"/>
    <col min="513" max="513" width="0.7109375" style="8" customWidth="1"/>
    <col min="514" max="514" width="0.5703125" style="8" customWidth="1"/>
    <col min="515" max="515" width="2.140625" style="8" customWidth="1"/>
    <col min="516" max="516" width="0.5703125" style="8" customWidth="1"/>
    <col min="517" max="517" width="2.140625" style="8" customWidth="1"/>
    <col min="518" max="518" width="0.5703125" style="8" customWidth="1"/>
    <col min="519" max="519" width="2.140625" style="8" customWidth="1"/>
    <col min="520" max="520" width="0.5703125" style="8" customWidth="1"/>
    <col min="521" max="521" width="2.140625" style="8" customWidth="1"/>
    <col min="522" max="522" width="0.5703125" style="8" customWidth="1"/>
    <col min="523" max="523" width="2.140625" style="8" customWidth="1"/>
    <col min="524" max="524" width="0.5703125" style="8" customWidth="1"/>
    <col min="525" max="525" width="2.28515625" style="8" customWidth="1"/>
    <col min="526" max="526" width="0.5703125" style="8" customWidth="1"/>
    <col min="527" max="527" width="2.140625" style="8" customWidth="1"/>
    <col min="528" max="528" width="0.5703125" style="8" customWidth="1"/>
    <col min="529" max="529" width="2.140625" style="8" customWidth="1"/>
    <col min="530" max="530" width="0.5703125" style="8" customWidth="1"/>
    <col min="531" max="531" width="2.140625" style="8" customWidth="1"/>
    <col min="532" max="532" width="0.5703125" style="8" customWidth="1"/>
    <col min="533" max="533" width="2.140625" style="8" customWidth="1"/>
    <col min="534" max="534" width="0.5703125" style="8" customWidth="1"/>
    <col min="535" max="535" width="2.140625" style="8" customWidth="1"/>
    <col min="536" max="536" width="0.5703125" style="8" customWidth="1"/>
    <col min="537" max="537" width="2.140625" style="8" customWidth="1"/>
    <col min="538" max="538" width="0.5703125" style="8" customWidth="1"/>
    <col min="539" max="539" width="2.140625" style="8" customWidth="1"/>
    <col min="540" max="540" width="0.5703125" style="8" customWidth="1"/>
    <col min="541" max="541" width="2.28515625" style="8" customWidth="1"/>
    <col min="542" max="542" width="0.5703125" style="8" customWidth="1"/>
    <col min="543" max="543" width="2.28515625" style="8" customWidth="1"/>
    <col min="544" max="544" width="0.5703125" style="8" customWidth="1"/>
    <col min="545" max="545" width="2.28515625" style="8" customWidth="1"/>
    <col min="546" max="546" width="0.5703125" style="8" customWidth="1"/>
    <col min="547" max="547" width="2.140625" style="8" customWidth="1"/>
    <col min="548" max="548" width="0.5703125" style="8" customWidth="1"/>
    <col min="549" max="549" width="2.140625" style="8" customWidth="1"/>
    <col min="550" max="550" width="0.5703125" style="8" customWidth="1"/>
    <col min="551" max="551" width="2.28515625" style="8" customWidth="1"/>
    <col min="552" max="552" width="0.5703125" style="8" customWidth="1"/>
    <col min="553" max="553" width="2.140625" style="8" customWidth="1"/>
    <col min="554" max="554" width="0.5703125" style="8" customWidth="1"/>
    <col min="555" max="555" width="2.140625" style="8" customWidth="1"/>
    <col min="556" max="556" width="0.5703125" style="8" customWidth="1"/>
    <col min="557" max="557" width="2.28515625" style="8" customWidth="1"/>
    <col min="558" max="558" width="0.5703125" style="8" customWidth="1"/>
    <col min="559" max="559" width="2.140625" style="8" customWidth="1"/>
    <col min="560" max="560" width="0.5703125" style="8" customWidth="1"/>
    <col min="561" max="561" width="2.28515625" style="8" customWidth="1"/>
    <col min="562" max="562" width="0.5703125" style="8" customWidth="1"/>
    <col min="563" max="563" width="2.140625" style="8" customWidth="1"/>
    <col min="564" max="564" width="0.5703125" style="8" customWidth="1"/>
    <col min="565" max="565" width="2.28515625" style="8" customWidth="1"/>
    <col min="566" max="566" width="0.5703125" style="8" customWidth="1"/>
    <col min="567" max="567" width="2.140625" style="8" customWidth="1"/>
    <col min="568" max="568" width="0.5703125" style="8" customWidth="1"/>
    <col min="569" max="569" width="2.140625" style="8" customWidth="1"/>
    <col min="570" max="570" width="0.5703125" style="8" customWidth="1"/>
    <col min="571" max="571" width="2.28515625" style="8" customWidth="1"/>
    <col min="572" max="572" width="0.5703125" style="8" customWidth="1"/>
    <col min="573" max="573" width="2.140625" style="8" customWidth="1"/>
    <col min="574" max="574" width="0.5703125" style="8" customWidth="1"/>
    <col min="575" max="575" width="2.140625" style="8" customWidth="1"/>
    <col min="576" max="576" width="0.5703125" style="8" customWidth="1"/>
    <col min="577" max="577" width="2.140625" style="8" customWidth="1"/>
    <col min="578" max="578" width="0.5703125" style="8" customWidth="1"/>
    <col min="579" max="579" width="2.140625" style="8" customWidth="1"/>
    <col min="580" max="580" width="0.5703125" style="8" customWidth="1"/>
    <col min="581" max="581" width="2.28515625" style="8" customWidth="1"/>
    <col min="582" max="582" width="0.5703125" style="8" customWidth="1"/>
    <col min="583" max="583" width="2.140625" style="8" customWidth="1"/>
    <col min="584" max="584" width="0.5703125" style="8" customWidth="1"/>
    <col min="585" max="585" width="2.140625" style="8" customWidth="1"/>
    <col min="586" max="586" width="0.5703125" style="8" customWidth="1"/>
    <col min="587" max="587" width="2.140625" style="8" customWidth="1"/>
    <col min="588" max="588" width="0.42578125" style="8" customWidth="1"/>
    <col min="589" max="768" width="9.140625" style="8"/>
    <col min="769" max="769" width="0.7109375" style="8" customWidth="1"/>
    <col min="770" max="770" width="0.5703125" style="8" customWidth="1"/>
    <col min="771" max="771" width="2.140625" style="8" customWidth="1"/>
    <col min="772" max="772" width="0.5703125" style="8" customWidth="1"/>
    <col min="773" max="773" width="2.140625" style="8" customWidth="1"/>
    <col min="774" max="774" width="0.5703125" style="8" customWidth="1"/>
    <col min="775" max="775" width="2.140625" style="8" customWidth="1"/>
    <col min="776" max="776" width="0.5703125" style="8" customWidth="1"/>
    <col min="777" max="777" width="2.140625" style="8" customWidth="1"/>
    <col min="778" max="778" width="0.5703125" style="8" customWidth="1"/>
    <col min="779" max="779" width="2.140625" style="8" customWidth="1"/>
    <col min="780" max="780" width="0.5703125" style="8" customWidth="1"/>
    <col min="781" max="781" width="2.28515625" style="8" customWidth="1"/>
    <col min="782" max="782" width="0.5703125" style="8" customWidth="1"/>
    <col min="783" max="783" width="2.140625" style="8" customWidth="1"/>
    <col min="784" max="784" width="0.5703125" style="8" customWidth="1"/>
    <col min="785" max="785" width="2.140625" style="8" customWidth="1"/>
    <col min="786" max="786" width="0.5703125" style="8" customWidth="1"/>
    <col min="787" max="787" width="2.140625" style="8" customWidth="1"/>
    <col min="788" max="788" width="0.5703125" style="8" customWidth="1"/>
    <col min="789" max="789" width="2.140625" style="8" customWidth="1"/>
    <col min="790" max="790" width="0.5703125" style="8" customWidth="1"/>
    <col min="791" max="791" width="2.140625" style="8" customWidth="1"/>
    <col min="792" max="792" width="0.5703125" style="8" customWidth="1"/>
    <col min="793" max="793" width="2.140625" style="8" customWidth="1"/>
    <col min="794" max="794" width="0.5703125" style="8" customWidth="1"/>
    <col min="795" max="795" width="2.140625" style="8" customWidth="1"/>
    <col min="796" max="796" width="0.5703125" style="8" customWidth="1"/>
    <col min="797" max="797" width="2.28515625" style="8" customWidth="1"/>
    <col min="798" max="798" width="0.5703125" style="8" customWidth="1"/>
    <col min="799" max="799" width="2.28515625" style="8" customWidth="1"/>
    <col min="800" max="800" width="0.5703125" style="8" customWidth="1"/>
    <col min="801" max="801" width="2.28515625" style="8" customWidth="1"/>
    <col min="802" max="802" width="0.5703125" style="8" customWidth="1"/>
    <col min="803" max="803" width="2.140625" style="8" customWidth="1"/>
    <col min="804" max="804" width="0.5703125" style="8" customWidth="1"/>
    <col min="805" max="805" width="2.140625" style="8" customWidth="1"/>
    <col min="806" max="806" width="0.5703125" style="8" customWidth="1"/>
    <col min="807" max="807" width="2.28515625" style="8" customWidth="1"/>
    <col min="808" max="808" width="0.5703125" style="8" customWidth="1"/>
    <col min="809" max="809" width="2.140625" style="8" customWidth="1"/>
    <col min="810" max="810" width="0.5703125" style="8" customWidth="1"/>
    <col min="811" max="811" width="2.140625" style="8" customWidth="1"/>
    <col min="812" max="812" width="0.5703125" style="8" customWidth="1"/>
    <col min="813" max="813" width="2.28515625" style="8" customWidth="1"/>
    <col min="814" max="814" width="0.5703125" style="8" customWidth="1"/>
    <col min="815" max="815" width="2.140625" style="8" customWidth="1"/>
    <col min="816" max="816" width="0.5703125" style="8" customWidth="1"/>
    <col min="817" max="817" width="2.28515625" style="8" customWidth="1"/>
    <col min="818" max="818" width="0.5703125" style="8" customWidth="1"/>
    <col min="819" max="819" width="2.140625" style="8" customWidth="1"/>
    <col min="820" max="820" width="0.5703125" style="8" customWidth="1"/>
    <col min="821" max="821" width="2.28515625" style="8" customWidth="1"/>
    <col min="822" max="822" width="0.5703125" style="8" customWidth="1"/>
    <col min="823" max="823" width="2.140625" style="8" customWidth="1"/>
    <col min="824" max="824" width="0.5703125" style="8" customWidth="1"/>
    <col min="825" max="825" width="2.140625" style="8" customWidth="1"/>
    <col min="826" max="826" width="0.5703125" style="8" customWidth="1"/>
    <col min="827" max="827" width="2.28515625" style="8" customWidth="1"/>
    <col min="828" max="828" width="0.5703125" style="8" customWidth="1"/>
    <col min="829" max="829" width="2.140625" style="8" customWidth="1"/>
    <col min="830" max="830" width="0.5703125" style="8" customWidth="1"/>
    <col min="831" max="831" width="2.140625" style="8" customWidth="1"/>
    <col min="832" max="832" width="0.5703125" style="8" customWidth="1"/>
    <col min="833" max="833" width="2.140625" style="8" customWidth="1"/>
    <col min="834" max="834" width="0.5703125" style="8" customWidth="1"/>
    <col min="835" max="835" width="2.140625" style="8" customWidth="1"/>
    <col min="836" max="836" width="0.5703125" style="8" customWidth="1"/>
    <col min="837" max="837" width="2.28515625" style="8" customWidth="1"/>
    <col min="838" max="838" width="0.5703125" style="8" customWidth="1"/>
    <col min="839" max="839" width="2.140625" style="8" customWidth="1"/>
    <col min="840" max="840" width="0.5703125" style="8" customWidth="1"/>
    <col min="841" max="841" width="2.140625" style="8" customWidth="1"/>
    <col min="842" max="842" width="0.5703125" style="8" customWidth="1"/>
    <col min="843" max="843" width="2.140625" style="8" customWidth="1"/>
    <col min="844" max="844" width="0.42578125" style="8" customWidth="1"/>
    <col min="845" max="1024" width="9.140625" style="8"/>
    <col min="1025" max="1025" width="0.7109375" style="8" customWidth="1"/>
    <col min="1026" max="1026" width="0.5703125" style="8" customWidth="1"/>
    <col min="1027" max="1027" width="2.140625" style="8" customWidth="1"/>
    <col min="1028" max="1028" width="0.5703125" style="8" customWidth="1"/>
    <col min="1029" max="1029" width="2.140625" style="8" customWidth="1"/>
    <col min="1030" max="1030" width="0.5703125" style="8" customWidth="1"/>
    <col min="1031" max="1031" width="2.140625" style="8" customWidth="1"/>
    <col min="1032" max="1032" width="0.5703125" style="8" customWidth="1"/>
    <col min="1033" max="1033" width="2.140625" style="8" customWidth="1"/>
    <col min="1034" max="1034" width="0.5703125" style="8" customWidth="1"/>
    <col min="1035" max="1035" width="2.140625" style="8" customWidth="1"/>
    <col min="1036" max="1036" width="0.5703125" style="8" customWidth="1"/>
    <col min="1037" max="1037" width="2.28515625" style="8" customWidth="1"/>
    <col min="1038" max="1038" width="0.5703125" style="8" customWidth="1"/>
    <col min="1039" max="1039" width="2.140625" style="8" customWidth="1"/>
    <col min="1040" max="1040" width="0.5703125" style="8" customWidth="1"/>
    <col min="1041" max="1041" width="2.140625" style="8" customWidth="1"/>
    <col min="1042" max="1042" width="0.5703125" style="8" customWidth="1"/>
    <col min="1043" max="1043" width="2.140625" style="8" customWidth="1"/>
    <col min="1044" max="1044" width="0.5703125" style="8" customWidth="1"/>
    <col min="1045" max="1045" width="2.140625" style="8" customWidth="1"/>
    <col min="1046" max="1046" width="0.5703125" style="8" customWidth="1"/>
    <col min="1047" max="1047" width="2.140625" style="8" customWidth="1"/>
    <col min="1048" max="1048" width="0.5703125" style="8" customWidth="1"/>
    <col min="1049" max="1049" width="2.140625" style="8" customWidth="1"/>
    <col min="1050" max="1050" width="0.5703125" style="8" customWidth="1"/>
    <col min="1051" max="1051" width="2.140625" style="8" customWidth="1"/>
    <col min="1052" max="1052" width="0.5703125" style="8" customWidth="1"/>
    <col min="1053" max="1053" width="2.28515625" style="8" customWidth="1"/>
    <col min="1054" max="1054" width="0.5703125" style="8" customWidth="1"/>
    <col min="1055" max="1055" width="2.28515625" style="8" customWidth="1"/>
    <col min="1056" max="1056" width="0.5703125" style="8" customWidth="1"/>
    <col min="1057" max="1057" width="2.28515625" style="8" customWidth="1"/>
    <col min="1058" max="1058" width="0.5703125" style="8" customWidth="1"/>
    <col min="1059" max="1059" width="2.140625" style="8" customWidth="1"/>
    <col min="1060" max="1060" width="0.5703125" style="8" customWidth="1"/>
    <col min="1061" max="1061" width="2.140625" style="8" customWidth="1"/>
    <col min="1062" max="1062" width="0.5703125" style="8" customWidth="1"/>
    <col min="1063" max="1063" width="2.28515625" style="8" customWidth="1"/>
    <col min="1064" max="1064" width="0.5703125" style="8" customWidth="1"/>
    <col min="1065" max="1065" width="2.140625" style="8" customWidth="1"/>
    <col min="1066" max="1066" width="0.5703125" style="8" customWidth="1"/>
    <col min="1067" max="1067" width="2.140625" style="8" customWidth="1"/>
    <col min="1068" max="1068" width="0.5703125" style="8" customWidth="1"/>
    <col min="1069" max="1069" width="2.28515625" style="8" customWidth="1"/>
    <col min="1070" max="1070" width="0.5703125" style="8" customWidth="1"/>
    <col min="1071" max="1071" width="2.140625" style="8" customWidth="1"/>
    <col min="1072" max="1072" width="0.5703125" style="8" customWidth="1"/>
    <col min="1073" max="1073" width="2.28515625" style="8" customWidth="1"/>
    <col min="1074" max="1074" width="0.5703125" style="8" customWidth="1"/>
    <col min="1075" max="1075" width="2.140625" style="8" customWidth="1"/>
    <col min="1076" max="1076" width="0.5703125" style="8" customWidth="1"/>
    <col min="1077" max="1077" width="2.28515625" style="8" customWidth="1"/>
    <col min="1078" max="1078" width="0.5703125" style="8" customWidth="1"/>
    <col min="1079" max="1079" width="2.140625" style="8" customWidth="1"/>
    <col min="1080" max="1080" width="0.5703125" style="8" customWidth="1"/>
    <col min="1081" max="1081" width="2.140625" style="8" customWidth="1"/>
    <col min="1082" max="1082" width="0.5703125" style="8" customWidth="1"/>
    <col min="1083" max="1083" width="2.28515625" style="8" customWidth="1"/>
    <col min="1084" max="1084" width="0.5703125" style="8" customWidth="1"/>
    <col min="1085" max="1085" width="2.140625" style="8" customWidth="1"/>
    <col min="1086" max="1086" width="0.5703125" style="8" customWidth="1"/>
    <col min="1087" max="1087" width="2.140625" style="8" customWidth="1"/>
    <col min="1088" max="1088" width="0.5703125" style="8" customWidth="1"/>
    <col min="1089" max="1089" width="2.140625" style="8" customWidth="1"/>
    <col min="1090" max="1090" width="0.5703125" style="8" customWidth="1"/>
    <col min="1091" max="1091" width="2.140625" style="8" customWidth="1"/>
    <col min="1092" max="1092" width="0.5703125" style="8" customWidth="1"/>
    <col min="1093" max="1093" width="2.28515625" style="8" customWidth="1"/>
    <col min="1094" max="1094" width="0.5703125" style="8" customWidth="1"/>
    <col min="1095" max="1095" width="2.140625" style="8" customWidth="1"/>
    <col min="1096" max="1096" width="0.5703125" style="8" customWidth="1"/>
    <col min="1097" max="1097" width="2.140625" style="8" customWidth="1"/>
    <col min="1098" max="1098" width="0.5703125" style="8" customWidth="1"/>
    <col min="1099" max="1099" width="2.140625" style="8" customWidth="1"/>
    <col min="1100" max="1100" width="0.42578125" style="8" customWidth="1"/>
    <col min="1101" max="1280" width="9.140625" style="8"/>
    <col min="1281" max="1281" width="0.7109375" style="8" customWidth="1"/>
    <col min="1282" max="1282" width="0.5703125" style="8" customWidth="1"/>
    <col min="1283" max="1283" width="2.140625" style="8" customWidth="1"/>
    <col min="1284" max="1284" width="0.5703125" style="8" customWidth="1"/>
    <col min="1285" max="1285" width="2.140625" style="8" customWidth="1"/>
    <col min="1286" max="1286" width="0.5703125" style="8" customWidth="1"/>
    <col min="1287" max="1287" width="2.140625" style="8" customWidth="1"/>
    <col min="1288" max="1288" width="0.5703125" style="8" customWidth="1"/>
    <col min="1289" max="1289" width="2.140625" style="8" customWidth="1"/>
    <col min="1290" max="1290" width="0.5703125" style="8" customWidth="1"/>
    <col min="1291" max="1291" width="2.140625" style="8" customWidth="1"/>
    <col min="1292" max="1292" width="0.5703125" style="8" customWidth="1"/>
    <col min="1293" max="1293" width="2.28515625" style="8" customWidth="1"/>
    <col min="1294" max="1294" width="0.5703125" style="8" customWidth="1"/>
    <col min="1295" max="1295" width="2.140625" style="8" customWidth="1"/>
    <col min="1296" max="1296" width="0.5703125" style="8" customWidth="1"/>
    <col min="1297" max="1297" width="2.140625" style="8" customWidth="1"/>
    <col min="1298" max="1298" width="0.5703125" style="8" customWidth="1"/>
    <col min="1299" max="1299" width="2.140625" style="8" customWidth="1"/>
    <col min="1300" max="1300" width="0.5703125" style="8" customWidth="1"/>
    <col min="1301" max="1301" width="2.140625" style="8" customWidth="1"/>
    <col min="1302" max="1302" width="0.5703125" style="8" customWidth="1"/>
    <col min="1303" max="1303" width="2.140625" style="8" customWidth="1"/>
    <col min="1304" max="1304" width="0.5703125" style="8" customWidth="1"/>
    <col min="1305" max="1305" width="2.140625" style="8" customWidth="1"/>
    <col min="1306" max="1306" width="0.5703125" style="8" customWidth="1"/>
    <col min="1307" max="1307" width="2.140625" style="8" customWidth="1"/>
    <col min="1308" max="1308" width="0.5703125" style="8" customWidth="1"/>
    <col min="1309" max="1309" width="2.28515625" style="8" customWidth="1"/>
    <col min="1310" max="1310" width="0.5703125" style="8" customWidth="1"/>
    <col min="1311" max="1311" width="2.28515625" style="8" customWidth="1"/>
    <col min="1312" max="1312" width="0.5703125" style="8" customWidth="1"/>
    <col min="1313" max="1313" width="2.28515625" style="8" customWidth="1"/>
    <col min="1314" max="1314" width="0.5703125" style="8" customWidth="1"/>
    <col min="1315" max="1315" width="2.140625" style="8" customWidth="1"/>
    <col min="1316" max="1316" width="0.5703125" style="8" customWidth="1"/>
    <col min="1317" max="1317" width="2.140625" style="8" customWidth="1"/>
    <col min="1318" max="1318" width="0.5703125" style="8" customWidth="1"/>
    <col min="1319" max="1319" width="2.28515625" style="8" customWidth="1"/>
    <col min="1320" max="1320" width="0.5703125" style="8" customWidth="1"/>
    <col min="1321" max="1321" width="2.140625" style="8" customWidth="1"/>
    <col min="1322" max="1322" width="0.5703125" style="8" customWidth="1"/>
    <col min="1323" max="1323" width="2.140625" style="8" customWidth="1"/>
    <col min="1324" max="1324" width="0.5703125" style="8" customWidth="1"/>
    <col min="1325" max="1325" width="2.28515625" style="8" customWidth="1"/>
    <col min="1326" max="1326" width="0.5703125" style="8" customWidth="1"/>
    <col min="1327" max="1327" width="2.140625" style="8" customWidth="1"/>
    <col min="1328" max="1328" width="0.5703125" style="8" customWidth="1"/>
    <col min="1329" max="1329" width="2.28515625" style="8" customWidth="1"/>
    <col min="1330" max="1330" width="0.5703125" style="8" customWidth="1"/>
    <col min="1331" max="1331" width="2.140625" style="8" customWidth="1"/>
    <col min="1332" max="1332" width="0.5703125" style="8" customWidth="1"/>
    <col min="1333" max="1333" width="2.28515625" style="8" customWidth="1"/>
    <col min="1334" max="1334" width="0.5703125" style="8" customWidth="1"/>
    <col min="1335" max="1335" width="2.140625" style="8" customWidth="1"/>
    <col min="1336" max="1336" width="0.5703125" style="8" customWidth="1"/>
    <col min="1337" max="1337" width="2.140625" style="8" customWidth="1"/>
    <col min="1338" max="1338" width="0.5703125" style="8" customWidth="1"/>
    <col min="1339" max="1339" width="2.28515625" style="8" customWidth="1"/>
    <col min="1340" max="1340" width="0.5703125" style="8" customWidth="1"/>
    <col min="1341" max="1341" width="2.140625" style="8" customWidth="1"/>
    <col min="1342" max="1342" width="0.5703125" style="8" customWidth="1"/>
    <col min="1343" max="1343" width="2.140625" style="8" customWidth="1"/>
    <col min="1344" max="1344" width="0.5703125" style="8" customWidth="1"/>
    <col min="1345" max="1345" width="2.140625" style="8" customWidth="1"/>
    <col min="1346" max="1346" width="0.5703125" style="8" customWidth="1"/>
    <col min="1347" max="1347" width="2.140625" style="8" customWidth="1"/>
    <col min="1348" max="1348" width="0.5703125" style="8" customWidth="1"/>
    <col min="1349" max="1349" width="2.28515625" style="8" customWidth="1"/>
    <col min="1350" max="1350" width="0.5703125" style="8" customWidth="1"/>
    <col min="1351" max="1351" width="2.140625" style="8" customWidth="1"/>
    <col min="1352" max="1352" width="0.5703125" style="8" customWidth="1"/>
    <col min="1353" max="1353" width="2.140625" style="8" customWidth="1"/>
    <col min="1354" max="1354" width="0.5703125" style="8" customWidth="1"/>
    <col min="1355" max="1355" width="2.140625" style="8" customWidth="1"/>
    <col min="1356" max="1356" width="0.42578125" style="8" customWidth="1"/>
    <col min="1357" max="1536" width="9.140625" style="8"/>
    <col min="1537" max="1537" width="0.7109375" style="8" customWidth="1"/>
    <col min="1538" max="1538" width="0.5703125" style="8" customWidth="1"/>
    <col min="1539" max="1539" width="2.140625" style="8" customWidth="1"/>
    <col min="1540" max="1540" width="0.5703125" style="8" customWidth="1"/>
    <col min="1541" max="1541" width="2.140625" style="8" customWidth="1"/>
    <col min="1542" max="1542" width="0.5703125" style="8" customWidth="1"/>
    <col min="1543" max="1543" width="2.140625" style="8" customWidth="1"/>
    <col min="1544" max="1544" width="0.5703125" style="8" customWidth="1"/>
    <col min="1545" max="1545" width="2.140625" style="8" customWidth="1"/>
    <col min="1546" max="1546" width="0.5703125" style="8" customWidth="1"/>
    <col min="1547" max="1547" width="2.140625" style="8" customWidth="1"/>
    <col min="1548" max="1548" width="0.5703125" style="8" customWidth="1"/>
    <col min="1549" max="1549" width="2.28515625" style="8" customWidth="1"/>
    <col min="1550" max="1550" width="0.5703125" style="8" customWidth="1"/>
    <col min="1551" max="1551" width="2.140625" style="8" customWidth="1"/>
    <col min="1552" max="1552" width="0.5703125" style="8" customWidth="1"/>
    <col min="1553" max="1553" width="2.140625" style="8" customWidth="1"/>
    <col min="1554" max="1554" width="0.5703125" style="8" customWidth="1"/>
    <col min="1555" max="1555" width="2.140625" style="8" customWidth="1"/>
    <col min="1556" max="1556" width="0.5703125" style="8" customWidth="1"/>
    <col min="1557" max="1557" width="2.140625" style="8" customWidth="1"/>
    <col min="1558" max="1558" width="0.5703125" style="8" customWidth="1"/>
    <col min="1559" max="1559" width="2.140625" style="8" customWidth="1"/>
    <col min="1560" max="1560" width="0.5703125" style="8" customWidth="1"/>
    <col min="1561" max="1561" width="2.140625" style="8" customWidth="1"/>
    <col min="1562" max="1562" width="0.5703125" style="8" customWidth="1"/>
    <col min="1563" max="1563" width="2.140625" style="8" customWidth="1"/>
    <col min="1564" max="1564" width="0.5703125" style="8" customWidth="1"/>
    <col min="1565" max="1565" width="2.28515625" style="8" customWidth="1"/>
    <col min="1566" max="1566" width="0.5703125" style="8" customWidth="1"/>
    <col min="1567" max="1567" width="2.28515625" style="8" customWidth="1"/>
    <col min="1568" max="1568" width="0.5703125" style="8" customWidth="1"/>
    <col min="1569" max="1569" width="2.28515625" style="8" customWidth="1"/>
    <col min="1570" max="1570" width="0.5703125" style="8" customWidth="1"/>
    <col min="1571" max="1571" width="2.140625" style="8" customWidth="1"/>
    <col min="1572" max="1572" width="0.5703125" style="8" customWidth="1"/>
    <col min="1573" max="1573" width="2.140625" style="8" customWidth="1"/>
    <col min="1574" max="1574" width="0.5703125" style="8" customWidth="1"/>
    <col min="1575" max="1575" width="2.28515625" style="8" customWidth="1"/>
    <col min="1576" max="1576" width="0.5703125" style="8" customWidth="1"/>
    <col min="1577" max="1577" width="2.140625" style="8" customWidth="1"/>
    <col min="1578" max="1578" width="0.5703125" style="8" customWidth="1"/>
    <col min="1579" max="1579" width="2.140625" style="8" customWidth="1"/>
    <col min="1580" max="1580" width="0.5703125" style="8" customWidth="1"/>
    <col min="1581" max="1581" width="2.28515625" style="8" customWidth="1"/>
    <col min="1582" max="1582" width="0.5703125" style="8" customWidth="1"/>
    <col min="1583" max="1583" width="2.140625" style="8" customWidth="1"/>
    <col min="1584" max="1584" width="0.5703125" style="8" customWidth="1"/>
    <col min="1585" max="1585" width="2.28515625" style="8" customWidth="1"/>
    <col min="1586" max="1586" width="0.5703125" style="8" customWidth="1"/>
    <col min="1587" max="1587" width="2.140625" style="8" customWidth="1"/>
    <col min="1588" max="1588" width="0.5703125" style="8" customWidth="1"/>
    <col min="1589" max="1589" width="2.28515625" style="8" customWidth="1"/>
    <col min="1590" max="1590" width="0.5703125" style="8" customWidth="1"/>
    <col min="1591" max="1591" width="2.140625" style="8" customWidth="1"/>
    <col min="1592" max="1592" width="0.5703125" style="8" customWidth="1"/>
    <col min="1593" max="1593" width="2.140625" style="8" customWidth="1"/>
    <col min="1594" max="1594" width="0.5703125" style="8" customWidth="1"/>
    <col min="1595" max="1595" width="2.28515625" style="8" customWidth="1"/>
    <col min="1596" max="1596" width="0.5703125" style="8" customWidth="1"/>
    <col min="1597" max="1597" width="2.140625" style="8" customWidth="1"/>
    <col min="1598" max="1598" width="0.5703125" style="8" customWidth="1"/>
    <col min="1599" max="1599" width="2.140625" style="8" customWidth="1"/>
    <col min="1600" max="1600" width="0.5703125" style="8" customWidth="1"/>
    <col min="1601" max="1601" width="2.140625" style="8" customWidth="1"/>
    <col min="1602" max="1602" width="0.5703125" style="8" customWidth="1"/>
    <col min="1603" max="1603" width="2.140625" style="8" customWidth="1"/>
    <col min="1604" max="1604" width="0.5703125" style="8" customWidth="1"/>
    <col min="1605" max="1605" width="2.28515625" style="8" customWidth="1"/>
    <col min="1606" max="1606" width="0.5703125" style="8" customWidth="1"/>
    <col min="1607" max="1607" width="2.140625" style="8" customWidth="1"/>
    <col min="1608" max="1608" width="0.5703125" style="8" customWidth="1"/>
    <col min="1609" max="1609" width="2.140625" style="8" customWidth="1"/>
    <col min="1610" max="1610" width="0.5703125" style="8" customWidth="1"/>
    <col min="1611" max="1611" width="2.140625" style="8" customWidth="1"/>
    <col min="1612" max="1612" width="0.42578125" style="8" customWidth="1"/>
    <col min="1613" max="1792" width="9.140625" style="8"/>
    <col min="1793" max="1793" width="0.7109375" style="8" customWidth="1"/>
    <col min="1794" max="1794" width="0.5703125" style="8" customWidth="1"/>
    <col min="1795" max="1795" width="2.140625" style="8" customWidth="1"/>
    <col min="1796" max="1796" width="0.5703125" style="8" customWidth="1"/>
    <col min="1797" max="1797" width="2.140625" style="8" customWidth="1"/>
    <col min="1798" max="1798" width="0.5703125" style="8" customWidth="1"/>
    <col min="1799" max="1799" width="2.140625" style="8" customWidth="1"/>
    <col min="1800" max="1800" width="0.5703125" style="8" customWidth="1"/>
    <col min="1801" max="1801" width="2.140625" style="8" customWidth="1"/>
    <col min="1802" max="1802" width="0.5703125" style="8" customWidth="1"/>
    <col min="1803" max="1803" width="2.140625" style="8" customWidth="1"/>
    <col min="1804" max="1804" width="0.5703125" style="8" customWidth="1"/>
    <col min="1805" max="1805" width="2.28515625" style="8" customWidth="1"/>
    <col min="1806" max="1806" width="0.5703125" style="8" customWidth="1"/>
    <col min="1807" max="1807" width="2.140625" style="8" customWidth="1"/>
    <col min="1808" max="1808" width="0.5703125" style="8" customWidth="1"/>
    <col min="1809" max="1809" width="2.140625" style="8" customWidth="1"/>
    <col min="1810" max="1810" width="0.5703125" style="8" customWidth="1"/>
    <col min="1811" max="1811" width="2.140625" style="8" customWidth="1"/>
    <col min="1812" max="1812" width="0.5703125" style="8" customWidth="1"/>
    <col min="1813" max="1813" width="2.140625" style="8" customWidth="1"/>
    <col min="1814" max="1814" width="0.5703125" style="8" customWidth="1"/>
    <col min="1815" max="1815" width="2.140625" style="8" customWidth="1"/>
    <col min="1816" max="1816" width="0.5703125" style="8" customWidth="1"/>
    <col min="1817" max="1817" width="2.140625" style="8" customWidth="1"/>
    <col min="1818" max="1818" width="0.5703125" style="8" customWidth="1"/>
    <col min="1819" max="1819" width="2.140625" style="8" customWidth="1"/>
    <col min="1820" max="1820" width="0.5703125" style="8" customWidth="1"/>
    <col min="1821" max="1821" width="2.28515625" style="8" customWidth="1"/>
    <col min="1822" max="1822" width="0.5703125" style="8" customWidth="1"/>
    <col min="1823" max="1823" width="2.28515625" style="8" customWidth="1"/>
    <col min="1824" max="1824" width="0.5703125" style="8" customWidth="1"/>
    <col min="1825" max="1825" width="2.28515625" style="8" customWidth="1"/>
    <col min="1826" max="1826" width="0.5703125" style="8" customWidth="1"/>
    <col min="1827" max="1827" width="2.140625" style="8" customWidth="1"/>
    <col min="1828" max="1828" width="0.5703125" style="8" customWidth="1"/>
    <col min="1829" max="1829" width="2.140625" style="8" customWidth="1"/>
    <col min="1830" max="1830" width="0.5703125" style="8" customWidth="1"/>
    <col min="1831" max="1831" width="2.28515625" style="8" customWidth="1"/>
    <col min="1832" max="1832" width="0.5703125" style="8" customWidth="1"/>
    <col min="1833" max="1833" width="2.140625" style="8" customWidth="1"/>
    <col min="1834" max="1834" width="0.5703125" style="8" customWidth="1"/>
    <col min="1835" max="1835" width="2.140625" style="8" customWidth="1"/>
    <col min="1836" max="1836" width="0.5703125" style="8" customWidth="1"/>
    <col min="1837" max="1837" width="2.28515625" style="8" customWidth="1"/>
    <col min="1838" max="1838" width="0.5703125" style="8" customWidth="1"/>
    <col min="1839" max="1839" width="2.140625" style="8" customWidth="1"/>
    <col min="1840" max="1840" width="0.5703125" style="8" customWidth="1"/>
    <col min="1841" max="1841" width="2.28515625" style="8" customWidth="1"/>
    <col min="1842" max="1842" width="0.5703125" style="8" customWidth="1"/>
    <col min="1843" max="1843" width="2.140625" style="8" customWidth="1"/>
    <col min="1844" max="1844" width="0.5703125" style="8" customWidth="1"/>
    <col min="1845" max="1845" width="2.28515625" style="8" customWidth="1"/>
    <col min="1846" max="1846" width="0.5703125" style="8" customWidth="1"/>
    <col min="1847" max="1847" width="2.140625" style="8" customWidth="1"/>
    <col min="1848" max="1848" width="0.5703125" style="8" customWidth="1"/>
    <col min="1849" max="1849" width="2.140625" style="8" customWidth="1"/>
    <col min="1850" max="1850" width="0.5703125" style="8" customWidth="1"/>
    <col min="1851" max="1851" width="2.28515625" style="8" customWidth="1"/>
    <col min="1852" max="1852" width="0.5703125" style="8" customWidth="1"/>
    <col min="1853" max="1853" width="2.140625" style="8" customWidth="1"/>
    <col min="1854" max="1854" width="0.5703125" style="8" customWidth="1"/>
    <col min="1855" max="1855" width="2.140625" style="8" customWidth="1"/>
    <col min="1856" max="1856" width="0.5703125" style="8" customWidth="1"/>
    <col min="1857" max="1857" width="2.140625" style="8" customWidth="1"/>
    <col min="1858" max="1858" width="0.5703125" style="8" customWidth="1"/>
    <col min="1859" max="1859" width="2.140625" style="8" customWidth="1"/>
    <col min="1860" max="1860" width="0.5703125" style="8" customWidth="1"/>
    <col min="1861" max="1861" width="2.28515625" style="8" customWidth="1"/>
    <col min="1862" max="1862" width="0.5703125" style="8" customWidth="1"/>
    <col min="1863" max="1863" width="2.140625" style="8" customWidth="1"/>
    <col min="1864" max="1864" width="0.5703125" style="8" customWidth="1"/>
    <col min="1865" max="1865" width="2.140625" style="8" customWidth="1"/>
    <col min="1866" max="1866" width="0.5703125" style="8" customWidth="1"/>
    <col min="1867" max="1867" width="2.140625" style="8" customWidth="1"/>
    <col min="1868" max="1868" width="0.42578125" style="8" customWidth="1"/>
    <col min="1869" max="2048" width="9.140625" style="8"/>
    <col min="2049" max="2049" width="0.7109375" style="8" customWidth="1"/>
    <col min="2050" max="2050" width="0.5703125" style="8" customWidth="1"/>
    <col min="2051" max="2051" width="2.140625" style="8" customWidth="1"/>
    <col min="2052" max="2052" width="0.5703125" style="8" customWidth="1"/>
    <col min="2053" max="2053" width="2.140625" style="8" customWidth="1"/>
    <col min="2054" max="2054" width="0.5703125" style="8" customWidth="1"/>
    <col min="2055" max="2055" width="2.140625" style="8" customWidth="1"/>
    <col min="2056" max="2056" width="0.5703125" style="8" customWidth="1"/>
    <col min="2057" max="2057" width="2.140625" style="8" customWidth="1"/>
    <col min="2058" max="2058" width="0.5703125" style="8" customWidth="1"/>
    <col min="2059" max="2059" width="2.140625" style="8" customWidth="1"/>
    <col min="2060" max="2060" width="0.5703125" style="8" customWidth="1"/>
    <col min="2061" max="2061" width="2.28515625" style="8" customWidth="1"/>
    <col min="2062" max="2062" width="0.5703125" style="8" customWidth="1"/>
    <col min="2063" max="2063" width="2.140625" style="8" customWidth="1"/>
    <col min="2064" max="2064" width="0.5703125" style="8" customWidth="1"/>
    <col min="2065" max="2065" width="2.140625" style="8" customWidth="1"/>
    <col min="2066" max="2066" width="0.5703125" style="8" customWidth="1"/>
    <col min="2067" max="2067" width="2.140625" style="8" customWidth="1"/>
    <col min="2068" max="2068" width="0.5703125" style="8" customWidth="1"/>
    <col min="2069" max="2069" width="2.140625" style="8" customWidth="1"/>
    <col min="2070" max="2070" width="0.5703125" style="8" customWidth="1"/>
    <col min="2071" max="2071" width="2.140625" style="8" customWidth="1"/>
    <col min="2072" max="2072" width="0.5703125" style="8" customWidth="1"/>
    <col min="2073" max="2073" width="2.140625" style="8" customWidth="1"/>
    <col min="2074" max="2074" width="0.5703125" style="8" customWidth="1"/>
    <col min="2075" max="2075" width="2.140625" style="8" customWidth="1"/>
    <col min="2076" max="2076" width="0.5703125" style="8" customWidth="1"/>
    <col min="2077" max="2077" width="2.28515625" style="8" customWidth="1"/>
    <col min="2078" max="2078" width="0.5703125" style="8" customWidth="1"/>
    <col min="2079" max="2079" width="2.28515625" style="8" customWidth="1"/>
    <col min="2080" max="2080" width="0.5703125" style="8" customWidth="1"/>
    <col min="2081" max="2081" width="2.28515625" style="8" customWidth="1"/>
    <col min="2082" max="2082" width="0.5703125" style="8" customWidth="1"/>
    <col min="2083" max="2083" width="2.140625" style="8" customWidth="1"/>
    <col min="2084" max="2084" width="0.5703125" style="8" customWidth="1"/>
    <col min="2085" max="2085" width="2.140625" style="8" customWidth="1"/>
    <col min="2086" max="2086" width="0.5703125" style="8" customWidth="1"/>
    <col min="2087" max="2087" width="2.28515625" style="8" customWidth="1"/>
    <col min="2088" max="2088" width="0.5703125" style="8" customWidth="1"/>
    <col min="2089" max="2089" width="2.140625" style="8" customWidth="1"/>
    <col min="2090" max="2090" width="0.5703125" style="8" customWidth="1"/>
    <col min="2091" max="2091" width="2.140625" style="8" customWidth="1"/>
    <col min="2092" max="2092" width="0.5703125" style="8" customWidth="1"/>
    <col min="2093" max="2093" width="2.28515625" style="8" customWidth="1"/>
    <col min="2094" max="2094" width="0.5703125" style="8" customWidth="1"/>
    <col min="2095" max="2095" width="2.140625" style="8" customWidth="1"/>
    <col min="2096" max="2096" width="0.5703125" style="8" customWidth="1"/>
    <col min="2097" max="2097" width="2.28515625" style="8" customWidth="1"/>
    <col min="2098" max="2098" width="0.5703125" style="8" customWidth="1"/>
    <col min="2099" max="2099" width="2.140625" style="8" customWidth="1"/>
    <col min="2100" max="2100" width="0.5703125" style="8" customWidth="1"/>
    <col min="2101" max="2101" width="2.28515625" style="8" customWidth="1"/>
    <col min="2102" max="2102" width="0.5703125" style="8" customWidth="1"/>
    <col min="2103" max="2103" width="2.140625" style="8" customWidth="1"/>
    <col min="2104" max="2104" width="0.5703125" style="8" customWidth="1"/>
    <col min="2105" max="2105" width="2.140625" style="8" customWidth="1"/>
    <col min="2106" max="2106" width="0.5703125" style="8" customWidth="1"/>
    <col min="2107" max="2107" width="2.28515625" style="8" customWidth="1"/>
    <col min="2108" max="2108" width="0.5703125" style="8" customWidth="1"/>
    <col min="2109" max="2109" width="2.140625" style="8" customWidth="1"/>
    <col min="2110" max="2110" width="0.5703125" style="8" customWidth="1"/>
    <col min="2111" max="2111" width="2.140625" style="8" customWidth="1"/>
    <col min="2112" max="2112" width="0.5703125" style="8" customWidth="1"/>
    <col min="2113" max="2113" width="2.140625" style="8" customWidth="1"/>
    <col min="2114" max="2114" width="0.5703125" style="8" customWidth="1"/>
    <col min="2115" max="2115" width="2.140625" style="8" customWidth="1"/>
    <col min="2116" max="2116" width="0.5703125" style="8" customWidth="1"/>
    <col min="2117" max="2117" width="2.28515625" style="8" customWidth="1"/>
    <col min="2118" max="2118" width="0.5703125" style="8" customWidth="1"/>
    <col min="2119" max="2119" width="2.140625" style="8" customWidth="1"/>
    <col min="2120" max="2120" width="0.5703125" style="8" customWidth="1"/>
    <col min="2121" max="2121" width="2.140625" style="8" customWidth="1"/>
    <col min="2122" max="2122" width="0.5703125" style="8" customWidth="1"/>
    <col min="2123" max="2123" width="2.140625" style="8" customWidth="1"/>
    <col min="2124" max="2124" width="0.42578125" style="8" customWidth="1"/>
    <col min="2125" max="2304" width="9.140625" style="8"/>
    <col min="2305" max="2305" width="0.7109375" style="8" customWidth="1"/>
    <col min="2306" max="2306" width="0.5703125" style="8" customWidth="1"/>
    <col min="2307" max="2307" width="2.140625" style="8" customWidth="1"/>
    <col min="2308" max="2308" width="0.5703125" style="8" customWidth="1"/>
    <col min="2309" max="2309" width="2.140625" style="8" customWidth="1"/>
    <col min="2310" max="2310" width="0.5703125" style="8" customWidth="1"/>
    <col min="2311" max="2311" width="2.140625" style="8" customWidth="1"/>
    <col min="2312" max="2312" width="0.5703125" style="8" customWidth="1"/>
    <col min="2313" max="2313" width="2.140625" style="8" customWidth="1"/>
    <col min="2314" max="2314" width="0.5703125" style="8" customWidth="1"/>
    <col min="2315" max="2315" width="2.140625" style="8" customWidth="1"/>
    <col min="2316" max="2316" width="0.5703125" style="8" customWidth="1"/>
    <col min="2317" max="2317" width="2.28515625" style="8" customWidth="1"/>
    <col min="2318" max="2318" width="0.5703125" style="8" customWidth="1"/>
    <col min="2319" max="2319" width="2.140625" style="8" customWidth="1"/>
    <col min="2320" max="2320" width="0.5703125" style="8" customWidth="1"/>
    <col min="2321" max="2321" width="2.140625" style="8" customWidth="1"/>
    <col min="2322" max="2322" width="0.5703125" style="8" customWidth="1"/>
    <col min="2323" max="2323" width="2.140625" style="8" customWidth="1"/>
    <col min="2324" max="2324" width="0.5703125" style="8" customWidth="1"/>
    <col min="2325" max="2325" width="2.140625" style="8" customWidth="1"/>
    <col min="2326" max="2326" width="0.5703125" style="8" customWidth="1"/>
    <col min="2327" max="2327" width="2.140625" style="8" customWidth="1"/>
    <col min="2328" max="2328" width="0.5703125" style="8" customWidth="1"/>
    <col min="2329" max="2329" width="2.140625" style="8" customWidth="1"/>
    <col min="2330" max="2330" width="0.5703125" style="8" customWidth="1"/>
    <col min="2331" max="2331" width="2.140625" style="8" customWidth="1"/>
    <col min="2332" max="2332" width="0.5703125" style="8" customWidth="1"/>
    <col min="2333" max="2333" width="2.28515625" style="8" customWidth="1"/>
    <col min="2334" max="2334" width="0.5703125" style="8" customWidth="1"/>
    <col min="2335" max="2335" width="2.28515625" style="8" customWidth="1"/>
    <col min="2336" max="2336" width="0.5703125" style="8" customWidth="1"/>
    <col min="2337" max="2337" width="2.28515625" style="8" customWidth="1"/>
    <col min="2338" max="2338" width="0.5703125" style="8" customWidth="1"/>
    <col min="2339" max="2339" width="2.140625" style="8" customWidth="1"/>
    <col min="2340" max="2340" width="0.5703125" style="8" customWidth="1"/>
    <col min="2341" max="2341" width="2.140625" style="8" customWidth="1"/>
    <col min="2342" max="2342" width="0.5703125" style="8" customWidth="1"/>
    <col min="2343" max="2343" width="2.28515625" style="8" customWidth="1"/>
    <col min="2344" max="2344" width="0.5703125" style="8" customWidth="1"/>
    <col min="2345" max="2345" width="2.140625" style="8" customWidth="1"/>
    <col min="2346" max="2346" width="0.5703125" style="8" customWidth="1"/>
    <col min="2347" max="2347" width="2.140625" style="8" customWidth="1"/>
    <col min="2348" max="2348" width="0.5703125" style="8" customWidth="1"/>
    <col min="2349" max="2349" width="2.28515625" style="8" customWidth="1"/>
    <col min="2350" max="2350" width="0.5703125" style="8" customWidth="1"/>
    <col min="2351" max="2351" width="2.140625" style="8" customWidth="1"/>
    <col min="2352" max="2352" width="0.5703125" style="8" customWidth="1"/>
    <col min="2353" max="2353" width="2.28515625" style="8" customWidth="1"/>
    <col min="2354" max="2354" width="0.5703125" style="8" customWidth="1"/>
    <col min="2355" max="2355" width="2.140625" style="8" customWidth="1"/>
    <col min="2356" max="2356" width="0.5703125" style="8" customWidth="1"/>
    <col min="2357" max="2357" width="2.28515625" style="8" customWidth="1"/>
    <col min="2358" max="2358" width="0.5703125" style="8" customWidth="1"/>
    <col min="2359" max="2359" width="2.140625" style="8" customWidth="1"/>
    <col min="2360" max="2360" width="0.5703125" style="8" customWidth="1"/>
    <col min="2361" max="2361" width="2.140625" style="8" customWidth="1"/>
    <col min="2362" max="2362" width="0.5703125" style="8" customWidth="1"/>
    <col min="2363" max="2363" width="2.28515625" style="8" customWidth="1"/>
    <col min="2364" max="2364" width="0.5703125" style="8" customWidth="1"/>
    <col min="2365" max="2365" width="2.140625" style="8" customWidth="1"/>
    <col min="2366" max="2366" width="0.5703125" style="8" customWidth="1"/>
    <col min="2367" max="2367" width="2.140625" style="8" customWidth="1"/>
    <col min="2368" max="2368" width="0.5703125" style="8" customWidth="1"/>
    <col min="2369" max="2369" width="2.140625" style="8" customWidth="1"/>
    <col min="2370" max="2370" width="0.5703125" style="8" customWidth="1"/>
    <col min="2371" max="2371" width="2.140625" style="8" customWidth="1"/>
    <col min="2372" max="2372" width="0.5703125" style="8" customWidth="1"/>
    <col min="2373" max="2373" width="2.28515625" style="8" customWidth="1"/>
    <col min="2374" max="2374" width="0.5703125" style="8" customWidth="1"/>
    <col min="2375" max="2375" width="2.140625" style="8" customWidth="1"/>
    <col min="2376" max="2376" width="0.5703125" style="8" customWidth="1"/>
    <col min="2377" max="2377" width="2.140625" style="8" customWidth="1"/>
    <col min="2378" max="2378" width="0.5703125" style="8" customWidth="1"/>
    <col min="2379" max="2379" width="2.140625" style="8" customWidth="1"/>
    <col min="2380" max="2380" width="0.42578125" style="8" customWidth="1"/>
    <col min="2381" max="2560" width="9.140625" style="8"/>
    <col min="2561" max="2561" width="0.7109375" style="8" customWidth="1"/>
    <col min="2562" max="2562" width="0.5703125" style="8" customWidth="1"/>
    <col min="2563" max="2563" width="2.140625" style="8" customWidth="1"/>
    <col min="2564" max="2564" width="0.5703125" style="8" customWidth="1"/>
    <col min="2565" max="2565" width="2.140625" style="8" customWidth="1"/>
    <col min="2566" max="2566" width="0.5703125" style="8" customWidth="1"/>
    <col min="2567" max="2567" width="2.140625" style="8" customWidth="1"/>
    <col min="2568" max="2568" width="0.5703125" style="8" customWidth="1"/>
    <col min="2569" max="2569" width="2.140625" style="8" customWidth="1"/>
    <col min="2570" max="2570" width="0.5703125" style="8" customWidth="1"/>
    <col min="2571" max="2571" width="2.140625" style="8" customWidth="1"/>
    <col min="2572" max="2572" width="0.5703125" style="8" customWidth="1"/>
    <col min="2573" max="2573" width="2.28515625" style="8" customWidth="1"/>
    <col min="2574" max="2574" width="0.5703125" style="8" customWidth="1"/>
    <col min="2575" max="2575" width="2.140625" style="8" customWidth="1"/>
    <col min="2576" max="2576" width="0.5703125" style="8" customWidth="1"/>
    <col min="2577" max="2577" width="2.140625" style="8" customWidth="1"/>
    <col min="2578" max="2578" width="0.5703125" style="8" customWidth="1"/>
    <col min="2579" max="2579" width="2.140625" style="8" customWidth="1"/>
    <col min="2580" max="2580" width="0.5703125" style="8" customWidth="1"/>
    <col min="2581" max="2581" width="2.140625" style="8" customWidth="1"/>
    <col min="2582" max="2582" width="0.5703125" style="8" customWidth="1"/>
    <col min="2583" max="2583" width="2.140625" style="8" customWidth="1"/>
    <col min="2584" max="2584" width="0.5703125" style="8" customWidth="1"/>
    <col min="2585" max="2585" width="2.140625" style="8" customWidth="1"/>
    <col min="2586" max="2586" width="0.5703125" style="8" customWidth="1"/>
    <col min="2587" max="2587" width="2.140625" style="8" customWidth="1"/>
    <col min="2588" max="2588" width="0.5703125" style="8" customWidth="1"/>
    <col min="2589" max="2589" width="2.28515625" style="8" customWidth="1"/>
    <col min="2590" max="2590" width="0.5703125" style="8" customWidth="1"/>
    <col min="2591" max="2591" width="2.28515625" style="8" customWidth="1"/>
    <col min="2592" max="2592" width="0.5703125" style="8" customWidth="1"/>
    <col min="2593" max="2593" width="2.28515625" style="8" customWidth="1"/>
    <col min="2594" max="2594" width="0.5703125" style="8" customWidth="1"/>
    <col min="2595" max="2595" width="2.140625" style="8" customWidth="1"/>
    <col min="2596" max="2596" width="0.5703125" style="8" customWidth="1"/>
    <col min="2597" max="2597" width="2.140625" style="8" customWidth="1"/>
    <col min="2598" max="2598" width="0.5703125" style="8" customWidth="1"/>
    <col min="2599" max="2599" width="2.28515625" style="8" customWidth="1"/>
    <col min="2600" max="2600" width="0.5703125" style="8" customWidth="1"/>
    <col min="2601" max="2601" width="2.140625" style="8" customWidth="1"/>
    <col min="2602" max="2602" width="0.5703125" style="8" customWidth="1"/>
    <col min="2603" max="2603" width="2.140625" style="8" customWidth="1"/>
    <col min="2604" max="2604" width="0.5703125" style="8" customWidth="1"/>
    <col min="2605" max="2605" width="2.28515625" style="8" customWidth="1"/>
    <col min="2606" max="2606" width="0.5703125" style="8" customWidth="1"/>
    <col min="2607" max="2607" width="2.140625" style="8" customWidth="1"/>
    <col min="2608" max="2608" width="0.5703125" style="8" customWidth="1"/>
    <col min="2609" max="2609" width="2.28515625" style="8" customWidth="1"/>
    <col min="2610" max="2610" width="0.5703125" style="8" customWidth="1"/>
    <col min="2611" max="2611" width="2.140625" style="8" customWidth="1"/>
    <col min="2612" max="2612" width="0.5703125" style="8" customWidth="1"/>
    <col min="2613" max="2613" width="2.28515625" style="8" customWidth="1"/>
    <col min="2614" max="2614" width="0.5703125" style="8" customWidth="1"/>
    <col min="2615" max="2615" width="2.140625" style="8" customWidth="1"/>
    <col min="2616" max="2616" width="0.5703125" style="8" customWidth="1"/>
    <col min="2617" max="2617" width="2.140625" style="8" customWidth="1"/>
    <col min="2618" max="2618" width="0.5703125" style="8" customWidth="1"/>
    <col min="2619" max="2619" width="2.28515625" style="8" customWidth="1"/>
    <col min="2620" max="2620" width="0.5703125" style="8" customWidth="1"/>
    <col min="2621" max="2621" width="2.140625" style="8" customWidth="1"/>
    <col min="2622" max="2622" width="0.5703125" style="8" customWidth="1"/>
    <col min="2623" max="2623" width="2.140625" style="8" customWidth="1"/>
    <col min="2624" max="2624" width="0.5703125" style="8" customWidth="1"/>
    <col min="2625" max="2625" width="2.140625" style="8" customWidth="1"/>
    <col min="2626" max="2626" width="0.5703125" style="8" customWidth="1"/>
    <col min="2627" max="2627" width="2.140625" style="8" customWidth="1"/>
    <col min="2628" max="2628" width="0.5703125" style="8" customWidth="1"/>
    <col min="2629" max="2629" width="2.28515625" style="8" customWidth="1"/>
    <col min="2630" max="2630" width="0.5703125" style="8" customWidth="1"/>
    <col min="2631" max="2631" width="2.140625" style="8" customWidth="1"/>
    <col min="2632" max="2632" width="0.5703125" style="8" customWidth="1"/>
    <col min="2633" max="2633" width="2.140625" style="8" customWidth="1"/>
    <col min="2634" max="2634" width="0.5703125" style="8" customWidth="1"/>
    <col min="2635" max="2635" width="2.140625" style="8" customWidth="1"/>
    <col min="2636" max="2636" width="0.42578125" style="8" customWidth="1"/>
    <col min="2637" max="2816" width="9.140625" style="8"/>
    <col min="2817" max="2817" width="0.7109375" style="8" customWidth="1"/>
    <col min="2818" max="2818" width="0.5703125" style="8" customWidth="1"/>
    <col min="2819" max="2819" width="2.140625" style="8" customWidth="1"/>
    <col min="2820" max="2820" width="0.5703125" style="8" customWidth="1"/>
    <col min="2821" max="2821" width="2.140625" style="8" customWidth="1"/>
    <col min="2822" max="2822" width="0.5703125" style="8" customWidth="1"/>
    <col min="2823" max="2823" width="2.140625" style="8" customWidth="1"/>
    <col min="2824" max="2824" width="0.5703125" style="8" customWidth="1"/>
    <col min="2825" max="2825" width="2.140625" style="8" customWidth="1"/>
    <col min="2826" max="2826" width="0.5703125" style="8" customWidth="1"/>
    <col min="2827" max="2827" width="2.140625" style="8" customWidth="1"/>
    <col min="2828" max="2828" width="0.5703125" style="8" customWidth="1"/>
    <col min="2829" max="2829" width="2.28515625" style="8" customWidth="1"/>
    <col min="2830" max="2830" width="0.5703125" style="8" customWidth="1"/>
    <col min="2831" max="2831" width="2.140625" style="8" customWidth="1"/>
    <col min="2832" max="2832" width="0.5703125" style="8" customWidth="1"/>
    <col min="2833" max="2833" width="2.140625" style="8" customWidth="1"/>
    <col min="2834" max="2834" width="0.5703125" style="8" customWidth="1"/>
    <col min="2835" max="2835" width="2.140625" style="8" customWidth="1"/>
    <col min="2836" max="2836" width="0.5703125" style="8" customWidth="1"/>
    <col min="2837" max="2837" width="2.140625" style="8" customWidth="1"/>
    <col min="2838" max="2838" width="0.5703125" style="8" customWidth="1"/>
    <col min="2839" max="2839" width="2.140625" style="8" customWidth="1"/>
    <col min="2840" max="2840" width="0.5703125" style="8" customWidth="1"/>
    <col min="2841" max="2841" width="2.140625" style="8" customWidth="1"/>
    <col min="2842" max="2842" width="0.5703125" style="8" customWidth="1"/>
    <col min="2843" max="2843" width="2.140625" style="8" customWidth="1"/>
    <col min="2844" max="2844" width="0.5703125" style="8" customWidth="1"/>
    <col min="2845" max="2845" width="2.28515625" style="8" customWidth="1"/>
    <col min="2846" max="2846" width="0.5703125" style="8" customWidth="1"/>
    <col min="2847" max="2847" width="2.28515625" style="8" customWidth="1"/>
    <col min="2848" max="2848" width="0.5703125" style="8" customWidth="1"/>
    <col min="2849" max="2849" width="2.28515625" style="8" customWidth="1"/>
    <col min="2850" max="2850" width="0.5703125" style="8" customWidth="1"/>
    <col min="2851" max="2851" width="2.140625" style="8" customWidth="1"/>
    <col min="2852" max="2852" width="0.5703125" style="8" customWidth="1"/>
    <col min="2853" max="2853" width="2.140625" style="8" customWidth="1"/>
    <col min="2854" max="2854" width="0.5703125" style="8" customWidth="1"/>
    <col min="2855" max="2855" width="2.28515625" style="8" customWidth="1"/>
    <col min="2856" max="2856" width="0.5703125" style="8" customWidth="1"/>
    <col min="2857" max="2857" width="2.140625" style="8" customWidth="1"/>
    <col min="2858" max="2858" width="0.5703125" style="8" customWidth="1"/>
    <col min="2859" max="2859" width="2.140625" style="8" customWidth="1"/>
    <col min="2860" max="2860" width="0.5703125" style="8" customWidth="1"/>
    <col min="2861" max="2861" width="2.28515625" style="8" customWidth="1"/>
    <col min="2862" max="2862" width="0.5703125" style="8" customWidth="1"/>
    <col min="2863" max="2863" width="2.140625" style="8" customWidth="1"/>
    <col min="2864" max="2864" width="0.5703125" style="8" customWidth="1"/>
    <col min="2865" max="2865" width="2.28515625" style="8" customWidth="1"/>
    <col min="2866" max="2866" width="0.5703125" style="8" customWidth="1"/>
    <col min="2867" max="2867" width="2.140625" style="8" customWidth="1"/>
    <col min="2868" max="2868" width="0.5703125" style="8" customWidth="1"/>
    <col min="2869" max="2869" width="2.28515625" style="8" customWidth="1"/>
    <col min="2870" max="2870" width="0.5703125" style="8" customWidth="1"/>
    <col min="2871" max="2871" width="2.140625" style="8" customWidth="1"/>
    <col min="2872" max="2872" width="0.5703125" style="8" customWidth="1"/>
    <col min="2873" max="2873" width="2.140625" style="8" customWidth="1"/>
    <col min="2874" max="2874" width="0.5703125" style="8" customWidth="1"/>
    <col min="2875" max="2875" width="2.28515625" style="8" customWidth="1"/>
    <col min="2876" max="2876" width="0.5703125" style="8" customWidth="1"/>
    <col min="2877" max="2877" width="2.140625" style="8" customWidth="1"/>
    <col min="2878" max="2878" width="0.5703125" style="8" customWidth="1"/>
    <col min="2879" max="2879" width="2.140625" style="8" customWidth="1"/>
    <col min="2880" max="2880" width="0.5703125" style="8" customWidth="1"/>
    <col min="2881" max="2881" width="2.140625" style="8" customWidth="1"/>
    <col min="2882" max="2882" width="0.5703125" style="8" customWidth="1"/>
    <col min="2883" max="2883" width="2.140625" style="8" customWidth="1"/>
    <col min="2884" max="2884" width="0.5703125" style="8" customWidth="1"/>
    <col min="2885" max="2885" width="2.28515625" style="8" customWidth="1"/>
    <col min="2886" max="2886" width="0.5703125" style="8" customWidth="1"/>
    <col min="2887" max="2887" width="2.140625" style="8" customWidth="1"/>
    <col min="2888" max="2888" width="0.5703125" style="8" customWidth="1"/>
    <col min="2889" max="2889" width="2.140625" style="8" customWidth="1"/>
    <col min="2890" max="2890" width="0.5703125" style="8" customWidth="1"/>
    <col min="2891" max="2891" width="2.140625" style="8" customWidth="1"/>
    <col min="2892" max="2892" width="0.42578125" style="8" customWidth="1"/>
    <col min="2893" max="3072" width="9.140625" style="8"/>
    <col min="3073" max="3073" width="0.7109375" style="8" customWidth="1"/>
    <col min="3074" max="3074" width="0.5703125" style="8" customWidth="1"/>
    <col min="3075" max="3075" width="2.140625" style="8" customWidth="1"/>
    <col min="3076" max="3076" width="0.5703125" style="8" customWidth="1"/>
    <col min="3077" max="3077" width="2.140625" style="8" customWidth="1"/>
    <col min="3078" max="3078" width="0.5703125" style="8" customWidth="1"/>
    <col min="3079" max="3079" width="2.140625" style="8" customWidth="1"/>
    <col min="3080" max="3080" width="0.5703125" style="8" customWidth="1"/>
    <col min="3081" max="3081" width="2.140625" style="8" customWidth="1"/>
    <col min="3082" max="3082" width="0.5703125" style="8" customWidth="1"/>
    <col min="3083" max="3083" width="2.140625" style="8" customWidth="1"/>
    <col min="3084" max="3084" width="0.5703125" style="8" customWidth="1"/>
    <col min="3085" max="3085" width="2.28515625" style="8" customWidth="1"/>
    <col min="3086" max="3086" width="0.5703125" style="8" customWidth="1"/>
    <col min="3087" max="3087" width="2.140625" style="8" customWidth="1"/>
    <col min="3088" max="3088" width="0.5703125" style="8" customWidth="1"/>
    <col min="3089" max="3089" width="2.140625" style="8" customWidth="1"/>
    <col min="3090" max="3090" width="0.5703125" style="8" customWidth="1"/>
    <col min="3091" max="3091" width="2.140625" style="8" customWidth="1"/>
    <col min="3092" max="3092" width="0.5703125" style="8" customWidth="1"/>
    <col min="3093" max="3093" width="2.140625" style="8" customWidth="1"/>
    <col min="3094" max="3094" width="0.5703125" style="8" customWidth="1"/>
    <col min="3095" max="3095" width="2.140625" style="8" customWidth="1"/>
    <col min="3096" max="3096" width="0.5703125" style="8" customWidth="1"/>
    <col min="3097" max="3097" width="2.140625" style="8" customWidth="1"/>
    <col min="3098" max="3098" width="0.5703125" style="8" customWidth="1"/>
    <col min="3099" max="3099" width="2.140625" style="8" customWidth="1"/>
    <col min="3100" max="3100" width="0.5703125" style="8" customWidth="1"/>
    <col min="3101" max="3101" width="2.28515625" style="8" customWidth="1"/>
    <col min="3102" max="3102" width="0.5703125" style="8" customWidth="1"/>
    <col min="3103" max="3103" width="2.28515625" style="8" customWidth="1"/>
    <col min="3104" max="3104" width="0.5703125" style="8" customWidth="1"/>
    <col min="3105" max="3105" width="2.28515625" style="8" customWidth="1"/>
    <col min="3106" max="3106" width="0.5703125" style="8" customWidth="1"/>
    <col min="3107" max="3107" width="2.140625" style="8" customWidth="1"/>
    <col min="3108" max="3108" width="0.5703125" style="8" customWidth="1"/>
    <col min="3109" max="3109" width="2.140625" style="8" customWidth="1"/>
    <col min="3110" max="3110" width="0.5703125" style="8" customWidth="1"/>
    <col min="3111" max="3111" width="2.28515625" style="8" customWidth="1"/>
    <col min="3112" max="3112" width="0.5703125" style="8" customWidth="1"/>
    <col min="3113" max="3113" width="2.140625" style="8" customWidth="1"/>
    <col min="3114" max="3114" width="0.5703125" style="8" customWidth="1"/>
    <col min="3115" max="3115" width="2.140625" style="8" customWidth="1"/>
    <col min="3116" max="3116" width="0.5703125" style="8" customWidth="1"/>
    <col min="3117" max="3117" width="2.28515625" style="8" customWidth="1"/>
    <col min="3118" max="3118" width="0.5703125" style="8" customWidth="1"/>
    <col min="3119" max="3119" width="2.140625" style="8" customWidth="1"/>
    <col min="3120" max="3120" width="0.5703125" style="8" customWidth="1"/>
    <col min="3121" max="3121" width="2.28515625" style="8" customWidth="1"/>
    <col min="3122" max="3122" width="0.5703125" style="8" customWidth="1"/>
    <col min="3123" max="3123" width="2.140625" style="8" customWidth="1"/>
    <col min="3124" max="3124" width="0.5703125" style="8" customWidth="1"/>
    <col min="3125" max="3125" width="2.28515625" style="8" customWidth="1"/>
    <col min="3126" max="3126" width="0.5703125" style="8" customWidth="1"/>
    <col min="3127" max="3127" width="2.140625" style="8" customWidth="1"/>
    <col min="3128" max="3128" width="0.5703125" style="8" customWidth="1"/>
    <col min="3129" max="3129" width="2.140625" style="8" customWidth="1"/>
    <col min="3130" max="3130" width="0.5703125" style="8" customWidth="1"/>
    <col min="3131" max="3131" width="2.28515625" style="8" customWidth="1"/>
    <col min="3132" max="3132" width="0.5703125" style="8" customWidth="1"/>
    <col min="3133" max="3133" width="2.140625" style="8" customWidth="1"/>
    <col min="3134" max="3134" width="0.5703125" style="8" customWidth="1"/>
    <col min="3135" max="3135" width="2.140625" style="8" customWidth="1"/>
    <col min="3136" max="3136" width="0.5703125" style="8" customWidth="1"/>
    <col min="3137" max="3137" width="2.140625" style="8" customWidth="1"/>
    <col min="3138" max="3138" width="0.5703125" style="8" customWidth="1"/>
    <col min="3139" max="3139" width="2.140625" style="8" customWidth="1"/>
    <col min="3140" max="3140" width="0.5703125" style="8" customWidth="1"/>
    <col min="3141" max="3141" width="2.28515625" style="8" customWidth="1"/>
    <col min="3142" max="3142" width="0.5703125" style="8" customWidth="1"/>
    <col min="3143" max="3143" width="2.140625" style="8" customWidth="1"/>
    <col min="3144" max="3144" width="0.5703125" style="8" customWidth="1"/>
    <col min="3145" max="3145" width="2.140625" style="8" customWidth="1"/>
    <col min="3146" max="3146" width="0.5703125" style="8" customWidth="1"/>
    <col min="3147" max="3147" width="2.140625" style="8" customWidth="1"/>
    <col min="3148" max="3148" width="0.42578125" style="8" customWidth="1"/>
    <col min="3149" max="3328" width="9.140625" style="8"/>
    <col min="3329" max="3329" width="0.7109375" style="8" customWidth="1"/>
    <col min="3330" max="3330" width="0.5703125" style="8" customWidth="1"/>
    <col min="3331" max="3331" width="2.140625" style="8" customWidth="1"/>
    <col min="3332" max="3332" width="0.5703125" style="8" customWidth="1"/>
    <col min="3333" max="3333" width="2.140625" style="8" customWidth="1"/>
    <col min="3334" max="3334" width="0.5703125" style="8" customWidth="1"/>
    <col min="3335" max="3335" width="2.140625" style="8" customWidth="1"/>
    <col min="3336" max="3336" width="0.5703125" style="8" customWidth="1"/>
    <col min="3337" max="3337" width="2.140625" style="8" customWidth="1"/>
    <col min="3338" max="3338" width="0.5703125" style="8" customWidth="1"/>
    <col min="3339" max="3339" width="2.140625" style="8" customWidth="1"/>
    <col min="3340" max="3340" width="0.5703125" style="8" customWidth="1"/>
    <col min="3341" max="3341" width="2.28515625" style="8" customWidth="1"/>
    <col min="3342" max="3342" width="0.5703125" style="8" customWidth="1"/>
    <col min="3343" max="3343" width="2.140625" style="8" customWidth="1"/>
    <col min="3344" max="3344" width="0.5703125" style="8" customWidth="1"/>
    <col min="3345" max="3345" width="2.140625" style="8" customWidth="1"/>
    <col min="3346" max="3346" width="0.5703125" style="8" customWidth="1"/>
    <col min="3347" max="3347" width="2.140625" style="8" customWidth="1"/>
    <col min="3348" max="3348" width="0.5703125" style="8" customWidth="1"/>
    <col min="3349" max="3349" width="2.140625" style="8" customWidth="1"/>
    <col min="3350" max="3350" width="0.5703125" style="8" customWidth="1"/>
    <col min="3351" max="3351" width="2.140625" style="8" customWidth="1"/>
    <col min="3352" max="3352" width="0.5703125" style="8" customWidth="1"/>
    <col min="3353" max="3353" width="2.140625" style="8" customWidth="1"/>
    <col min="3354" max="3354" width="0.5703125" style="8" customWidth="1"/>
    <col min="3355" max="3355" width="2.140625" style="8" customWidth="1"/>
    <col min="3356" max="3356" width="0.5703125" style="8" customWidth="1"/>
    <col min="3357" max="3357" width="2.28515625" style="8" customWidth="1"/>
    <col min="3358" max="3358" width="0.5703125" style="8" customWidth="1"/>
    <col min="3359" max="3359" width="2.28515625" style="8" customWidth="1"/>
    <col min="3360" max="3360" width="0.5703125" style="8" customWidth="1"/>
    <col min="3361" max="3361" width="2.28515625" style="8" customWidth="1"/>
    <col min="3362" max="3362" width="0.5703125" style="8" customWidth="1"/>
    <col min="3363" max="3363" width="2.140625" style="8" customWidth="1"/>
    <col min="3364" max="3364" width="0.5703125" style="8" customWidth="1"/>
    <col min="3365" max="3365" width="2.140625" style="8" customWidth="1"/>
    <col min="3366" max="3366" width="0.5703125" style="8" customWidth="1"/>
    <col min="3367" max="3367" width="2.28515625" style="8" customWidth="1"/>
    <col min="3368" max="3368" width="0.5703125" style="8" customWidth="1"/>
    <col min="3369" max="3369" width="2.140625" style="8" customWidth="1"/>
    <col min="3370" max="3370" width="0.5703125" style="8" customWidth="1"/>
    <col min="3371" max="3371" width="2.140625" style="8" customWidth="1"/>
    <col min="3372" max="3372" width="0.5703125" style="8" customWidth="1"/>
    <col min="3373" max="3373" width="2.28515625" style="8" customWidth="1"/>
    <col min="3374" max="3374" width="0.5703125" style="8" customWidth="1"/>
    <col min="3375" max="3375" width="2.140625" style="8" customWidth="1"/>
    <col min="3376" max="3376" width="0.5703125" style="8" customWidth="1"/>
    <col min="3377" max="3377" width="2.28515625" style="8" customWidth="1"/>
    <col min="3378" max="3378" width="0.5703125" style="8" customWidth="1"/>
    <col min="3379" max="3379" width="2.140625" style="8" customWidth="1"/>
    <col min="3380" max="3380" width="0.5703125" style="8" customWidth="1"/>
    <col min="3381" max="3381" width="2.28515625" style="8" customWidth="1"/>
    <col min="3382" max="3382" width="0.5703125" style="8" customWidth="1"/>
    <col min="3383" max="3383" width="2.140625" style="8" customWidth="1"/>
    <col min="3384" max="3384" width="0.5703125" style="8" customWidth="1"/>
    <col min="3385" max="3385" width="2.140625" style="8" customWidth="1"/>
    <col min="3386" max="3386" width="0.5703125" style="8" customWidth="1"/>
    <col min="3387" max="3387" width="2.28515625" style="8" customWidth="1"/>
    <col min="3388" max="3388" width="0.5703125" style="8" customWidth="1"/>
    <col min="3389" max="3389" width="2.140625" style="8" customWidth="1"/>
    <col min="3390" max="3390" width="0.5703125" style="8" customWidth="1"/>
    <col min="3391" max="3391" width="2.140625" style="8" customWidth="1"/>
    <col min="3392" max="3392" width="0.5703125" style="8" customWidth="1"/>
    <col min="3393" max="3393" width="2.140625" style="8" customWidth="1"/>
    <col min="3394" max="3394" width="0.5703125" style="8" customWidth="1"/>
    <col min="3395" max="3395" width="2.140625" style="8" customWidth="1"/>
    <col min="3396" max="3396" width="0.5703125" style="8" customWidth="1"/>
    <col min="3397" max="3397" width="2.28515625" style="8" customWidth="1"/>
    <col min="3398" max="3398" width="0.5703125" style="8" customWidth="1"/>
    <col min="3399" max="3399" width="2.140625" style="8" customWidth="1"/>
    <col min="3400" max="3400" width="0.5703125" style="8" customWidth="1"/>
    <col min="3401" max="3401" width="2.140625" style="8" customWidth="1"/>
    <col min="3402" max="3402" width="0.5703125" style="8" customWidth="1"/>
    <col min="3403" max="3403" width="2.140625" style="8" customWidth="1"/>
    <col min="3404" max="3404" width="0.42578125" style="8" customWidth="1"/>
    <col min="3405" max="3584" width="9.140625" style="8"/>
    <col min="3585" max="3585" width="0.7109375" style="8" customWidth="1"/>
    <col min="3586" max="3586" width="0.5703125" style="8" customWidth="1"/>
    <col min="3587" max="3587" width="2.140625" style="8" customWidth="1"/>
    <col min="3588" max="3588" width="0.5703125" style="8" customWidth="1"/>
    <col min="3589" max="3589" width="2.140625" style="8" customWidth="1"/>
    <col min="3590" max="3590" width="0.5703125" style="8" customWidth="1"/>
    <col min="3591" max="3591" width="2.140625" style="8" customWidth="1"/>
    <col min="3592" max="3592" width="0.5703125" style="8" customWidth="1"/>
    <col min="3593" max="3593" width="2.140625" style="8" customWidth="1"/>
    <col min="3594" max="3594" width="0.5703125" style="8" customWidth="1"/>
    <col min="3595" max="3595" width="2.140625" style="8" customWidth="1"/>
    <col min="3596" max="3596" width="0.5703125" style="8" customWidth="1"/>
    <col min="3597" max="3597" width="2.28515625" style="8" customWidth="1"/>
    <col min="3598" max="3598" width="0.5703125" style="8" customWidth="1"/>
    <col min="3599" max="3599" width="2.140625" style="8" customWidth="1"/>
    <col min="3600" max="3600" width="0.5703125" style="8" customWidth="1"/>
    <col min="3601" max="3601" width="2.140625" style="8" customWidth="1"/>
    <col min="3602" max="3602" width="0.5703125" style="8" customWidth="1"/>
    <col min="3603" max="3603" width="2.140625" style="8" customWidth="1"/>
    <col min="3604" max="3604" width="0.5703125" style="8" customWidth="1"/>
    <col min="3605" max="3605" width="2.140625" style="8" customWidth="1"/>
    <col min="3606" max="3606" width="0.5703125" style="8" customWidth="1"/>
    <col min="3607" max="3607" width="2.140625" style="8" customWidth="1"/>
    <col min="3608" max="3608" width="0.5703125" style="8" customWidth="1"/>
    <col min="3609" max="3609" width="2.140625" style="8" customWidth="1"/>
    <col min="3610" max="3610" width="0.5703125" style="8" customWidth="1"/>
    <col min="3611" max="3611" width="2.140625" style="8" customWidth="1"/>
    <col min="3612" max="3612" width="0.5703125" style="8" customWidth="1"/>
    <col min="3613" max="3613" width="2.28515625" style="8" customWidth="1"/>
    <col min="3614" max="3614" width="0.5703125" style="8" customWidth="1"/>
    <col min="3615" max="3615" width="2.28515625" style="8" customWidth="1"/>
    <col min="3616" max="3616" width="0.5703125" style="8" customWidth="1"/>
    <col min="3617" max="3617" width="2.28515625" style="8" customWidth="1"/>
    <col min="3618" max="3618" width="0.5703125" style="8" customWidth="1"/>
    <col min="3619" max="3619" width="2.140625" style="8" customWidth="1"/>
    <col min="3620" max="3620" width="0.5703125" style="8" customWidth="1"/>
    <col min="3621" max="3621" width="2.140625" style="8" customWidth="1"/>
    <col min="3622" max="3622" width="0.5703125" style="8" customWidth="1"/>
    <col min="3623" max="3623" width="2.28515625" style="8" customWidth="1"/>
    <col min="3624" max="3624" width="0.5703125" style="8" customWidth="1"/>
    <col min="3625" max="3625" width="2.140625" style="8" customWidth="1"/>
    <col min="3626" max="3626" width="0.5703125" style="8" customWidth="1"/>
    <col min="3627" max="3627" width="2.140625" style="8" customWidth="1"/>
    <col min="3628" max="3628" width="0.5703125" style="8" customWidth="1"/>
    <col min="3629" max="3629" width="2.28515625" style="8" customWidth="1"/>
    <col min="3630" max="3630" width="0.5703125" style="8" customWidth="1"/>
    <col min="3631" max="3631" width="2.140625" style="8" customWidth="1"/>
    <col min="3632" max="3632" width="0.5703125" style="8" customWidth="1"/>
    <col min="3633" max="3633" width="2.28515625" style="8" customWidth="1"/>
    <col min="3634" max="3634" width="0.5703125" style="8" customWidth="1"/>
    <col min="3635" max="3635" width="2.140625" style="8" customWidth="1"/>
    <col min="3636" max="3636" width="0.5703125" style="8" customWidth="1"/>
    <col min="3637" max="3637" width="2.28515625" style="8" customWidth="1"/>
    <col min="3638" max="3638" width="0.5703125" style="8" customWidth="1"/>
    <col min="3639" max="3639" width="2.140625" style="8" customWidth="1"/>
    <col min="3640" max="3640" width="0.5703125" style="8" customWidth="1"/>
    <col min="3641" max="3641" width="2.140625" style="8" customWidth="1"/>
    <col min="3642" max="3642" width="0.5703125" style="8" customWidth="1"/>
    <col min="3643" max="3643" width="2.28515625" style="8" customWidth="1"/>
    <col min="3644" max="3644" width="0.5703125" style="8" customWidth="1"/>
    <col min="3645" max="3645" width="2.140625" style="8" customWidth="1"/>
    <col min="3646" max="3646" width="0.5703125" style="8" customWidth="1"/>
    <col min="3647" max="3647" width="2.140625" style="8" customWidth="1"/>
    <col min="3648" max="3648" width="0.5703125" style="8" customWidth="1"/>
    <col min="3649" max="3649" width="2.140625" style="8" customWidth="1"/>
    <col min="3650" max="3650" width="0.5703125" style="8" customWidth="1"/>
    <col min="3651" max="3651" width="2.140625" style="8" customWidth="1"/>
    <col min="3652" max="3652" width="0.5703125" style="8" customWidth="1"/>
    <col min="3653" max="3653" width="2.28515625" style="8" customWidth="1"/>
    <col min="3654" max="3654" width="0.5703125" style="8" customWidth="1"/>
    <col min="3655" max="3655" width="2.140625" style="8" customWidth="1"/>
    <col min="3656" max="3656" width="0.5703125" style="8" customWidth="1"/>
    <col min="3657" max="3657" width="2.140625" style="8" customWidth="1"/>
    <col min="3658" max="3658" width="0.5703125" style="8" customWidth="1"/>
    <col min="3659" max="3659" width="2.140625" style="8" customWidth="1"/>
    <col min="3660" max="3660" width="0.42578125" style="8" customWidth="1"/>
    <col min="3661" max="3840" width="9.140625" style="8"/>
    <col min="3841" max="3841" width="0.7109375" style="8" customWidth="1"/>
    <col min="3842" max="3842" width="0.5703125" style="8" customWidth="1"/>
    <col min="3843" max="3843" width="2.140625" style="8" customWidth="1"/>
    <col min="3844" max="3844" width="0.5703125" style="8" customWidth="1"/>
    <col min="3845" max="3845" width="2.140625" style="8" customWidth="1"/>
    <col min="3846" max="3846" width="0.5703125" style="8" customWidth="1"/>
    <col min="3847" max="3847" width="2.140625" style="8" customWidth="1"/>
    <col min="3848" max="3848" width="0.5703125" style="8" customWidth="1"/>
    <col min="3849" max="3849" width="2.140625" style="8" customWidth="1"/>
    <col min="3850" max="3850" width="0.5703125" style="8" customWidth="1"/>
    <col min="3851" max="3851" width="2.140625" style="8" customWidth="1"/>
    <col min="3852" max="3852" width="0.5703125" style="8" customWidth="1"/>
    <col min="3853" max="3853" width="2.28515625" style="8" customWidth="1"/>
    <col min="3854" max="3854" width="0.5703125" style="8" customWidth="1"/>
    <col min="3855" max="3855" width="2.140625" style="8" customWidth="1"/>
    <col min="3856" max="3856" width="0.5703125" style="8" customWidth="1"/>
    <col min="3857" max="3857" width="2.140625" style="8" customWidth="1"/>
    <col min="3858" max="3858" width="0.5703125" style="8" customWidth="1"/>
    <col min="3859" max="3859" width="2.140625" style="8" customWidth="1"/>
    <col min="3860" max="3860" width="0.5703125" style="8" customWidth="1"/>
    <col min="3861" max="3861" width="2.140625" style="8" customWidth="1"/>
    <col min="3862" max="3862" width="0.5703125" style="8" customWidth="1"/>
    <col min="3863" max="3863" width="2.140625" style="8" customWidth="1"/>
    <col min="3864" max="3864" width="0.5703125" style="8" customWidth="1"/>
    <col min="3865" max="3865" width="2.140625" style="8" customWidth="1"/>
    <col min="3866" max="3866" width="0.5703125" style="8" customWidth="1"/>
    <col min="3867" max="3867" width="2.140625" style="8" customWidth="1"/>
    <col min="3868" max="3868" width="0.5703125" style="8" customWidth="1"/>
    <col min="3869" max="3869" width="2.28515625" style="8" customWidth="1"/>
    <col min="3870" max="3870" width="0.5703125" style="8" customWidth="1"/>
    <col min="3871" max="3871" width="2.28515625" style="8" customWidth="1"/>
    <col min="3872" max="3872" width="0.5703125" style="8" customWidth="1"/>
    <col min="3873" max="3873" width="2.28515625" style="8" customWidth="1"/>
    <col min="3874" max="3874" width="0.5703125" style="8" customWidth="1"/>
    <col min="3875" max="3875" width="2.140625" style="8" customWidth="1"/>
    <col min="3876" max="3876" width="0.5703125" style="8" customWidth="1"/>
    <col min="3877" max="3877" width="2.140625" style="8" customWidth="1"/>
    <col min="3878" max="3878" width="0.5703125" style="8" customWidth="1"/>
    <col min="3879" max="3879" width="2.28515625" style="8" customWidth="1"/>
    <col min="3880" max="3880" width="0.5703125" style="8" customWidth="1"/>
    <col min="3881" max="3881" width="2.140625" style="8" customWidth="1"/>
    <col min="3882" max="3882" width="0.5703125" style="8" customWidth="1"/>
    <col min="3883" max="3883" width="2.140625" style="8" customWidth="1"/>
    <col min="3884" max="3884" width="0.5703125" style="8" customWidth="1"/>
    <col min="3885" max="3885" width="2.28515625" style="8" customWidth="1"/>
    <col min="3886" max="3886" width="0.5703125" style="8" customWidth="1"/>
    <col min="3887" max="3887" width="2.140625" style="8" customWidth="1"/>
    <col min="3888" max="3888" width="0.5703125" style="8" customWidth="1"/>
    <col min="3889" max="3889" width="2.28515625" style="8" customWidth="1"/>
    <col min="3890" max="3890" width="0.5703125" style="8" customWidth="1"/>
    <col min="3891" max="3891" width="2.140625" style="8" customWidth="1"/>
    <col min="3892" max="3892" width="0.5703125" style="8" customWidth="1"/>
    <col min="3893" max="3893" width="2.28515625" style="8" customWidth="1"/>
    <col min="3894" max="3894" width="0.5703125" style="8" customWidth="1"/>
    <col min="3895" max="3895" width="2.140625" style="8" customWidth="1"/>
    <col min="3896" max="3896" width="0.5703125" style="8" customWidth="1"/>
    <col min="3897" max="3897" width="2.140625" style="8" customWidth="1"/>
    <col min="3898" max="3898" width="0.5703125" style="8" customWidth="1"/>
    <col min="3899" max="3899" width="2.28515625" style="8" customWidth="1"/>
    <col min="3900" max="3900" width="0.5703125" style="8" customWidth="1"/>
    <col min="3901" max="3901" width="2.140625" style="8" customWidth="1"/>
    <col min="3902" max="3902" width="0.5703125" style="8" customWidth="1"/>
    <col min="3903" max="3903" width="2.140625" style="8" customWidth="1"/>
    <col min="3904" max="3904" width="0.5703125" style="8" customWidth="1"/>
    <col min="3905" max="3905" width="2.140625" style="8" customWidth="1"/>
    <col min="3906" max="3906" width="0.5703125" style="8" customWidth="1"/>
    <col min="3907" max="3907" width="2.140625" style="8" customWidth="1"/>
    <col min="3908" max="3908" width="0.5703125" style="8" customWidth="1"/>
    <col min="3909" max="3909" width="2.28515625" style="8" customWidth="1"/>
    <col min="3910" max="3910" width="0.5703125" style="8" customWidth="1"/>
    <col min="3911" max="3911" width="2.140625" style="8" customWidth="1"/>
    <col min="3912" max="3912" width="0.5703125" style="8" customWidth="1"/>
    <col min="3913" max="3913" width="2.140625" style="8" customWidth="1"/>
    <col min="3914" max="3914" width="0.5703125" style="8" customWidth="1"/>
    <col min="3915" max="3915" width="2.140625" style="8" customWidth="1"/>
    <col min="3916" max="3916" width="0.42578125" style="8" customWidth="1"/>
    <col min="3917" max="4096" width="9.140625" style="8"/>
    <col min="4097" max="4097" width="0.7109375" style="8" customWidth="1"/>
    <col min="4098" max="4098" width="0.5703125" style="8" customWidth="1"/>
    <col min="4099" max="4099" width="2.140625" style="8" customWidth="1"/>
    <col min="4100" max="4100" width="0.5703125" style="8" customWidth="1"/>
    <col min="4101" max="4101" width="2.140625" style="8" customWidth="1"/>
    <col min="4102" max="4102" width="0.5703125" style="8" customWidth="1"/>
    <col min="4103" max="4103" width="2.140625" style="8" customWidth="1"/>
    <col min="4104" max="4104" width="0.5703125" style="8" customWidth="1"/>
    <col min="4105" max="4105" width="2.140625" style="8" customWidth="1"/>
    <col min="4106" max="4106" width="0.5703125" style="8" customWidth="1"/>
    <col min="4107" max="4107" width="2.140625" style="8" customWidth="1"/>
    <col min="4108" max="4108" width="0.5703125" style="8" customWidth="1"/>
    <col min="4109" max="4109" width="2.28515625" style="8" customWidth="1"/>
    <col min="4110" max="4110" width="0.5703125" style="8" customWidth="1"/>
    <col min="4111" max="4111" width="2.140625" style="8" customWidth="1"/>
    <col min="4112" max="4112" width="0.5703125" style="8" customWidth="1"/>
    <col min="4113" max="4113" width="2.140625" style="8" customWidth="1"/>
    <col min="4114" max="4114" width="0.5703125" style="8" customWidth="1"/>
    <col min="4115" max="4115" width="2.140625" style="8" customWidth="1"/>
    <col min="4116" max="4116" width="0.5703125" style="8" customWidth="1"/>
    <col min="4117" max="4117" width="2.140625" style="8" customWidth="1"/>
    <col min="4118" max="4118" width="0.5703125" style="8" customWidth="1"/>
    <col min="4119" max="4119" width="2.140625" style="8" customWidth="1"/>
    <col min="4120" max="4120" width="0.5703125" style="8" customWidth="1"/>
    <col min="4121" max="4121" width="2.140625" style="8" customWidth="1"/>
    <col min="4122" max="4122" width="0.5703125" style="8" customWidth="1"/>
    <col min="4123" max="4123" width="2.140625" style="8" customWidth="1"/>
    <col min="4124" max="4124" width="0.5703125" style="8" customWidth="1"/>
    <col min="4125" max="4125" width="2.28515625" style="8" customWidth="1"/>
    <col min="4126" max="4126" width="0.5703125" style="8" customWidth="1"/>
    <col min="4127" max="4127" width="2.28515625" style="8" customWidth="1"/>
    <col min="4128" max="4128" width="0.5703125" style="8" customWidth="1"/>
    <col min="4129" max="4129" width="2.28515625" style="8" customWidth="1"/>
    <col min="4130" max="4130" width="0.5703125" style="8" customWidth="1"/>
    <col min="4131" max="4131" width="2.140625" style="8" customWidth="1"/>
    <col min="4132" max="4132" width="0.5703125" style="8" customWidth="1"/>
    <col min="4133" max="4133" width="2.140625" style="8" customWidth="1"/>
    <col min="4134" max="4134" width="0.5703125" style="8" customWidth="1"/>
    <col min="4135" max="4135" width="2.28515625" style="8" customWidth="1"/>
    <col min="4136" max="4136" width="0.5703125" style="8" customWidth="1"/>
    <col min="4137" max="4137" width="2.140625" style="8" customWidth="1"/>
    <col min="4138" max="4138" width="0.5703125" style="8" customWidth="1"/>
    <col min="4139" max="4139" width="2.140625" style="8" customWidth="1"/>
    <col min="4140" max="4140" width="0.5703125" style="8" customWidth="1"/>
    <col min="4141" max="4141" width="2.28515625" style="8" customWidth="1"/>
    <col min="4142" max="4142" width="0.5703125" style="8" customWidth="1"/>
    <col min="4143" max="4143" width="2.140625" style="8" customWidth="1"/>
    <col min="4144" max="4144" width="0.5703125" style="8" customWidth="1"/>
    <col min="4145" max="4145" width="2.28515625" style="8" customWidth="1"/>
    <col min="4146" max="4146" width="0.5703125" style="8" customWidth="1"/>
    <col min="4147" max="4147" width="2.140625" style="8" customWidth="1"/>
    <col min="4148" max="4148" width="0.5703125" style="8" customWidth="1"/>
    <col min="4149" max="4149" width="2.28515625" style="8" customWidth="1"/>
    <col min="4150" max="4150" width="0.5703125" style="8" customWidth="1"/>
    <col min="4151" max="4151" width="2.140625" style="8" customWidth="1"/>
    <col min="4152" max="4152" width="0.5703125" style="8" customWidth="1"/>
    <col min="4153" max="4153" width="2.140625" style="8" customWidth="1"/>
    <col min="4154" max="4154" width="0.5703125" style="8" customWidth="1"/>
    <col min="4155" max="4155" width="2.28515625" style="8" customWidth="1"/>
    <col min="4156" max="4156" width="0.5703125" style="8" customWidth="1"/>
    <col min="4157" max="4157" width="2.140625" style="8" customWidth="1"/>
    <col min="4158" max="4158" width="0.5703125" style="8" customWidth="1"/>
    <col min="4159" max="4159" width="2.140625" style="8" customWidth="1"/>
    <col min="4160" max="4160" width="0.5703125" style="8" customWidth="1"/>
    <col min="4161" max="4161" width="2.140625" style="8" customWidth="1"/>
    <col min="4162" max="4162" width="0.5703125" style="8" customWidth="1"/>
    <col min="4163" max="4163" width="2.140625" style="8" customWidth="1"/>
    <col min="4164" max="4164" width="0.5703125" style="8" customWidth="1"/>
    <col min="4165" max="4165" width="2.28515625" style="8" customWidth="1"/>
    <col min="4166" max="4166" width="0.5703125" style="8" customWidth="1"/>
    <col min="4167" max="4167" width="2.140625" style="8" customWidth="1"/>
    <col min="4168" max="4168" width="0.5703125" style="8" customWidth="1"/>
    <col min="4169" max="4169" width="2.140625" style="8" customWidth="1"/>
    <col min="4170" max="4170" width="0.5703125" style="8" customWidth="1"/>
    <col min="4171" max="4171" width="2.140625" style="8" customWidth="1"/>
    <col min="4172" max="4172" width="0.42578125" style="8" customWidth="1"/>
    <col min="4173" max="4352" width="9.140625" style="8"/>
    <col min="4353" max="4353" width="0.7109375" style="8" customWidth="1"/>
    <col min="4354" max="4354" width="0.5703125" style="8" customWidth="1"/>
    <col min="4355" max="4355" width="2.140625" style="8" customWidth="1"/>
    <col min="4356" max="4356" width="0.5703125" style="8" customWidth="1"/>
    <col min="4357" max="4357" width="2.140625" style="8" customWidth="1"/>
    <col min="4358" max="4358" width="0.5703125" style="8" customWidth="1"/>
    <col min="4359" max="4359" width="2.140625" style="8" customWidth="1"/>
    <col min="4360" max="4360" width="0.5703125" style="8" customWidth="1"/>
    <col min="4361" max="4361" width="2.140625" style="8" customWidth="1"/>
    <col min="4362" max="4362" width="0.5703125" style="8" customWidth="1"/>
    <col min="4363" max="4363" width="2.140625" style="8" customWidth="1"/>
    <col min="4364" max="4364" width="0.5703125" style="8" customWidth="1"/>
    <col min="4365" max="4365" width="2.28515625" style="8" customWidth="1"/>
    <col min="4366" max="4366" width="0.5703125" style="8" customWidth="1"/>
    <col min="4367" max="4367" width="2.140625" style="8" customWidth="1"/>
    <col min="4368" max="4368" width="0.5703125" style="8" customWidth="1"/>
    <col min="4369" max="4369" width="2.140625" style="8" customWidth="1"/>
    <col min="4370" max="4370" width="0.5703125" style="8" customWidth="1"/>
    <col min="4371" max="4371" width="2.140625" style="8" customWidth="1"/>
    <col min="4372" max="4372" width="0.5703125" style="8" customWidth="1"/>
    <col min="4373" max="4373" width="2.140625" style="8" customWidth="1"/>
    <col min="4374" max="4374" width="0.5703125" style="8" customWidth="1"/>
    <col min="4375" max="4375" width="2.140625" style="8" customWidth="1"/>
    <col min="4376" max="4376" width="0.5703125" style="8" customWidth="1"/>
    <col min="4377" max="4377" width="2.140625" style="8" customWidth="1"/>
    <col min="4378" max="4378" width="0.5703125" style="8" customWidth="1"/>
    <col min="4379" max="4379" width="2.140625" style="8" customWidth="1"/>
    <col min="4380" max="4380" width="0.5703125" style="8" customWidth="1"/>
    <col min="4381" max="4381" width="2.28515625" style="8" customWidth="1"/>
    <col min="4382" max="4382" width="0.5703125" style="8" customWidth="1"/>
    <col min="4383" max="4383" width="2.28515625" style="8" customWidth="1"/>
    <col min="4384" max="4384" width="0.5703125" style="8" customWidth="1"/>
    <col min="4385" max="4385" width="2.28515625" style="8" customWidth="1"/>
    <col min="4386" max="4386" width="0.5703125" style="8" customWidth="1"/>
    <col min="4387" max="4387" width="2.140625" style="8" customWidth="1"/>
    <col min="4388" max="4388" width="0.5703125" style="8" customWidth="1"/>
    <col min="4389" max="4389" width="2.140625" style="8" customWidth="1"/>
    <col min="4390" max="4390" width="0.5703125" style="8" customWidth="1"/>
    <col min="4391" max="4391" width="2.28515625" style="8" customWidth="1"/>
    <col min="4392" max="4392" width="0.5703125" style="8" customWidth="1"/>
    <col min="4393" max="4393" width="2.140625" style="8" customWidth="1"/>
    <col min="4394" max="4394" width="0.5703125" style="8" customWidth="1"/>
    <col min="4395" max="4395" width="2.140625" style="8" customWidth="1"/>
    <col min="4396" max="4396" width="0.5703125" style="8" customWidth="1"/>
    <col min="4397" max="4397" width="2.28515625" style="8" customWidth="1"/>
    <col min="4398" max="4398" width="0.5703125" style="8" customWidth="1"/>
    <col min="4399" max="4399" width="2.140625" style="8" customWidth="1"/>
    <col min="4400" max="4400" width="0.5703125" style="8" customWidth="1"/>
    <col min="4401" max="4401" width="2.28515625" style="8" customWidth="1"/>
    <col min="4402" max="4402" width="0.5703125" style="8" customWidth="1"/>
    <col min="4403" max="4403" width="2.140625" style="8" customWidth="1"/>
    <col min="4404" max="4404" width="0.5703125" style="8" customWidth="1"/>
    <col min="4405" max="4405" width="2.28515625" style="8" customWidth="1"/>
    <col min="4406" max="4406" width="0.5703125" style="8" customWidth="1"/>
    <col min="4407" max="4407" width="2.140625" style="8" customWidth="1"/>
    <col min="4408" max="4408" width="0.5703125" style="8" customWidth="1"/>
    <col min="4409" max="4409" width="2.140625" style="8" customWidth="1"/>
    <col min="4410" max="4410" width="0.5703125" style="8" customWidth="1"/>
    <col min="4411" max="4411" width="2.28515625" style="8" customWidth="1"/>
    <col min="4412" max="4412" width="0.5703125" style="8" customWidth="1"/>
    <col min="4413" max="4413" width="2.140625" style="8" customWidth="1"/>
    <col min="4414" max="4414" width="0.5703125" style="8" customWidth="1"/>
    <col min="4415" max="4415" width="2.140625" style="8" customWidth="1"/>
    <col min="4416" max="4416" width="0.5703125" style="8" customWidth="1"/>
    <col min="4417" max="4417" width="2.140625" style="8" customWidth="1"/>
    <col min="4418" max="4418" width="0.5703125" style="8" customWidth="1"/>
    <col min="4419" max="4419" width="2.140625" style="8" customWidth="1"/>
    <col min="4420" max="4420" width="0.5703125" style="8" customWidth="1"/>
    <col min="4421" max="4421" width="2.28515625" style="8" customWidth="1"/>
    <col min="4422" max="4422" width="0.5703125" style="8" customWidth="1"/>
    <col min="4423" max="4423" width="2.140625" style="8" customWidth="1"/>
    <col min="4424" max="4424" width="0.5703125" style="8" customWidth="1"/>
    <col min="4425" max="4425" width="2.140625" style="8" customWidth="1"/>
    <col min="4426" max="4426" width="0.5703125" style="8" customWidth="1"/>
    <col min="4427" max="4427" width="2.140625" style="8" customWidth="1"/>
    <col min="4428" max="4428" width="0.42578125" style="8" customWidth="1"/>
    <col min="4429" max="4608" width="9.140625" style="8"/>
    <col min="4609" max="4609" width="0.7109375" style="8" customWidth="1"/>
    <col min="4610" max="4610" width="0.5703125" style="8" customWidth="1"/>
    <col min="4611" max="4611" width="2.140625" style="8" customWidth="1"/>
    <col min="4612" max="4612" width="0.5703125" style="8" customWidth="1"/>
    <col min="4613" max="4613" width="2.140625" style="8" customWidth="1"/>
    <col min="4614" max="4614" width="0.5703125" style="8" customWidth="1"/>
    <col min="4615" max="4615" width="2.140625" style="8" customWidth="1"/>
    <col min="4616" max="4616" width="0.5703125" style="8" customWidth="1"/>
    <col min="4617" max="4617" width="2.140625" style="8" customWidth="1"/>
    <col min="4618" max="4618" width="0.5703125" style="8" customWidth="1"/>
    <col min="4619" max="4619" width="2.140625" style="8" customWidth="1"/>
    <col min="4620" max="4620" width="0.5703125" style="8" customWidth="1"/>
    <col min="4621" max="4621" width="2.28515625" style="8" customWidth="1"/>
    <col min="4622" max="4622" width="0.5703125" style="8" customWidth="1"/>
    <col min="4623" max="4623" width="2.140625" style="8" customWidth="1"/>
    <col min="4624" max="4624" width="0.5703125" style="8" customWidth="1"/>
    <col min="4625" max="4625" width="2.140625" style="8" customWidth="1"/>
    <col min="4626" max="4626" width="0.5703125" style="8" customWidth="1"/>
    <col min="4627" max="4627" width="2.140625" style="8" customWidth="1"/>
    <col min="4628" max="4628" width="0.5703125" style="8" customWidth="1"/>
    <col min="4629" max="4629" width="2.140625" style="8" customWidth="1"/>
    <col min="4630" max="4630" width="0.5703125" style="8" customWidth="1"/>
    <col min="4631" max="4631" width="2.140625" style="8" customWidth="1"/>
    <col min="4632" max="4632" width="0.5703125" style="8" customWidth="1"/>
    <col min="4633" max="4633" width="2.140625" style="8" customWidth="1"/>
    <col min="4634" max="4634" width="0.5703125" style="8" customWidth="1"/>
    <col min="4635" max="4635" width="2.140625" style="8" customWidth="1"/>
    <col min="4636" max="4636" width="0.5703125" style="8" customWidth="1"/>
    <col min="4637" max="4637" width="2.28515625" style="8" customWidth="1"/>
    <col min="4638" max="4638" width="0.5703125" style="8" customWidth="1"/>
    <col min="4639" max="4639" width="2.28515625" style="8" customWidth="1"/>
    <col min="4640" max="4640" width="0.5703125" style="8" customWidth="1"/>
    <col min="4641" max="4641" width="2.28515625" style="8" customWidth="1"/>
    <col min="4642" max="4642" width="0.5703125" style="8" customWidth="1"/>
    <col min="4643" max="4643" width="2.140625" style="8" customWidth="1"/>
    <col min="4644" max="4644" width="0.5703125" style="8" customWidth="1"/>
    <col min="4645" max="4645" width="2.140625" style="8" customWidth="1"/>
    <col min="4646" max="4646" width="0.5703125" style="8" customWidth="1"/>
    <col min="4647" max="4647" width="2.28515625" style="8" customWidth="1"/>
    <col min="4648" max="4648" width="0.5703125" style="8" customWidth="1"/>
    <col min="4649" max="4649" width="2.140625" style="8" customWidth="1"/>
    <col min="4650" max="4650" width="0.5703125" style="8" customWidth="1"/>
    <col min="4651" max="4651" width="2.140625" style="8" customWidth="1"/>
    <col min="4652" max="4652" width="0.5703125" style="8" customWidth="1"/>
    <col min="4653" max="4653" width="2.28515625" style="8" customWidth="1"/>
    <col min="4654" max="4654" width="0.5703125" style="8" customWidth="1"/>
    <col min="4655" max="4655" width="2.140625" style="8" customWidth="1"/>
    <col min="4656" max="4656" width="0.5703125" style="8" customWidth="1"/>
    <col min="4657" max="4657" width="2.28515625" style="8" customWidth="1"/>
    <col min="4658" max="4658" width="0.5703125" style="8" customWidth="1"/>
    <col min="4659" max="4659" width="2.140625" style="8" customWidth="1"/>
    <col min="4660" max="4660" width="0.5703125" style="8" customWidth="1"/>
    <col min="4661" max="4661" width="2.28515625" style="8" customWidth="1"/>
    <col min="4662" max="4662" width="0.5703125" style="8" customWidth="1"/>
    <col min="4663" max="4663" width="2.140625" style="8" customWidth="1"/>
    <col min="4664" max="4664" width="0.5703125" style="8" customWidth="1"/>
    <col min="4665" max="4665" width="2.140625" style="8" customWidth="1"/>
    <col min="4666" max="4666" width="0.5703125" style="8" customWidth="1"/>
    <col min="4667" max="4667" width="2.28515625" style="8" customWidth="1"/>
    <col min="4668" max="4668" width="0.5703125" style="8" customWidth="1"/>
    <col min="4669" max="4669" width="2.140625" style="8" customWidth="1"/>
    <col min="4670" max="4670" width="0.5703125" style="8" customWidth="1"/>
    <col min="4671" max="4671" width="2.140625" style="8" customWidth="1"/>
    <col min="4672" max="4672" width="0.5703125" style="8" customWidth="1"/>
    <col min="4673" max="4673" width="2.140625" style="8" customWidth="1"/>
    <col min="4674" max="4674" width="0.5703125" style="8" customWidth="1"/>
    <col min="4675" max="4675" width="2.140625" style="8" customWidth="1"/>
    <col min="4676" max="4676" width="0.5703125" style="8" customWidth="1"/>
    <col min="4677" max="4677" width="2.28515625" style="8" customWidth="1"/>
    <col min="4678" max="4678" width="0.5703125" style="8" customWidth="1"/>
    <col min="4679" max="4679" width="2.140625" style="8" customWidth="1"/>
    <col min="4680" max="4680" width="0.5703125" style="8" customWidth="1"/>
    <col min="4681" max="4681" width="2.140625" style="8" customWidth="1"/>
    <col min="4682" max="4682" width="0.5703125" style="8" customWidth="1"/>
    <col min="4683" max="4683" width="2.140625" style="8" customWidth="1"/>
    <col min="4684" max="4684" width="0.42578125" style="8" customWidth="1"/>
    <col min="4685" max="4864" width="9.140625" style="8"/>
    <col min="4865" max="4865" width="0.7109375" style="8" customWidth="1"/>
    <col min="4866" max="4866" width="0.5703125" style="8" customWidth="1"/>
    <col min="4867" max="4867" width="2.140625" style="8" customWidth="1"/>
    <col min="4868" max="4868" width="0.5703125" style="8" customWidth="1"/>
    <col min="4869" max="4869" width="2.140625" style="8" customWidth="1"/>
    <col min="4870" max="4870" width="0.5703125" style="8" customWidth="1"/>
    <col min="4871" max="4871" width="2.140625" style="8" customWidth="1"/>
    <col min="4872" max="4872" width="0.5703125" style="8" customWidth="1"/>
    <col min="4873" max="4873" width="2.140625" style="8" customWidth="1"/>
    <col min="4874" max="4874" width="0.5703125" style="8" customWidth="1"/>
    <col min="4875" max="4875" width="2.140625" style="8" customWidth="1"/>
    <col min="4876" max="4876" width="0.5703125" style="8" customWidth="1"/>
    <col min="4877" max="4877" width="2.28515625" style="8" customWidth="1"/>
    <col min="4878" max="4878" width="0.5703125" style="8" customWidth="1"/>
    <col min="4879" max="4879" width="2.140625" style="8" customWidth="1"/>
    <col min="4880" max="4880" width="0.5703125" style="8" customWidth="1"/>
    <col min="4881" max="4881" width="2.140625" style="8" customWidth="1"/>
    <col min="4882" max="4882" width="0.5703125" style="8" customWidth="1"/>
    <col min="4883" max="4883" width="2.140625" style="8" customWidth="1"/>
    <col min="4884" max="4884" width="0.5703125" style="8" customWidth="1"/>
    <col min="4885" max="4885" width="2.140625" style="8" customWidth="1"/>
    <col min="4886" max="4886" width="0.5703125" style="8" customWidth="1"/>
    <col min="4887" max="4887" width="2.140625" style="8" customWidth="1"/>
    <col min="4888" max="4888" width="0.5703125" style="8" customWidth="1"/>
    <col min="4889" max="4889" width="2.140625" style="8" customWidth="1"/>
    <col min="4890" max="4890" width="0.5703125" style="8" customWidth="1"/>
    <col min="4891" max="4891" width="2.140625" style="8" customWidth="1"/>
    <col min="4892" max="4892" width="0.5703125" style="8" customWidth="1"/>
    <col min="4893" max="4893" width="2.28515625" style="8" customWidth="1"/>
    <col min="4894" max="4894" width="0.5703125" style="8" customWidth="1"/>
    <col min="4895" max="4895" width="2.28515625" style="8" customWidth="1"/>
    <col min="4896" max="4896" width="0.5703125" style="8" customWidth="1"/>
    <col min="4897" max="4897" width="2.28515625" style="8" customWidth="1"/>
    <col min="4898" max="4898" width="0.5703125" style="8" customWidth="1"/>
    <col min="4899" max="4899" width="2.140625" style="8" customWidth="1"/>
    <col min="4900" max="4900" width="0.5703125" style="8" customWidth="1"/>
    <col min="4901" max="4901" width="2.140625" style="8" customWidth="1"/>
    <col min="4902" max="4902" width="0.5703125" style="8" customWidth="1"/>
    <col min="4903" max="4903" width="2.28515625" style="8" customWidth="1"/>
    <col min="4904" max="4904" width="0.5703125" style="8" customWidth="1"/>
    <col min="4905" max="4905" width="2.140625" style="8" customWidth="1"/>
    <col min="4906" max="4906" width="0.5703125" style="8" customWidth="1"/>
    <col min="4907" max="4907" width="2.140625" style="8" customWidth="1"/>
    <col min="4908" max="4908" width="0.5703125" style="8" customWidth="1"/>
    <col min="4909" max="4909" width="2.28515625" style="8" customWidth="1"/>
    <col min="4910" max="4910" width="0.5703125" style="8" customWidth="1"/>
    <col min="4911" max="4911" width="2.140625" style="8" customWidth="1"/>
    <col min="4912" max="4912" width="0.5703125" style="8" customWidth="1"/>
    <col min="4913" max="4913" width="2.28515625" style="8" customWidth="1"/>
    <col min="4914" max="4914" width="0.5703125" style="8" customWidth="1"/>
    <col min="4915" max="4915" width="2.140625" style="8" customWidth="1"/>
    <col min="4916" max="4916" width="0.5703125" style="8" customWidth="1"/>
    <col min="4917" max="4917" width="2.28515625" style="8" customWidth="1"/>
    <col min="4918" max="4918" width="0.5703125" style="8" customWidth="1"/>
    <col min="4919" max="4919" width="2.140625" style="8" customWidth="1"/>
    <col min="4920" max="4920" width="0.5703125" style="8" customWidth="1"/>
    <col min="4921" max="4921" width="2.140625" style="8" customWidth="1"/>
    <col min="4922" max="4922" width="0.5703125" style="8" customWidth="1"/>
    <col min="4923" max="4923" width="2.28515625" style="8" customWidth="1"/>
    <col min="4924" max="4924" width="0.5703125" style="8" customWidth="1"/>
    <col min="4925" max="4925" width="2.140625" style="8" customWidth="1"/>
    <col min="4926" max="4926" width="0.5703125" style="8" customWidth="1"/>
    <col min="4927" max="4927" width="2.140625" style="8" customWidth="1"/>
    <col min="4928" max="4928" width="0.5703125" style="8" customWidth="1"/>
    <col min="4929" max="4929" width="2.140625" style="8" customWidth="1"/>
    <col min="4930" max="4930" width="0.5703125" style="8" customWidth="1"/>
    <col min="4931" max="4931" width="2.140625" style="8" customWidth="1"/>
    <col min="4932" max="4932" width="0.5703125" style="8" customWidth="1"/>
    <col min="4933" max="4933" width="2.28515625" style="8" customWidth="1"/>
    <col min="4934" max="4934" width="0.5703125" style="8" customWidth="1"/>
    <col min="4935" max="4935" width="2.140625" style="8" customWidth="1"/>
    <col min="4936" max="4936" width="0.5703125" style="8" customWidth="1"/>
    <col min="4937" max="4937" width="2.140625" style="8" customWidth="1"/>
    <col min="4938" max="4938" width="0.5703125" style="8" customWidth="1"/>
    <col min="4939" max="4939" width="2.140625" style="8" customWidth="1"/>
    <col min="4940" max="4940" width="0.42578125" style="8" customWidth="1"/>
    <col min="4941" max="5120" width="9.140625" style="8"/>
    <col min="5121" max="5121" width="0.7109375" style="8" customWidth="1"/>
    <col min="5122" max="5122" width="0.5703125" style="8" customWidth="1"/>
    <col min="5123" max="5123" width="2.140625" style="8" customWidth="1"/>
    <col min="5124" max="5124" width="0.5703125" style="8" customWidth="1"/>
    <col min="5125" max="5125" width="2.140625" style="8" customWidth="1"/>
    <col min="5126" max="5126" width="0.5703125" style="8" customWidth="1"/>
    <col min="5127" max="5127" width="2.140625" style="8" customWidth="1"/>
    <col min="5128" max="5128" width="0.5703125" style="8" customWidth="1"/>
    <col min="5129" max="5129" width="2.140625" style="8" customWidth="1"/>
    <col min="5130" max="5130" width="0.5703125" style="8" customWidth="1"/>
    <col min="5131" max="5131" width="2.140625" style="8" customWidth="1"/>
    <col min="5132" max="5132" width="0.5703125" style="8" customWidth="1"/>
    <col min="5133" max="5133" width="2.28515625" style="8" customWidth="1"/>
    <col min="5134" max="5134" width="0.5703125" style="8" customWidth="1"/>
    <col min="5135" max="5135" width="2.140625" style="8" customWidth="1"/>
    <col min="5136" max="5136" width="0.5703125" style="8" customWidth="1"/>
    <col min="5137" max="5137" width="2.140625" style="8" customWidth="1"/>
    <col min="5138" max="5138" width="0.5703125" style="8" customWidth="1"/>
    <col min="5139" max="5139" width="2.140625" style="8" customWidth="1"/>
    <col min="5140" max="5140" width="0.5703125" style="8" customWidth="1"/>
    <col min="5141" max="5141" width="2.140625" style="8" customWidth="1"/>
    <col min="5142" max="5142" width="0.5703125" style="8" customWidth="1"/>
    <col min="5143" max="5143" width="2.140625" style="8" customWidth="1"/>
    <col min="5144" max="5144" width="0.5703125" style="8" customWidth="1"/>
    <col min="5145" max="5145" width="2.140625" style="8" customWidth="1"/>
    <col min="5146" max="5146" width="0.5703125" style="8" customWidth="1"/>
    <col min="5147" max="5147" width="2.140625" style="8" customWidth="1"/>
    <col min="5148" max="5148" width="0.5703125" style="8" customWidth="1"/>
    <col min="5149" max="5149" width="2.28515625" style="8" customWidth="1"/>
    <col min="5150" max="5150" width="0.5703125" style="8" customWidth="1"/>
    <col min="5151" max="5151" width="2.28515625" style="8" customWidth="1"/>
    <col min="5152" max="5152" width="0.5703125" style="8" customWidth="1"/>
    <col min="5153" max="5153" width="2.28515625" style="8" customWidth="1"/>
    <col min="5154" max="5154" width="0.5703125" style="8" customWidth="1"/>
    <col min="5155" max="5155" width="2.140625" style="8" customWidth="1"/>
    <col min="5156" max="5156" width="0.5703125" style="8" customWidth="1"/>
    <col min="5157" max="5157" width="2.140625" style="8" customWidth="1"/>
    <col min="5158" max="5158" width="0.5703125" style="8" customWidth="1"/>
    <col min="5159" max="5159" width="2.28515625" style="8" customWidth="1"/>
    <col min="5160" max="5160" width="0.5703125" style="8" customWidth="1"/>
    <col min="5161" max="5161" width="2.140625" style="8" customWidth="1"/>
    <col min="5162" max="5162" width="0.5703125" style="8" customWidth="1"/>
    <col min="5163" max="5163" width="2.140625" style="8" customWidth="1"/>
    <col min="5164" max="5164" width="0.5703125" style="8" customWidth="1"/>
    <col min="5165" max="5165" width="2.28515625" style="8" customWidth="1"/>
    <col min="5166" max="5166" width="0.5703125" style="8" customWidth="1"/>
    <col min="5167" max="5167" width="2.140625" style="8" customWidth="1"/>
    <col min="5168" max="5168" width="0.5703125" style="8" customWidth="1"/>
    <col min="5169" max="5169" width="2.28515625" style="8" customWidth="1"/>
    <col min="5170" max="5170" width="0.5703125" style="8" customWidth="1"/>
    <col min="5171" max="5171" width="2.140625" style="8" customWidth="1"/>
    <col min="5172" max="5172" width="0.5703125" style="8" customWidth="1"/>
    <col min="5173" max="5173" width="2.28515625" style="8" customWidth="1"/>
    <col min="5174" max="5174" width="0.5703125" style="8" customWidth="1"/>
    <col min="5175" max="5175" width="2.140625" style="8" customWidth="1"/>
    <col min="5176" max="5176" width="0.5703125" style="8" customWidth="1"/>
    <col min="5177" max="5177" width="2.140625" style="8" customWidth="1"/>
    <col min="5178" max="5178" width="0.5703125" style="8" customWidth="1"/>
    <col min="5179" max="5179" width="2.28515625" style="8" customWidth="1"/>
    <col min="5180" max="5180" width="0.5703125" style="8" customWidth="1"/>
    <col min="5181" max="5181" width="2.140625" style="8" customWidth="1"/>
    <col min="5182" max="5182" width="0.5703125" style="8" customWidth="1"/>
    <col min="5183" max="5183" width="2.140625" style="8" customWidth="1"/>
    <col min="5184" max="5184" width="0.5703125" style="8" customWidth="1"/>
    <col min="5185" max="5185" width="2.140625" style="8" customWidth="1"/>
    <col min="5186" max="5186" width="0.5703125" style="8" customWidth="1"/>
    <col min="5187" max="5187" width="2.140625" style="8" customWidth="1"/>
    <col min="5188" max="5188" width="0.5703125" style="8" customWidth="1"/>
    <col min="5189" max="5189" width="2.28515625" style="8" customWidth="1"/>
    <col min="5190" max="5190" width="0.5703125" style="8" customWidth="1"/>
    <col min="5191" max="5191" width="2.140625" style="8" customWidth="1"/>
    <col min="5192" max="5192" width="0.5703125" style="8" customWidth="1"/>
    <col min="5193" max="5193" width="2.140625" style="8" customWidth="1"/>
    <col min="5194" max="5194" width="0.5703125" style="8" customWidth="1"/>
    <col min="5195" max="5195" width="2.140625" style="8" customWidth="1"/>
    <col min="5196" max="5196" width="0.42578125" style="8" customWidth="1"/>
    <col min="5197" max="5376" width="9.140625" style="8"/>
    <col min="5377" max="5377" width="0.7109375" style="8" customWidth="1"/>
    <col min="5378" max="5378" width="0.5703125" style="8" customWidth="1"/>
    <col min="5379" max="5379" width="2.140625" style="8" customWidth="1"/>
    <col min="5380" max="5380" width="0.5703125" style="8" customWidth="1"/>
    <col min="5381" max="5381" width="2.140625" style="8" customWidth="1"/>
    <col min="5382" max="5382" width="0.5703125" style="8" customWidth="1"/>
    <col min="5383" max="5383" width="2.140625" style="8" customWidth="1"/>
    <col min="5384" max="5384" width="0.5703125" style="8" customWidth="1"/>
    <col min="5385" max="5385" width="2.140625" style="8" customWidth="1"/>
    <col min="5386" max="5386" width="0.5703125" style="8" customWidth="1"/>
    <col min="5387" max="5387" width="2.140625" style="8" customWidth="1"/>
    <col min="5388" max="5388" width="0.5703125" style="8" customWidth="1"/>
    <col min="5389" max="5389" width="2.28515625" style="8" customWidth="1"/>
    <col min="5390" max="5390" width="0.5703125" style="8" customWidth="1"/>
    <col min="5391" max="5391" width="2.140625" style="8" customWidth="1"/>
    <col min="5392" max="5392" width="0.5703125" style="8" customWidth="1"/>
    <col min="5393" max="5393" width="2.140625" style="8" customWidth="1"/>
    <col min="5394" max="5394" width="0.5703125" style="8" customWidth="1"/>
    <col min="5395" max="5395" width="2.140625" style="8" customWidth="1"/>
    <col min="5396" max="5396" width="0.5703125" style="8" customWidth="1"/>
    <col min="5397" max="5397" width="2.140625" style="8" customWidth="1"/>
    <col min="5398" max="5398" width="0.5703125" style="8" customWidth="1"/>
    <col min="5399" max="5399" width="2.140625" style="8" customWidth="1"/>
    <col min="5400" max="5400" width="0.5703125" style="8" customWidth="1"/>
    <col min="5401" max="5401" width="2.140625" style="8" customWidth="1"/>
    <col min="5402" max="5402" width="0.5703125" style="8" customWidth="1"/>
    <col min="5403" max="5403" width="2.140625" style="8" customWidth="1"/>
    <col min="5404" max="5404" width="0.5703125" style="8" customWidth="1"/>
    <col min="5405" max="5405" width="2.28515625" style="8" customWidth="1"/>
    <col min="5406" max="5406" width="0.5703125" style="8" customWidth="1"/>
    <col min="5407" max="5407" width="2.28515625" style="8" customWidth="1"/>
    <col min="5408" max="5408" width="0.5703125" style="8" customWidth="1"/>
    <col min="5409" max="5409" width="2.28515625" style="8" customWidth="1"/>
    <col min="5410" max="5410" width="0.5703125" style="8" customWidth="1"/>
    <col min="5411" max="5411" width="2.140625" style="8" customWidth="1"/>
    <col min="5412" max="5412" width="0.5703125" style="8" customWidth="1"/>
    <col min="5413" max="5413" width="2.140625" style="8" customWidth="1"/>
    <col min="5414" max="5414" width="0.5703125" style="8" customWidth="1"/>
    <col min="5415" max="5415" width="2.28515625" style="8" customWidth="1"/>
    <col min="5416" max="5416" width="0.5703125" style="8" customWidth="1"/>
    <col min="5417" max="5417" width="2.140625" style="8" customWidth="1"/>
    <col min="5418" max="5418" width="0.5703125" style="8" customWidth="1"/>
    <col min="5419" max="5419" width="2.140625" style="8" customWidth="1"/>
    <col min="5420" max="5420" width="0.5703125" style="8" customWidth="1"/>
    <col min="5421" max="5421" width="2.28515625" style="8" customWidth="1"/>
    <col min="5422" max="5422" width="0.5703125" style="8" customWidth="1"/>
    <col min="5423" max="5423" width="2.140625" style="8" customWidth="1"/>
    <col min="5424" max="5424" width="0.5703125" style="8" customWidth="1"/>
    <col min="5425" max="5425" width="2.28515625" style="8" customWidth="1"/>
    <col min="5426" max="5426" width="0.5703125" style="8" customWidth="1"/>
    <col min="5427" max="5427" width="2.140625" style="8" customWidth="1"/>
    <col min="5428" max="5428" width="0.5703125" style="8" customWidth="1"/>
    <col min="5429" max="5429" width="2.28515625" style="8" customWidth="1"/>
    <col min="5430" max="5430" width="0.5703125" style="8" customWidth="1"/>
    <col min="5431" max="5431" width="2.140625" style="8" customWidth="1"/>
    <col min="5432" max="5432" width="0.5703125" style="8" customWidth="1"/>
    <col min="5433" max="5433" width="2.140625" style="8" customWidth="1"/>
    <col min="5434" max="5434" width="0.5703125" style="8" customWidth="1"/>
    <col min="5435" max="5435" width="2.28515625" style="8" customWidth="1"/>
    <col min="5436" max="5436" width="0.5703125" style="8" customWidth="1"/>
    <col min="5437" max="5437" width="2.140625" style="8" customWidth="1"/>
    <col min="5438" max="5438" width="0.5703125" style="8" customWidth="1"/>
    <col min="5439" max="5439" width="2.140625" style="8" customWidth="1"/>
    <col min="5440" max="5440" width="0.5703125" style="8" customWidth="1"/>
    <col min="5441" max="5441" width="2.140625" style="8" customWidth="1"/>
    <col min="5442" max="5442" width="0.5703125" style="8" customWidth="1"/>
    <col min="5443" max="5443" width="2.140625" style="8" customWidth="1"/>
    <col min="5444" max="5444" width="0.5703125" style="8" customWidth="1"/>
    <col min="5445" max="5445" width="2.28515625" style="8" customWidth="1"/>
    <col min="5446" max="5446" width="0.5703125" style="8" customWidth="1"/>
    <col min="5447" max="5447" width="2.140625" style="8" customWidth="1"/>
    <col min="5448" max="5448" width="0.5703125" style="8" customWidth="1"/>
    <col min="5449" max="5449" width="2.140625" style="8" customWidth="1"/>
    <col min="5450" max="5450" width="0.5703125" style="8" customWidth="1"/>
    <col min="5451" max="5451" width="2.140625" style="8" customWidth="1"/>
    <col min="5452" max="5452" width="0.42578125" style="8" customWidth="1"/>
    <col min="5453" max="5632" width="9.140625" style="8"/>
    <col min="5633" max="5633" width="0.7109375" style="8" customWidth="1"/>
    <col min="5634" max="5634" width="0.5703125" style="8" customWidth="1"/>
    <col min="5635" max="5635" width="2.140625" style="8" customWidth="1"/>
    <col min="5636" max="5636" width="0.5703125" style="8" customWidth="1"/>
    <col min="5637" max="5637" width="2.140625" style="8" customWidth="1"/>
    <col min="5638" max="5638" width="0.5703125" style="8" customWidth="1"/>
    <col min="5639" max="5639" width="2.140625" style="8" customWidth="1"/>
    <col min="5640" max="5640" width="0.5703125" style="8" customWidth="1"/>
    <col min="5641" max="5641" width="2.140625" style="8" customWidth="1"/>
    <col min="5642" max="5642" width="0.5703125" style="8" customWidth="1"/>
    <col min="5643" max="5643" width="2.140625" style="8" customWidth="1"/>
    <col min="5644" max="5644" width="0.5703125" style="8" customWidth="1"/>
    <col min="5645" max="5645" width="2.28515625" style="8" customWidth="1"/>
    <col min="5646" max="5646" width="0.5703125" style="8" customWidth="1"/>
    <col min="5647" max="5647" width="2.140625" style="8" customWidth="1"/>
    <col min="5648" max="5648" width="0.5703125" style="8" customWidth="1"/>
    <col min="5649" max="5649" width="2.140625" style="8" customWidth="1"/>
    <col min="5650" max="5650" width="0.5703125" style="8" customWidth="1"/>
    <col min="5651" max="5651" width="2.140625" style="8" customWidth="1"/>
    <col min="5652" max="5652" width="0.5703125" style="8" customWidth="1"/>
    <col min="5653" max="5653" width="2.140625" style="8" customWidth="1"/>
    <col min="5654" max="5654" width="0.5703125" style="8" customWidth="1"/>
    <col min="5655" max="5655" width="2.140625" style="8" customWidth="1"/>
    <col min="5656" max="5656" width="0.5703125" style="8" customWidth="1"/>
    <col min="5657" max="5657" width="2.140625" style="8" customWidth="1"/>
    <col min="5658" max="5658" width="0.5703125" style="8" customWidth="1"/>
    <col min="5659" max="5659" width="2.140625" style="8" customWidth="1"/>
    <col min="5660" max="5660" width="0.5703125" style="8" customWidth="1"/>
    <col min="5661" max="5661" width="2.28515625" style="8" customWidth="1"/>
    <col min="5662" max="5662" width="0.5703125" style="8" customWidth="1"/>
    <col min="5663" max="5663" width="2.28515625" style="8" customWidth="1"/>
    <col min="5664" max="5664" width="0.5703125" style="8" customWidth="1"/>
    <col min="5665" max="5665" width="2.28515625" style="8" customWidth="1"/>
    <col min="5666" max="5666" width="0.5703125" style="8" customWidth="1"/>
    <col min="5667" max="5667" width="2.140625" style="8" customWidth="1"/>
    <col min="5668" max="5668" width="0.5703125" style="8" customWidth="1"/>
    <col min="5669" max="5669" width="2.140625" style="8" customWidth="1"/>
    <col min="5670" max="5670" width="0.5703125" style="8" customWidth="1"/>
    <col min="5671" max="5671" width="2.28515625" style="8" customWidth="1"/>
    <col min="5672" max="5672" width="0.5703125" style="8" customWidth="1"/>
    <col min="5673" max="5673" width="2.140625" style="8" customWidth="1"/>
    <col min="5674" max="5674" width="0.5703125" style="8" customWidth="1"/>
    <col min="5675" max="5675" width="2.140625" style="8" customWidth="1"/>
    <col min="5676" max="5676" width="0.5703125" style="8" customWidth="1"/>
    <col min="5677" max="5677" width="2.28515625" style="8" customWidth="1"/>
    <col min="5678" max="5678" width="0.5703125" style="8" customWidth="1"/>
    <col min="5679" max="5679" width="2.140625" style="8" customWidth="1"/>
    <col min="5680" max="5680" width="0.5703125" style="8" customWidth="1"/>
    <col min="5681" max="5681" width="2.28515625" style="8" customWidth="1"/>
    <col min="5682" max="5682" width="0.5703125" style="8" customWidth="1"/>
    <col min="5683" max="5683" width="2.140625" style="8" customWidth="1"/>
    <col min="5684" max="5684" width="0.5703125" style="8" customWidth="1"/>
    <col min="5685" max="5685" width="2.28515625" style="8" customWidth="1"/>
    <col min="5686" max="5686" width="0.5703125" style="8" customWidth="1"/>
    <col min="5687" max="5687" width="2.140625" style="8" customWidth="1"/>
    <col min="5688" max="5688" width="0.5703125" style="8" customWidth="1"/>
    <col min="5689" max="5689" width="2.140625" style="8" customWidth="1"/>
    <col min="5690" max="5690" width="0.5703125" style="8" customWidth="1"/>
    <col min="5691" max="5691" width="2.28515625" style="8" customWidth="1"/>
    <col min="5692" max="5692" width="0.5703125" style="8" customWidth="1"/>
    <col min="5693" max="5693" width="2.140625" style="8" customWidth="1"/>
    <col min="5694" max="5694" width="0.5703125" style="8" customWidth="1"/>
    <col min="5695" max="5695" width="2.140625" style="8" customWidth="1"/>
    <col min="5696" max="5696" width="0.5703125" style="8" customWidth="1"/>
    <col min="5697" max="5697" width="2.140625" style="8" customWidth="1"/>
    <col min="5698" max="5698" width="0.5703125" style="8" customWidth="1"/>
    <col min="5699" max="5699" width="2.140625" style="8" customWidth="1"/>
    <col min="5700" max="5700" width="0.5703125" style="8" customWidth="1"/>
    <col min="5701" max="5701" width="2.28515625" style="8" customWidth="1"/>
    <col min="5702" max="5702" width="0.5703125" style="8" customWidth="1"/>
    <col min="5703" max="5703" width="2.140625" style="8" customWidth="1"/>
    <col min="5704" max="5704" width="0.5703125" style="8" customWidth="1"/>
    <col min="5705" max="5705" width="2.140625" style="8" customWidth="1"/>
    <col min="5706" max="5706" width="0.5703125" style="8" customWidth="1"/>
    <col min="5707" max="5707" width="2.140625" style="8" customWidth="1"/>
    <col min="5708" max="5708" width="0.42578125" style="8" customWidth="1"/>
    <col min="5709" max="5888" width="9.140625" style="8"/>
    <col min="5889" max="5889" width="0.7109375" style="8" customWidth="1"/>
    <col min="5890" max="5890" width="0.5703125" style="8" customWidth="1"/>
    <col min="5891" max="5891" width="2.140625" style="8" customWidth="1"/>
    <col min="5892" max="5892" width="0.5703125" style="8" customWidth="1"/>
    <col min="5893" max="5893" width="2.140625" style="8" customWidth="1"/>
    <col min="5894" max="5894" width="0.5703125" style="8" customWidth="1"/>
    <col min="5895" max="5895" width="2.140625" style="8" customWidth="1"/>
    <col min="5896" max="5896" width="0.5703125" style="8" customWidth="1"/>
    <col min="5897" max="5897" width="2.140625" style="8" customWidth="1"/>
    <col min="5898" max="5898" width="0.5703125" style="8" customWidth="1"/>
    <col min="5899" max="5899" width="2.140625" style="8" customWidth="1"/>
    <col min="5900" max="5900" width="0.5703125" style="8" customWidth="1"/>
    <col min="5901" max="5901" width="2.28515625" style="8" customWidth="1"/>
    <col min="5902" max="5902" width="0.5703125" style="8" customWidth="1"/>
    <col min="5903" max="5903" width="2.140625" style="8" customWidth="1"/>
    <col min="5904" max="5904" width="0.5703125" style="8" customWidth="1"/>
    <col min="5905" max="5905" width="2.140625" style="8" customWidth="1"/>
    <col min="5906" max="5906" width="0.5703125" style="8" customWidth="1"/>
    <col min="5907" max="5907" width="2.140625" style="8" customWidth="1"/>
    <col min="5908" max="5908" width="0.5703125" style="8" customWidth="1"/>
    <col min="5909" max="5909" width="2.140625" style="8" customWidth="1"/>
    <col min="5910" max="5910" width="0.5703125" style="8" customWidth="1"/>
    <col min="5911" max="5911" width="2.140625" style="8" customWidth="1"/>
    <col min="5912" max="5912" width="0.5703125" style="8" customWidth="1"/>
    <col min="5913" max="5913" width="2.140625" style="8" customWidth="1"/>
    <col min="5914" max="5914" width="0.5703125" style="8" customWidth="1"/>
    <col min="5915" max="5915" width="2.140625" style="8" customWidth="1"/>
    <col min="5916" max="5916" width="0.5703125" style="8" customWidth="1"/>
    <col min="5917" max="5917" width="2.28515625" style="8" customWidth="1"/>
    <col min="5918" max="5918" width="0.5703125" style="8" customWidth="1"/>
    <col min="5919" max="5919" width="2.28515625" style="8" customWidth="1"/>
    <col min="5920" max="5920" width="0.5703125" style="8" customWidth="1"/>
    <col min="5921" max="5921" width="2.28515625" style="8" customWidth="1"/>
    <col min="5922" max="5922" width="0.5703125" style="8" customWidth="1"/>
    <col min="5923" max="5923" width="2.140625" style="8" customWidth="1"/>
    <col min="5924" max="5924" width="0.5703125" style="8" customWidth="1"/>
    <col min="5925" max="5925" width="2.140625" style="8" customWidth="1"/>
    <col min="5926" max="5926" width="0.5703125" style="8" customWidth="1"/>
    <col min="5927" max="5927" width="2.28515625" style="8" customWidth="1"/>
    <col min="5928" max="5928" width="0.5703125" style="8" customWidth="1"/>
    <col min="5929" max="5929" width="2.140625" style="8" customWidth="1"/>
    <col min="5930" max="5930" width="0.5703125" style="8" customWidth="1"/>
    <col min="5931" max="5931" width="2.140625" style="8" customWidth="1"/>
    <col min="5932" max="5932" width="0.5703125" style="8" customWidth="1"/>
    <col min="5933" max="5933" width="2.28515625" style="8" customWidth="1"/>
    <col min="5934" max="5934" width="0.5703125" style="8" customWidth="1"/>
    <col min="5935" max="5935" width="2.140625" style="8" customWidth="1"/>
    <col min="5936" max="5936" width="0.5703125" style="8" customWidth="1"/>
    <col min="5937" max="5937" width="2.28515625" style="8" customWidth="1"/>
    <col min="5938" max="5938" width="0.5703125" style="8" customWidth="1"/>
    <col min="5939" max="5939" width="2.140625" style="8" customWidth="1"/>
    <col min="5940" max="5940" width="0.5703125" style="8" customWidth="1"/>
    <col min="5941" max="5941" width="2.28515625" style="8" customWidth="1"/>
    <col min="5942" max="5942" width="0.5703125" style="8" customWidth="1"/>
    <col min="5943" max="5943" width="2.140625" style="8" customWidth="1"/>
    <col min="5944" max="5944" width="0.5703125" style="8" customWidth="1"/>
    <col min="5945" max="5945" width="2.140625" style="8" customWidth="1"/>
    <col min="5946" max="5946" width="0.5703125" style="8" customWidth="1"/>
    <col min="5947" max="5947" width="2.28515625" style="8" customWidth="1"/>
    <col min="5948" max="5948" width="0.5703125" style="8" customWidth="1"/>
    <col min="5949" max="5949" width="2.140625" style="8" customWidth="1"/>
    <col min="5950" max="5950" width="0.5703125" style="8" customWidth="1"/>
    <col min="5951" max="5951" width="2.140625" style="8" customWidth="1"/>
    <col min="5952" max="5952" width="0.5703125" style="8" customWidth="1"/>
    <col min="5953" max="5953" width="2.140625" style="8" customWidth="1"/>
    <col min="5954" max="5954" width="0.5703125" style="8" customWidth="1"/>
    <col min="5955" max="5955" width="2.140625" style="8" customWidth="1"/>
    <col min="5956" max="5956" width="0.5703125" style="8" customWidth="1"/>
    <col min="5957" max="5957" width="2.28515625" style="8" customWidth="1"/>
    <col min="5958" max="5958" width="0.5703125" style="8" customWidth="1"/>
    <col min="5959" max="5959" width="2.140625" style="8" customWidth="1"/>
    <col min="5960" max="5960" width="0.5703125" style="8" customWidth="1"/>
    <col min="5961" max="5961" width="2.140625" style="8" customWidth="1"/>
    <col min="5962" max="5962" width="0.5703125" style="8" customWidth="1"/>
    <col min="5963" max="5963" width="2.140625" style="8" customWidth="1"/>
    <col min="5964" max="5964" width="0.42578125" style="8" customWidth="1"/>
    <col min="5965" max="6144" width="9.140625" style="8"/>
    <col min="6145" max="6145" width="0.7109375" style="8" customWidth="1"/>
    <col min="6146" max="6146" width="0.5703125" style="8" customWidth="1"/>
    <col min="6147" max="6147" width="2.140625" style="8" customWidth="1"/>
    <col min="6148" max="6148" width="0.5703125" style="8" customWidth="1"/>
    <col min="6149" max="6149" width="2.140625" style="8" customWidth="1"/>
    <col min="6150" max="6150" width="0.5703125" style="8" customWidth="1"/>
    <col min="6151" max="6151" width="2.140625" style="8" customWidth="1"/>
    <col min="6152" max="6152" width="0.5703125" style="8" customWidth="1"/>
    <col min="6153" max="6153" width="2.140625" style="8" customWidth="1"/>
    <col min="6154" max="6154" width="0.5703125" style="8" customWidth="1"/>
    <col min="6155" max="6155" width="2.140625" style="8" customWidth="1"/>
    <col min="6156" max="6156" width="0.5703125" style="8" customWidth="1"/>
    <col min="6157" max="6157" width="2.28515625" style="8" customWidth="1"/>
    <col min="6158" max="6158" width="0.5703125" style="8" customWidth="1"/>
    <col min="6159" max="6159" width="2.140625" style="8" customWidth="1"/>
    <col min="6160" max="6160" width="0.5703125" style="8" customWidth="1"/>
    <col min="6161" max="6161" width="2.140625" style="8" customWidth="1"/>
    <col min="6162" max="6162" width="0.5703125" style="8" customWidth="1"/>
    <col min="6163" max="6163" width="2.140625" style="8" customWidth="1"/>
    <col min="6164" max="6164" width="0.5703125" style="8" customWidth="1"/>
    <col min="6165" max="6165" width="2.140625" style="8" customWidth="1"/>
    <col min="6166" max="6166" width="0.5703125" style="8" customWidth="1"/>
    <col min="6167" max="6167" width="2.140625" style="8" customWidth="1"/>
    <col min="6168" max="6168" width="0.5703125" style="8" customWidth="1"/>
    <col min="6169" max="6169" width="2.140625" style="8" customWidth="1"/>
    <col min="6170" max="6170" width="0.5703125" style="8" customWidth="1"/>
    <col min="6171" max="6171" width="2.140625" style="8" customWidth="1"/>
    <col min="6172" max="6172" width="0.5703125" style="8" customWidth="1"/>
    <col min="6173" max="6173" width="2.28515625" style="8" customWidth="1"/>
    <col min="6174" max="6174" width="0.5703125" style="8" customWidth="1"/>
    <col min="6175" max="6175" width="2.28515625" style="8" customWidth="1"/>
    <col min="6176" max="6176" width="0.5703125" style="8" customWidth="1"/>
    <col min="6177" max="6177" width="2.28515625" style="8" customWidth="1"/>
    <col min="6178" max="6178" width="0.5703125" style="8" customWidth="1"/>
    <col min="6179" max="6179" width="2.140625" style="8" customWidth="1"/>
    <col min="6180" max="6180" width="0.5703125" style="8" customWidth="1"/>
    <col min="6181" max="6181" width="2.140625" style="8" customWidth="1"/>
    <col min="6182" max="6182" width="0.5703125" style="8" customWidth="1"/>
    <col min="6183" max="6183" width="2.28515625" style="8" customWidth="1"/>
    <col min="6184" max="6184" width="0.5703125" style="8" customWidth="1"/>
    <col min="6185" max="6185" width="2.140625" style="8" customWidth="1"/>
    <col min="6186" max="6186" width="0.5703125" style="8" customWidth="1"/>
    <col min="6187" max="6187" width="2.140625" style="8" customWidth="1"/>
    <col min="6188" max="6188" width="0.5703125" style="8" customWidth="1"/>
    <col min="6189" max="6189" width="2.28515625" style="8" customWidth="1"/>
    <col min="6190" max="6190" width="0.5703125" style="8" customWidth="1"/>
    <col min="6191" max="6191" width="2.140625" style="8" customWidth="1"/>
    <col min="6192" max="6192" width="0.5703125" style="8" customWidth="1"/>
    <col min="6193" max="6193" width="2.28515625" style="8" customWidth="1"/>
    <col min="6194" max="6194" width="0.5703125" style="8" customWidth="1"/>
    <col min="6195" max="6195" width="2.140625" style="8" customWidth="1"/>
    <col min="6196" max="6196" width="0.5703125" style="8" customWidth="1"/>
    <col min="6197" max="6197" width="2.28515625" style="8" customWidth="1"/>
    <col min="6198" max="6198" width="0.5703125" style="8" customWidth="1"/>
    <col min="6199" max="6199" width="2.140625" style="8" customWidth="1"/>
    <col min="6200" max="6200" width="0.5703125" style="8" customWidth="1"/>
    <col min="6201" max="6201" width="2.140625" style="8" customWidth="1"/>
    <col min="6202" max="6202" width="0.5703125" style="8" customWidth="1"/>
    <col min="6203" max="6203" width="2.28515625" style="8" customWidth="1"/>
    <col min="6204" max="6204" width="0.5703125" style="8" customWidth="1"/>
    <col min="6205" max="6205" width="2.140625" style="8" customWidth="1"/>
    <col min="6206" max="6206" width="0.5703125" style="8" customWidth="1"/>
    <col min="6207" max="6207" width="2.140625" style="8" customWidth="1"/>
    <col min="6208" max="6208" width="0.5703125" style="8" customWidth="1"/>
    <col min="6209" max="6209" width="2.140625" style="8" customWidth="1"/>
    <col min="6210" max="6210" width="0.5703125" style="8" customWidth="1"/>
    <col min="6211" max="6211" width="2.140625" style="8" customWidth="1"/>
    <col min="6212" max="6212" width="0.5703125" style="8" customWidth="1"/>
    <col min="6213" max="6213" width="2.28515625" style="8" customWidth="1"/>
    <col min="6214" max="6214" width="0.5703125" style="8" customWidth="1"/>
    <col min="6215" max="6215" width="2.140625" style="8" customWidth="1"/>
    <col min="6216" max="6216" width="0.5703125" style="8" customWidth="1"/>
    <col min="6217" max="6217" width="2.140625" style="8" customWidth="1"/>
    <col min="6218" max="6218" width="0.5703125" style="8" customWidth="1"/>
    <col min="6219" max="6219" width="2.140625" style="8" customWidth="1"/>
    <col min="6220" max="6220" width="0.42578125" style="8" customWidth="1"/>
    <col min="6221" max="6400" width="9.140625" style="8"/>
    <col min="6401" max="6401" width="0.7109375" style="8" customWidth="1"/>
    <col min="6402" max="6402" width="0.5703125" style="8" customWidth="1"/>
    <col min="6403" max="6403" width="2.140625" style="8" customWidth="1"/>
    <col min="6404" max="6404" width="0.5703125" style="8" customWidth="1"/>
    <col min="6405" max="6405" width="2.140625" style="8" customWidth="1"/>
    <col min="6406" max="6406" width="0.5703125" style="8" customWidth="1"/>
    <col min="6407" max="6407" width="2.140625" style="8" customWidth="1"/>
    <col min="6408" max="6408" width="0.5703125" style="8" customWidth="1"/>
    <col min="6409" max="6409" width="2.140625" style="8" customWidth="1"/>
    <col min="6410" max="6410" width="0.5703125" style="8" customWidth="1"/>
    <col min="6411" max="6411" width="2.140625" style="8" customWidth="1"/>
    <col min="6412" max="6412" width="0.5703125" style="8" customWidth="1"/>
    <col min="6413" max="6413" width="2.28515625" style="8" customWidth="1"/>
    <col min="6414" max="6414" width="0.5703125" style="8" customWidth="1"/>
    <col min="6415" max="6415" width="2.140625" style="8" customWidth="1"/>
    <col min="6416" max="6416" width="0.5703125" style="8" customWidth="1"/>
    <col min="6417" max="6417" width="2.140625" style="8" customWidth="1"/>
    <col min="6418" max="6418" width="0.5703125" style="8" customWidth="1"/>
    <col min="6419" max="6419" width="2.140625" style="8" customWidth="1"/>
    <col min="6420" max="6420" width="0.5703125" style="8" customWidth="1"/>
    <col min="6421" max="6421" width="2.140625" style="8" customWidth="1"/>
    <col min="6422" max="6422" width="0.5703125" style="8" customWidth="1"/>
    <col min="6423" max="6423" width="2.140625" style="8" customWidth="1"/>
    <col min="6424" max="6424" width="0.5703125" style="8" customWidth="1"/>
    <col min="6425" max="6425" width="2.140625" style="8" customWidth="1"/>
    <col min="6426" max="6426" width="0.5703125" style="8" customWidth="1"/>
    <col min="6427" max="6427" width="2.140625" style="8" customWidth="1"/>
    <col min="6428" max="6428" width="0.5703125" style="8" customWidth="1"/>
    <col min="6429" max="6429" width="2.28515625" style="8" customWidth="1"/>
    <col min="6430" max="6430" width="0.5703125" style="8" customWidth="1"/>
    <col min="6431" max="6431" width="2.28515625" style="8" customWidth="1"/>
    <col min="6432" max="6432" width="0.5703125" style="8" customWidth="1"/>
    <col min="6433" max="6433" width="2.28515625" style="8" customWidth="1"/>
    <col min="6434" max="6434" width="0.5703125" style="8" customWidth="1"/>
    <col min="6435" max="6435" width="2.140625" style="8" customWidth="1"/>
    <col min="6436" max="6436" width="0.5703125" style="8" customWidth="1"/>
    <col min="6437" max="6437" width="2.140625" style="8" customWidth="1"/>
    <col min="6438" max="6438" width="0.5703125" style="8" customWidth="1"/>
    <col min="6439" max="6439" width="2.28515625" style="8" customWidth="1"/>
    <col min="6440" max="6440" width="0.5703125" style="8" customWidth="1"/>
    <col min="6441" max="6441" width="2.140625" style="8" customWidth="1"/>
    <col min="6442" max="6442" width="0.5703125" style="8" customWidth="1"/>
    <col min="6443" max="6443" width="2.140625" style="8" customWidth="1"/>
    <col min="6444" max="6444" width="0.5703125" style="8" customWidth="1"/>
    <col min="6445" max="6445" width="2.28515625" style="8" customWidth="1"/>
    <col min="6446" max="6446" width="0.5703125" style="8" customWidth="1"/>
    <col min="6447" max="6447" width="2.140625" style="8" customWidth="1"/>
    <col min="6448" max="6448" width="0.5703125" style="8" customWidth="1"/>
    <col min="6449" max="6449" width="2.28515625" style="8" customWidth="1"/>
    <col min="6450" max="6450" width="0.5703125" style="8" customWidth="1"/>
    <col min="6451" max="6451" width="2.140625" style="8" customWidth="1"/>
    <col min="6452" max="6452" width="0.5703125" style="8" customWidth="1"/>
    <col min="6453" max="6453" width="2.28515625" style="8" customWidth="1"/>
    <col min="6454" max="6454" width="0.5703125" style="8" customWidth="1"/>
    <col min="6455" max="6455" width="2.140625" style="8" customWidth="1"/>
    <col min="6456" max="6456" width="0.5703125" style="8" customWidth="1"/>
    <col min="6457" max="6457" width="2.140625" style="8" customWidth="1"/>
    <col min="6458" max="6458" width="0.5703125" style="8" customWidth="1"/>
    <col min="6459" max="6459" width="2.28515625" style="8" customWidth="1"/>
    <col min="6460" max="6460" width="0.5703125" style="8" customWidth="1"/>
    <col min="6461" max="6461" width="2.140625" style="8" customWidth="1"/>
    <col min="6462" max="6462" width="0.5703125" style="8" customWidth="1"/>
    <col min="6463" max="6463" width="2.140625" style="8" customWidth="1"/>
    <col min="6464" max="6464" width="0.5703125" style="8" customWidth="1"/>
    <col min="6465" max="6465" width="2.140625" style="8" customWidth="1"/>
    <col min="6466" max="6466" width="0.5703125" style="8" customWidth="1"/>
    <col min="6467" max="6467" width="2.140625" style="8" customWidth="1"/>
    <col min="6468" max="6468" width="0.5703125" style="8" customWidth="1"/>
    <col min="6469" max="6469" width="2.28515625" style="8" customWidth="1"/>
    <col min="6470" max="6470" width="0.5703125" style="8" customWidth="1"/>
    <col min="6471" max="6471" width="2.140625" style="8" customWidth="1"/>
    <col min="6472" max="6472" width="0.5703125" style="8" customWidth="1"/>
    <col min="6473" max="6473" width="2.140625" style="8" customWidth="1"/>
    <col min="6474" max="6474" width="0.5703125" style="8" customWidth="1"/>
    <col min="6475" max="6475" width="2.140625" style="8" customWidth="1"/>
    <col min="6476" max="6476" width="0.42578125" style="8" customWidth="1"/>
    <col min="6477" max="6656" width="9.140625" style="8"/>
    <col min="6657" max="6657" width="0.7109375" style="8" customWidth="1"/>
    <col min="6658" max="6658" width="0.5703125" style="8" customWidth="1"/>
    <col min="6659" max="6659" width="2.140625" style="8" customWidth="1"/>
    <col min="6660" max="6660" width="0.5703125" style="8" customWidth="1"/>
    <col min="6661" max="6661" width="2.140625" style="8" customWidth="1"/>
    <col min="6662" max="6662" width="0.5703125" style="8" customWidth="1"/>
    <col min="6663" max="6663" width="2.140625" style="8" customWidth="1"/>
    <col min="6664" max="6664" width="0.5703125" style="8" customWidth="1"/>
    <col min="6665" max="6665" width="2.140625" style="8" customWidth="1"/>
    <col min="6666" max="6666" width="0.5703125" style="8" customWidth="1"/>
    <col min="6667" max="6667" width="2.140625" style="8" customWidth="1"/>
    <col min="6668" max="6668" width="0.5703125" style="8" customWidth="1"/>
    <col min="6669" max="6669" width="2.28515625" style="8" customWidth="1"/>
    <col min="6670" max="6670" width="0.5703125" style="8" customWidth="1"/>
    <col min="6671" max="6671" width="2.140625" style="8" customWidth="1"/>
    <col min="6672" max="6672" width="0.5703125" style="8" customWidth="1"/>
    <col min="6673" max="6673" width="2.140625" style="8" customWidth="1"/>
    <col min="6674" max="6674" width="0.5703125" style="8" customWidth="1"/>
    <col min="6675" max="6675" width="2.140625" style="8" customWidth="1"/>
    <col min="6676" max="6676" width="0.5703125" style="8" customWidth="1"/>
    <col min="6677" max="6677" width="2.140625" style="8" customWidth="1"/>
    <col min="6678" max="6678" width="0.5703125" style="8" customWidth="1"/>
    <col min="6679" max="6679" width="2.140625" style="8" customWidth="1"/>
    <col min="6680" max="6680" width="0.5703125" style="8" customWidth="1"/>
    <col min="6681" max="6681" width="2.140625" style="8" customWidth="1"/>
    <col min="6682" max="6682" width="0.5703125" style="8" customWidth="1"/>
    <col min="6683" max="6683" width="2.140625" style="8" customWidth="1"/>
    <col min="6684" max="6684" width="0.5703125" style="8" customWidth="1"/>
    <col min="6685" max="6685" width="2.28515625" style="8" customWidth="1"/>
    <col min="6686" max="6686" width="0.5703125" style="8" customWidth="1"/>
    <col min="6687" max="6687" width="2.28515625" style="8" customWidth="1"/>
    <col min="6688" max="6688" width="0.5703125" style="8" customWidth="1"/>
    <col min="6689" max="6689" width="2.28515625" style="8" customWidth="1"/>
    <col min="6690" max="6690" width="0.5703125" style="8" customWidth="1"/>
    <col min="6691" max="6691" width="2.140625" style="8" customWidth="1"/>
    <col min="6692" max="6692" width="0.5703125" style="8" customWidth="1"/>
    <col min="6693" max="6693" width="2.140625" style="8" customWidth="1"/>
    <col min="6694" max="6694" width="0.5703125" style="8" customWidth="1"/>
    <col min="6695" max="6695" width="2.28515625" style="8" customWidth="1"/>
    <col min="6696" max="6696" width="0.5703125" style="8" customWidth="1"/>
    <col min="6697" max="6697" width="2.140625" style="8" customWidth="1"/>
    <col min="6698" max="6698" width="0.5703125" style="8" customWidth="1"/>
    <col min="6699" max="6699" width="2.140625" style="8" customWidth="1"/>
    <col min="6700" max="6700" width="0.5703125" style="8" customWidth="1"/>
    <col min="6701" max="6701" width="2.28515625" style="8" customWidth="1"/>
    <col min="6702" max="6702" width="0.5703125" style="8" customWidth="1"/>
    <col min="6703" max="6703" width="2.140625" style="8" customWidth="1"/>
    <col min="6704" max="6704" width="0.5703125" style="8" customWidth="1"/>
    <col min="6705" max="6705" width="2.28515625" style="8" customWidth="1"/>
    <col min="6706" max="6706" width="0.5703125" style="8" customWidth="1"/>
    <col min="6707" max="6707" width="2.140625" style="8" customWidth="1"/>
    <col min="6708" max="6708" width="0.5703125" style="8" customWidth="1"/>
    <col min="6709" max="6709" width="2.28515625" style="8" customWidth="1"/>
    <col min="6710" max="6710" width="0.5703125" style="8" customWidth="1"/>
    <col min="6711" max="6711" width="2.140625" style="8" customWidth="1"/>
    <col min="6712" max="6712" width="0.5703125" style="8" customWidth="1"/>
    <col min="6713" max="6713" width="2.140625" style="8" customWidth="1"/>
    <col min="6714" max="6714" width="0.5703125" style="8" customWidth="1"/>
    <col min="6715" max="6715" width="2.28515625" style="8" customWidth="1"/>
    <col min="6716" max="6716" width="0.5703125" style="8" customWidth="1"/>
    <col min="6717" max="6717" width="2.140625" style="8" customWidth="1"/>
    <col min="6718" max="6718" width="0.5703125" style="8" customWidth="1"/>
    <col min="6719" max="6719" width="2.140625" style="8" customWidth="1"/>
    <col min="6720" max="6720" width="0.5703125" style="8" customWidth="1"/>
    <col min="6721" max="6721" width="2.140625" style="8" customWidth="1"/>
    <col min="6722" max="6722" width="0.5703125" style="8" customWidth="1"/>
    <col min="6723" max="6723" width="2.140625" style="8" customWidth="1"/>
    <col min="6724" max="6724" width="0.5703125" style="8" customWidth="1"/>
    <col min="6725" max="6725" width="2.28515625" style="8" customWidth="1"/>
    <col min="6726" max="6726" width="0.5703125" style="8" customWidth="1"/>
    <col min="6727" max="6727" width="2.140625" style="8" customWidth="1"/>
    <col min="6728" max="6728" width="0.5703125" style="8" customWidth="1"/>
    <col min="6729" max="6729" width="2.140625" style="8" customWidth="1"/>
    <col min="6730" max="6730" width="0.5703125" style="8" customWidth="1"/>
    <col min="6731" max="6731" width="2.140625" style="8" customWidth="1"/>
    <col min="6732" max="6732" width="0.42578125" style="8" customWidth="1"/>
    <col min="6733" max="6912" width="9.140625" style="8"/>
    <col min="6913" max="6913" width="0.7109375" style="8" customWidth="1"/>
    <col min="6914" max="6914" width="0.5703125" style="8" customWidth="1"/>
    <col min="6915" max="6915" width="2.140625" style="8" customWidth="1"/>
    <col min="6916" max="6916" width="0.5703125" style="8" customWidth="1"/>
    <col min="6917" max="6917" width="2.140625" style="8" customWidth="1"/>
    <col min="6918" max="6918" width="0.5703125" style="8" customWidth="1"/>
    <col min="6919" max="6919" width="2.140625" style="8" customWidth="1"/>
    <col min="6920" max="6920" width="0.5703125" style="8" customWidth="1"/>
    <col min="6921" max="6921" width="2.140625" style="8" customWidth="1"/>
    <col min="6922" max="6922" width="0.5703125" style="8" customWidth="1"/>
    <col min="6923" max="6923" width="2.140625" style="8" customWidth="1"/>
    <col min="6924" max="6924" width="0.5703125" style="8" customWidth="1"/>
    <col min="6925" max="6925" width="2.28515625" style="8" customWidth="1"/>
    <col min="6926" max="6926" width="0.5703125" style="8" customWidth="1"/>
    <col min="6927" max="6927" width="2.140625" style="8" customWidth="1"/>
    <col min="6928" max="6928" width="0.5703125" style="8" customWidth="1"/>
    <col min="6929" max="6929" width="2.140625" style="8" customWidth="1"/>
    <col min="6930" max="6930" width="0.5703125" style="8" customWidth="1"/>
    <col min="6931" max="6931" width="2.140625" style="8" customWidth="1"/>
    <col min="6932" max="6932" width="0.5703125" style="8" customWidth="1"/>
    <col min="6933" max="6933" width="2.140625" style="8" customWidth="1"/>
    <col min="6934" max="6934" width="0.5703125" style="8" customWidth="1"/>
    <col min="6935" max="6935" width="2.140625" style="8" customWidth="1"/>
    <col min="6936" max="6936" width="0.5703125" style="8" customWidth="1"/>
    <col min="6937" max="6937" width="2.140625" style="8" customWidth="1"/>
    <col min="6938" max="6938" width="0.5703125" style="8" customWidth="1"/>
    <col min="6939" max="6939" width="2.140625" style="8" customWidth="1"/>
    <col min="6940" max="6940" width="0.5703125" style="8" customWidth="1"/>
    <col min="6941" max="6941" width="2.28515625" style="8" customWidth="1"/>
    <col min="6942" max="6942" width="0.5703125" style="8" customWidth="1"/>
    <col min="6943" max="6943" width="2.28515625" style="8" customWidth="1"/>
    <col min="6944" max="6944" width="0.5703125" style="8" customWidth="1"/>
    <col min="6945" max="6945" width="2.28515625" style="8" customWidth="1"/>
    <col min="6946" max="6946" width="0.5703125" style="8" customWidth="1"/>
    <col min="6947" max="6947" width="2.140625" style="8" customWidth="1"/>
    <col min="6948" max="6948" width="0.5703125" style="8" customWidth="1"/>
    <col min="6949" max="6949" width="2.140625" style="8" customWidth="1"/>
    <col min="6950" max="6950" width="0.5703125" style="8" customWidth="1"/>
    <col min="6951" max="6951" width="2.28515625" style="8" customWidth="1"/>
    <col min="6952" max="6952" width="0.5703125" style="8" customWidth="1"/>
    <col min="6953" max="6953" width="2.140625" style="8" customWidth="1"/>
    <col min="6954" max="6954" width="0.5703125" style="8" customWidth="1"/>
    <col min="6955" max="6955" width="2.140625" style="8" customWidth="1"/>
    <col min="6956" max="6956" width="0.5703125" style="8" customWidth="1"/>
    <col min="6957" max="6957" width="2.28515625" style="8" customWidth="1"/>
    <col min="6958" max="6958" width="0.5703125" style="8" customWidth="1"/>
    <col min="6959" max="6959" width="2.140625" style="8" customWidth="1"/>
    <col min="6960" max="6960" width="0.5703125" style="8" customWidth="1"/>
    <col min="6961" max="6961" width="2.28515625" style="8" customWidth="1"/>
    <col min="6962" max="6962" width="0.5703125" style="8" customWidth="1"/>
    <col min="6963" max="6963" width="2.140625" style="8" customWidth="1"/>
    <col min="6964" max="6964" width="0.5703125" style="8" customWidth="1"/>
    <col min="6965" max="6965" width="2.28515625" style="8" customWidth="1"/>
    <col min="6966" max="6966" width="0.5703125" style="8" customWidth="1"/>
    <col min="6967" max="6967" width="2.140625" style="8" customWidth="1"/>
    <col min="6968" max="6968" width="0.5703125" style="8" customWidth="1"/>
    <col min="6969" max="6969" width="2.140625" style="8" customWidth="1"/>
    <col min="6970" max="6970" width="0.5703125" style="8" customWidth="1"/>
    <col min="6971" max="6971" width="2.28515625" style="8" customWidth="1"/>
    <col min="6972" max="6972" width="0.5703125" style="8" customWidth="1"/>
    <col min="6973" max="6973" width="2.140625" style="8" customWidth="1"/>
    <col min="6974" max="6974" width="0.5703125" style="8" customWidth="1"/>
    <col min="6975" max="6975" width="2.140625" style="8" customWidth="1"/>
    <col min="6976" max="6976" width="0.5703125" style="8" customWidth="1"/>
    <col min="6977" max="6977" width="2.140625" style="8" customWidth="1"/>
    <col min="6978" max="6978" width="0.5703125" style="8" customWidth="1"/>
    <col min="6979" max="6979" width="2.140625" style="8" customWidth="1"/>
    <col min="6980" max="6980" width="0.5703125" style="8" customWidth="1"/>
    <col min="6981" max="6981" width="2.28515625" style="8" customWidth="1"/>
    <col min="6982" max="6982" width="0.5703125" style="8" customWidth="1"/>
    <col min="6983" max="6983" width="2.140625" style="8" customWidth="1"/>
    <col min="6984" max="6984" width="0.5703125" style="8" customWidth="1"/>
    <col min="6985" max="6985" width="2.140625" style="8" customWidth="1"/>
    <col min="6986" max="6986" width="0.5703125" style="8" customWidth="1"/>
    <col min="6987" max="6987" width="2.140625" style="8" customWidth="1"/>
    <col min="6988" max="6988" width="0.42578125" style="8" customWidth="1"/>
    <col min="6989" max="7168" width="9.140625" style="8"/>
    <col min="7169" max="7169" width="0.7109375" style="8" customWidth="1"/>
    <col min="7170" max="7170" width="0.5703125" style="8" customWidth="1"/>
    <col min="7171" max="7171" width="2.140625" style="8" customWidth="1"/>
    <col min="7172" max="7172" width="0.5703125" style="8" customWidth="1"/>
    <col min="7173" max="7173" width="2.140625" style="8" customWidth="1"/>
    <col min="7174" max="7174" width="0.5703125" style="8" customWidth="1"/>
    <col min="7175" max="7175" width="2.140625" style="8" customWidth="1"/>
    <col min="7176" max="7176" width="0.5703125" style="8" customWidth="1"/>
    <col min="7177" max="7177" width="2.140625" style="8" customWidth="1"/>
    <col min="7178" max="7178" width="0.5703125" style="8" customWidth="1"/>
    <col min="7179" max="7179" width="2.140625" style="8" customWidth="1"/>
    <col min="7180" max="7180" width="0.5703125" style="8" customWidth="1"/>
    <col min="7181" max="7181" width="2.28515625" style="8" customWidth="1"/>
    <col min="7182" max="7182" width="0.5703125" style="8" customWidth="1"/>
    <col min="7183" max="7183" width="2.140625" style="8" customWidth="1"/>
    <col min="7184" max="7184" width="0.5703125" style="8" customWidth="1"/>
    <col min="7185" max="7185" width="2.140625" style="8" customWidth="1"/>
    <col min="7186" max="7186" width="0.5703125" style="8" customWidth="1"/>
    <col min="7187" max="7187" width="2.140625" style="8" customWidth="1"/>
    <col min="7188" max="7188" width="0.5703125" style="8" customWidth="1"/>
    <col min="7189" max="7189" width="2.140625" style="8" customWidth="1"/>
    <col min="7190" max="7190" width="0.5703125" style="8" customWidth="1"/>
    <col min="7191" max="7191" width="2.140625" style="8" customWidth="1"/>
    <col min="7192" max="7192" width="0.5703125" style="8" customWidth="1"/>
    <col min="7193" max="7193" width="2.140625" style="8" customWidth="1"/>
    <col min="7194" max="7194" width="0.5703125" style="8" customWidth="1"/>
    <col min="7195" max="7195" width="2.140625" style="8" customWidth="1"/>
    <col min="7196" max="7196" width="0.5703125" style="8" customWidth="1"/>
    <col min="7197" max="7197" width="2.28515625" style="8" customWidth="1"/>
    <col min="7198" max="7198" width="0.5703125" style="8" customWidth="1"/>
    <col min="7199" max="7199" width="2.28515625" style="8" customWidth="1"/>
    <col min="7200" max="7200" width="0.5703125" style="8" customWidth="1"/>
    <col min="7201" max="7201" width="2.28515625" style="8" customWidth="1"/>
    <col min="7202" max="7202" width="0.5703125" style="8" customWidth="1"/>
    <col min="7203" max="7203" width="2.140625" style="8" customWidth="1"/>
    <col min="7204" max="7204" width="0.5703125" style="8" customWidth="1"/>
    <col min="7205" max="7205" width="2.140625" style="8" customWidth="1"/>
    <col min="7206" max="7206" width="0.5703125" style="8" customWidth="1"/>
    <col min="7207" max="7207" width="2.28515625" style="8" customWidth="1"/>
    <col min="7208" max="7208" width="0.5703125" style="8" customWidth="1"/>
    <col min="7209" max="7209" width="2.140625" style="8" customWidth="1"/>
    <col min="7210" max="7210" width="0.5703125" style="8" customWidth="1"/>
    <col min="7211" max="7211" width="2.140625" style="8" customWidth="1"/>
    <col min="7212" max="7212" width="0.5703125" style="8" customWidth="1"/>
    <col min="7213" max="7213" width="2.28515625" style="8" customWidth="1"/>
    <col min="7214" max="7214" width="0.5703125" style="8" customWidth="1"/>
    <col min="7215" max="7215" width="2.140625" style="8" customWidth="1"/>
    <col min="7216" max="7216" width="0.5703125" style="8" customWidth="1"/>
    <col min="7217" max="7217" width="2.28515625" style="8" customWidth="1"/>
    <col min="7218" max="7218" width="0.5703125" style="8" customWidth="1"/>
    <col min="7219" max="7219" width="2.140625" style="8" customWidth="1"/>
    <col min="7220" max="7220" width="0.5703125" style="8" customWidth="1"/>
    <col min="7221" max="7221" width="2.28515625" style="8" customWidth="1"/>
    <col min="7222" max="7222" width="0.5703125" style="8" customWidth="1"/>
    <col min="7223" max="7223" width="2.140625" style="8" customWidth="1"/>
    <col min="7224" max="7224" width="0.5703125" style="8" customWidth="1"/>
    <col min="7225" max="7225" width="2.140625" style="8" customWidth="1"/>
    <col min="7226" max="7226" width="0.5703125" style="8" customWidth="1"/>
    <col min="7227" max="7227" width="2.28515625" style="8" customWidth="1"/>
    <col min="7228" max="7228" width="0.5703125" style="8" customWidth="1"/>
    <col min="7229" max="7229" width="2.140625" style="8" customWidth="1"/>
    <col min="7230" max="7230" width="0.5703125" style="8" customWidth="1"/>
    <col min="7231" max="7231" width="2.140625" style="8" customWidth="1"/>
    <col min="7232" max="7232" width="0.5703125" style="8" customWidth="1"/>
    <col min="7233" max="7233" width="2.140625" style="8" customWidth="1"/>
    <col min="7234" max="7234" width="0.5703125" style="8" customWidth="1"/>
    <col min="7235" max="7235" width="2.140625" style="8" customWidth="1"/>
    <col min="7236" max="7236" width="0.5703125" style="8" customWidth="1"/>
    <col min="7237" max="7237" width="2.28515625" style="8" customWidth="1"/>
    <col min="7238" max="7238" width="0.5703125" style="8" customWidth="1"/>
    <col min="7239" max="7239" width="2.140625" style="8" customWidth="1"/>
    <col min="7240" max="7240" width="0.5703125" style="8" customWidth="1"/>
    <col min="7241" max="7241" width="2.140625" style="8" customWidth="1"/>
    <col min="7242" max="7242" width="0.5703125" style="8" customWidth="1"/>
    <col min="7243" max="7243" width="2.140625" style="8" customWidth="1"/>
    <col min="7244" max="7244" width="0.42578125" style="8" customWidth="1"/>
    <col min="7245" max="7424" width="9.140625" style="8"/>
    <col min="7425" max="7425" width="0.7109375" style="8" customWidth="1"/>
    <col min="7426" max="7426" width="0.5703125" style="8" customWidth="1"/>
    <col min="7427" max="7427" width="2.140625" style="8" customWidth="1"/>
    <col min="7428" max="7428" width="0.5703125" style="8" customWidth="1"/>
    <col min="7429" max="7429" width="2.140625" style="8" customWidth="1"/>
    <col min="7430" max="7430" width="0.5703125" style="8" customWidth="1"/>
    <col min="7431" max="7431" width="2.140625" style="8" customWidth="1"/>
    <col min="7432" max="7432" width="0.5703125" style="8" customWidth="1"/>
    <col min="7433" max="7433" width="2.140625" style="8" customWidth="1"/>
    <col min="7434" max="7434" width="0.5703125" style="8" customWidth="1"/>
    <col min="7435" max="7435" width="2.140625" style="8" customWidth="1"/>
    <col min="7436" max="7436" width="0.5703125" style="8" customWidth="1"/>
    <col min="7437" max="7437" width="2.28515625" style="8" customWidth="1"/>
    <col min="7438" max="7438" width="0.5703125" style="8" customWidth="1"/>
    <col min="7439" max="7439" width="2.140625" style="8" customWidth="1"/>
    <col min="7440" max="7440" width="0.5703125" style="8" customWidth="1"/>
    <col min="7441" max="7441" width="2.140625" style="8" customWidth="1"/>
    <col min="7442" max="7442" width="0.5703125" style="8" customWidth="1"/>
    <col min="7443" max="7443" width="2.140625" style="8" customWidth="1"/>
    <col min="7444" max="7444" width="0.5703125" style="8" customWidth="1"/>
    <col min="7445" max="7445" width="2.140625" style="8" customWidth="1"/>
    <col min="7446" max="7446" width="0.5703125" style="8" customWidth="1"/>
    <col min="7447" max="7447" width="2.140625" style="8" customWidth="1"/>
    <col min="7448" max="7448" width="0.5703125" style="8" customWidth="1"/>
    <col min="7449" max="7449" width="2.140625" style="8" customWidth="1"/>
    <col min="7450" max="7450" width="0.5703125" style="8" customWidth="1"/>
    <col min="7451" max="7451" width="2.140625" style="8" customWidth="1"/>
    <col min="7452" max="7452" width="0.5703125" style="8" customWidth="1"/>
    <col min="7453" max="7453" width="2.28515625" style="8" customWidth="1"/>
    <col min="7454" max="7454" width="0.5703125" style="8" customWidth="1"/>
    <col min="7455" max="7455" width="2.28515625" style="8" customWidth="1"/>
    <col min="7456" max="7456" width="0.5703125" style="8" customWidth="1"/>
    <col min="7457" max="7457" width="2.28515625" style="8" customWidth="1"/>
    <col min="7458" max="7458" width="0.5703125" style="8" customWidth="1"/>
    <col min="7459" max="7459" width="2.140625" style="8" customWidth="1"/>
    <col min="7460" max="7460" width="0.5703125" style="8" customWidth="1"/>
    <col min="7461" max="7461" width="2.140625" style="8" customWidth="1"/>
    <col min="7462" max="7462" width="0.5703125" style="8" customWidth="1"/>
    <col min="7463" max="7463" width="2.28515625" style="8" customWidth="1"/>
    <col min="7464" max="7464" width="0.5703125" style="8" customWidth="1"/>
    <col min="7465" max="7465" width="2.140625" style="8" customWidth="1"/>
    <col min="7466" max="7466" width="0.5703125" style="8" customWidth="1"/>
    <col min="7467" max="7467" width="2.140625" style="8" customWidth="1"/>
    <col min="7468" max="7468" width="0.5703125" style="8" customWidth="1"/>
    <col min="7469" max="7469" width="2.28515625" style="8" customWidth="1"/>
    <col min="7470" max="7470" width="0.5703125" style="8" customWidth="1"/>
    <col min="7471" max="7471" width="2.140625" style="8" customWidth="1"/>
    <col min="7472" max="7472" width="0.5703125" style="8" customWidth="1"/>
    <col min="7473" max="7473" width="2.28515625" style="8" customWidth="1"/>
    <col min="7474" max="7474" width="0.5703125" style="8" customWidth="1"/>
    <col min="7475" max="7475" width="2.140625" style="8" customWidth="1"/>
    <col min="7476" max="7476" width="0.5703125" style="8" customWidth="1"/>
    <col min="7477" max="7477" width="2.28515625" style="8" customWidth="1"/>
    <col min="7478" max="7478" width="0.5703125" style="8" customWidth="1"/>
    <col min="7479" max="7479" width="2.140625" style="8" customWidth="1"/>
    <col min="7480" max="7480" width="0.5703125" style="8" customWidth="1"/>
    <col min="7481" max="7481" width="2.140625" style="8" customWidth="1"/>
    <col min="7482" max="7482" width="0.5703125" style="8" customWidth="1"/>
    <col min="7483" max="7483" width="2.28515625" style="8" customWidth="1"/>
    <col min="7484" max="7484" width="0.5703125" style="8" customWidth="1"/>
    <col min="7485" max="7485" width="2.140625" style="8" customWidth="1"/>
    <col min="7486" max="7486" width="0.5703125" style="8" customWidth="1"/>
    <col min="7487" max="7487" width="2.140625" style="8" customWidth="1"/>
    <col min="7488" max="7488" width="0.5703125" style="8" customWidth="1"/>
    <col min="7489" max="7489" width="2.140625" style="8" customWidth="1"/>
    <col min="7490" max="7490" width="0.5703125" style="8" customWidth="1"/>
    <col min="7491" max="7491" width="2.140625" style="8" customWidth="1"/>
    <col min="7492" max="7492" width="0.5703125" style="8" customWidth="1"/>
    <col min="7493" max="7493" width="2.28515625" style="8" customWidth="1"/>
    <col min="7494" max="7494" width="0.5703125" style="8" customWidth="1"/>
    <col min="7495" max="7495" width="2.140625" style="8" customWidth="1"/>
    <col min="7496" max="7496" width="0.5703125" style="8" customWidth="1"/>
    <col min="7497" max="7497" width="2.140625" style="8" customWidth="1"/>
    <col min="7498" max="7498" width="0.5703125" style="8" customWidth="1"/>
    <col min="7499" max="7499" width="2.140625" style="8" customWidth="1"/>
    <col min="7500" max="7500" width="0.42578125" style="8" customWidth="1"/>
    <col min="7501" max="7680" width="9.140625" style="8"/>
    <col min="7681" max="7681" width="0.7109375" style="8" customWidth="1"/>
    <col min="7682" max="7682" width="0.5703125" style="8" customWidth="1"/>
    <col min="7683" max="7683" width="2.140625" style="8" customWidth="1"/>
    <col min="7684" max="7684" width="0.5703125" style="8" customWidth="1"/>
    <col min="7685" max="7685" width="2.140625" style="8" customWidth="1"/>
    <col min="7686" max="7686" width="0.5703125" style="8" customWidth="1"/>
    <col min="7687" max="7687" width="2.140625" style="8" customWidth="1"/>
    <col min="7688" max="7688" width="0.5703125" style="8" customWidth="1"/>
    <col min="7689" max="7689" width="2.140625" style="8" customWidth="1"/>
    <col min="7690" max="7690" width="0.5703125" style="8" customWidth="1"/>
    <col min="7691" max="7691" width="2.140625" style="8" customWidth="1"/>
    <col min="7692" max="7692" width="0.5703125" style="8" customWidth="1"/>
    <col min="7693" max="7693" width="2.28515625" style="8" customWidth="1"/>
    <col min="7694" max="7694" width="0.5703125" style="8" customWidth="1"/>
    <col min="7695" max="7695" width="2.140625" style="8" customWidth="1"/>
    <col min="7696" max="7696" width="0.5703125" style="8" customWidth="1"/>
    <col min="7697" max="7697" width="2.140625" style="8" customWidth="1"/>
    <col min="7698" max="7698" width="0.5703125" style="8" customWidth="1"/>
    <col min="7699" max="7699" width="2.140625" style="8" customWidth="1"/>
    <col min="7700" max="7700" width="0.5703125" style="8" customWidth="1"/>
    <col min="7701" max="7701" width="2.140625" style="8" customWidth="1"/>
    <col min="7702" max="7702" width="0.5703125" style="8" customWidth="1"/>
    <col min="7703" max="7703" width="2.140625" style="8" customWidth="1"/>
    <col min="7704" max="7704" width="0.5703125" style="8" customWidth="1"/>
    <col min="7705" max="7705" width="2.140625" style="8" customWidth="1"/>
    <col min="7706" max="7706" width="0.5703125" style="8" customWidth="1"/>
    <col min="7707" max="7707" width="2.140625" style="8" customWidth="1"/>
    <col min="7708" max="7708" width="0.5703125" style="8" customWidth="1"/>
    <col min="7709" max="7709" width="2.28515625" style="8" customWidth="1"/>
    <col min="7710" max="7710" width="0.5703125" style="8" customWidth="1"/>
    <col min="7711" max="7711" width="2.28515625" style="8" customWidth="1"/>
    <col min="7712" max="7712" width="0.5703125" style="8" customWidth="1"/>
    <col min="7713" max="7713" width="2.28515625" style="8" customWidth="1"/>
    <col min="7714" max="7714" width="0.5703125" style="8" customWidth="1"/>
    <col min="7715" max="7715" width="2.140625" style="8" customWidth="1"/>
    <col min="7716" max="7716" width="0.5703125" style="8" customWidth="1"/>
    <col min="7717" max="7717" width="2.140625" style="8" customWidth="1"/>
    <col min="7718" max="7718" width="0.5703125" style="8" customWidth="1"/>
    <col min="7719" max="7719" width="2.28515625" style="8" customWidth="1"/>
    <col min="7720" max="7720" width="0.5703125" style="8" customWidth="1"/>
    <col min="7721" max="7721" width="2.140625" style="8" customWidth="1"/>
    <col min="7722" max="7722" width="0.5703125" style="8" customWidth="1"/>
    <col min="7723" max="7723" width="2.140625" style="8" customWidth="1"/>
    <col min="7724" max="7724" width="0.5703125" style="8" customWidth="1"/>
    <col min="7725" max="7725" width="2.28515625" style="8" customWidth="1"/>
    <col min="7726" max="7726" width="0.5703125" style="8" customWidth="1"/>
    <col min="7727" max="7727" width="2.140625" style="8" customWidth="1"/>
    <col min="7728" max="7728" width="0.5703125" style="8" customWidth="1"/>
    <col min="7729" max="7729" width="2.28515625" style="8" customWidth="1"/>
    <col min="7730" max="7730" width="0.5703125" style="8" customWidth="1"/>
    <col min="7731" max="7731" width="2.140625" style="8" customWidth="1"/>
    <col min="7732" max="7732" width="0.5703125" style="8" customWidth="1"/>
    <col min="7733" max="7733" width="2.28515625" style="8" customWidth="1"/>
    <col min="7734" max="7734" width="0.5703125" style="8" customWidth="1"/>
    <col min="7735" max="7735" width="2.140625" style="8" customWidth="1"/>
    <col min="7736" max="7736" width="0.5703125" style="8" customWidth="1"/>
    <col min="7737" max="7737" width="2.140625" style="8" customWidth="1"/>
    <col min="7738" max="7738" width="0.5703125" style="8" customWidth="1"/>
    <col min="7739" max="7739" width="2.28515625" style="8" customWidth="1"/>
    <col min="7740" max="7740" width="0.5703125" style="8" customWidth="1"/>
    <col min="7741" max="7741" width="2.140625" style="8" customWidth="1"/>
    <col min="7742" max="7742" width="0.5703125" style="8" customWidth="1"/>
    <col min="7743" max="7743" width="2.140625" style="8" customWidth="1"/>
    <col min="7744" max="7744" width="0.5703125" style="8" customWidth="1"/>
    <col min="7745" max="7745" width="2.140625" style="8" customWidth="1"/>
    <col min="7746" max="7746" width="0.5703125" style="8" customWidth="1"/>
    <col min="7747" max="7747" width="2.140625" style="8" customWidth="1"/>
    <col min="7748" max="7748" width="0.5703125" style="8" customWidth="1"/>
    <col min="7749" max="7749" width="2.28515625" style="8" customWidth="1"/>
    <col min="7750" max="7750" width="0.5703125" style="8" customWidth="1"/>
    <col min="7751" max="7751" width="2.140625" style="8" customWidth="1"/>
    <col min="7752" max="7752" width="0.5703125" style="8" customWidth="1"/>
    <col min="7753" max="7753" width="2.140625" style="8" customWidth="1"/>
    <col min="7754" max="7754" width="0.5703125" style="8" customWidth="1"/>
    <col min="7755" max="7755" width="2.140625" style="8" customWidth="1"/>
    <col min="7756" max="7756" width="0.42578125" style="8" customWidth="1"/>
    <col min="7757" max="7936" width="9.140625" style="8"/>
    <col min="7937" max="7937" width="0.7109375" style="8" customWidth="1"/>
    <col min="7938" max="7938" width="0.5703125" style="8" customWidth="1"/>
    <col min="7939" max="7939" width="2.140625" style="8" customWidth="1"/>
    <col min="7940" max="7940" width="0.5703125" style="8" customWidth="1"/>
    <col min="7941" max="7941" width="2.140625" style="8" customWidth="1"/>
    <col min="7942" max="7942" width="0.5703125" style="8" customWidth="1"/>
    <col min="7943" max="7943" width="2.140625" style="8" customWidth="1"/>
    <col min="7944" max="7944" width="0.5703125" style="8" customWidth="1"/>
    <col min="7945" max="7945" width="2.140625" style="8" customWidth="1"/>
    <col min="7946" max="7946" width="0.5703125" style="8" customWidth="1"/>
    <col min="7947" max="7947" width="2.140625" style="8" customWidth="1"/>
    <col min="7948" max="7948" width="0.5703125" style="8" customWidth="1"/>
    <col min="7949" max="7949" width="2.28515625" style="8" customWidth="1"/>
    <col min="7950" max="7950" width="0.5703125" style="8" customWidth="1"/>
    <col min="7951" max="7951" width="2.140625" style="8" customWidth="1"/>
    <col min="7952" max="7952" width="0.5703125" style="8" customWidth="1"/>
    <col min="7953" max="7953" width="2.140625" style="8" customWidth="1"/>
    <col min="7954" max="7954" width="0.5703125" style="8" customWidth="1"/>
    <col min="7955" max="7955" width="2.140625" style="8" customWidth="1"/>
    <col min="7956" max="7956" width="0.5703125" style="8" customWidth="1"/>
    <col min="7957" max="7957" width="2.140625" style="8" customWidth="1"/>
    <col min="7958" max="7958" width="0.5703125" style="8" customWidth="1"/>
    <col min="7959" max="7959" width="2.140625" style="8" customWidth="1"/>
    <col min="7960" max="7960" width="0.5703125" style="8" customWidth="1"/>
    <col min="7961" max="7961" width="2.140625" style="8" customWidth="1"/>
    <col min="7962" max="7962" width="0.5703125" style="8" customWidth="1"/>
    <col min="7963" max="7963" width="2.140625" style="8" customWidth="1"/>
    <col min="7964" max="7964" width="0.5703125" style="8" customWidth="1"/>
    <col min="7965" max="7965" width="2.28515625" style="8" customWidth="1"/>
    <col min="7966" max="7966" width="0.5703125" style="8" customWidth="1"/>
    <col min="7967" max="7967" width="2.28515625" style="8" customWidth="1"/>
    <col min="7968" max="7968" width="0.5703125" style="8" customWidth="1"/>
    <col min="7969" max="7969" width="2.28515625" style="8" customWidth="1"/>
    <col min="7970" max="7970" width="0.5703125" style="8" customWidth="1"/>
    <col min="7971" max="7971" width="2.140625" style="8" customWidth="1"/>
    <col min="7972" max="7972" width="0.5703125" style="8" customWidth="1"/>
    <col min="7973" max="7973" width="2.140625" style="8" customWidth="1"/>
    <col min="7974" max="7974" width="0.5703125" style="8" customWidth="1"/>
    <col min="7975" max="7975" width="2.28515625" style="8" customWidth="1"/>
    <col min="7976" max="7976" width="0.5703125" style="8" customWidth="1"/>
    <col min="7977" max="7977" width="2.140625" style="8" customWidth="1"/>
    <col min="7978" max="7978" width="0.5703125" style="8" customWidth="1"/>
    <col min="7979" max="7979" width="2.140625" style="8" customWidth="1"/>
    <col min="7980" max="7980" width="0.5703125" style="8" customWidth="1"/>
    <col min="7981" max="7981" width="2.28515625" style="8" customWidth="1"/>
    <col min="7982" max="7982" width="0.5703125" style="8" customWidth="1"/>
    <col min="7983" max="7983" width="2.140625" style="8" customWidth="1"/>
    <col min="7984" max="7984" width="0.5703125" style="8" customWidth="1"/>
    <col min="7985" max="7985" width="2.28515625" style="8" customWidth="1"/>
    <col min="7986" max="7986" width="0.5703125" style="8" customWidth="1"/>
    <col min="7987" max="7987" width="2.140625" style="8" customWidth="1"/>
    <col min="7988" max="7988" width="0.5703125" style="8" customWidth="1"/>
    <col min="7989" max="7989" width="2.28515625" style="8" customWidth="1"/>
    <col min="7990" max="7990" width="0.5703125" style="8" customWidth="1"/>
    <col min="7991" max="7991" width="2.140625" style="8" customWidth="1"/>
    <col min="7992" max="7992" width="0.5703125" style="8" customWidth="1"/>
    <col min="7993" max="7993" width="2.140625" style="8" customWidth="1"/>
    <col min="7994" max="7994" width="0.5703125" style="8" customWidth="1"/>
    <col min="7995" max="7995" width="2.28515625" style="8" customWidth="1"/>
    <col min="7996" max="7996" width="0.5703125" style="8" customWidth="1"/>
    <col min="7997" max="7997" width="2.140625" style="8" customWidth="1"/>
    <col min="7998" max="7998" width="0.5703125" style="8" customWidth="1"/>
    <col min="7999" max="7999" width="2.140625" style="8" customWidth="1"/>
    <col min="8000" max="8000" width="0.5703125" style="8" customWidth="1"/>
    <col min="8001" max="8001" width="2.140625" style="8" customWidth="1"/>
    <col min="8002" max="8002" width="0.5703125" style="8" customWidth="1"/>
    <col min="8003" max="8003" width="2.140625" style="8" customWidth="1"/>
    <col min="8004" max="8004" width="0.5703125" style="8" customWidth="1"/>
    <col min="8005" max="8005" width="2.28515625" style="8" customWidth="1"/>
    <col min="8006" max="8006" width="0.5703125" style="8" customWidth="1"/>
    <col min="8007" max="8007" width="2.140625" style="8" customWidth="1"/>
    <col min="8008" max="8008" width="0.5703125" style="8" customWidth="1"/>
    <col min="8009" max="8009" width="2.140625" style="8" customWidth="1"/>
    <col min="8010" max="8010" width="0.5703125" style="8" customWidth="1"/>
    <col min="8011" max="8011" width="2.140625" style="8" customWidth="1"/>
    <col min="8012" max="8012" width="0.42578125" style="8" customWidth="1"/>
    <col min="8013" max="8192" width="9.140625" style="8"/>
    <col min="8193" max="8193" width="0.7109375" style="8" customWidth="1"/>
    <col min="8194" max="8194" width="0.5703125" style="8" customWidth="1"/>
    <col min="8195" max="8195" width="2.140625" style="8" customWidth="1"/>
    <col min="8196" max="8196" width="0.5703125" style="8" customWidth="1"/>
    <col min="8197" max="8197" width="2.140625" style="8" customWidth="1"/>
    <col min="8198" max="8198" width="0.5703125" style="8" customWidth="1"/>
    <col min="8199" max="8199" width="2.140625" style="8" customWidth="1"/>
    <col min="8200" max="8200" width="0.5703125" style="8" customWidth="1"/>
    <col min="8201" max="8201" width="2.140625" style="8" customWidth="1"/>
    <col min="8202" max="8202" width="0.5703125" style="8" customWidth="1"/>
    <col min="8203" max="8203" width="2.140625" style="8" customWidth="1"/>
    <col min="8204" max="8204" width="0.5703125" style="8" customWidth="1"/>
    <col min="8205" max="8205" width="2.28515625" style="8" customWidth="1"/>
    <col min="8206" max="8206" width="0.5703125" style="8" customWidth="1"/>
    <col min="8207" max="8207" width="2.140625" style="8" customWidth="1"/>
    <col min="8208" max="8208" width="0.5703125" style="8" customWidth="1"/>
    <col min="8209" max="8209" width="2.140625" style="8" customWidth="1"/>
    <col min="8210" max="8210" width="0.5703125" style="8" customWidth="1"/>
    <col min="8211" max="8211" width="2.140625" style="8" customWidth="1"/>
    <col min="8212" max="8212" width="0.5703125" style="8" customWidth="1"/>
    <col min="8213" max="8213" width="2.140625" style="8" customWidth="1"/>
    <col min="8214" max="8214" width="0.5703125" style="8" customWidth="1"/>
    <col min="8215" max="8215" width="2.140625" style="8" customWidth="1"/>
    <col min="8216" max="8216" width="0.5703125" style="8" customWidth="1"/>
    <col min="8217" max="8217" width="2.140625" style="8" customWidth="1"/>
    <col min="8218" max="8218" width="0.5703125" style="8" customWidth="1"/>
    <col min="8219" max="8219" width="2.140625" style="8" customWidth="1"/>
    <col min="8220" max="8220" width="0.5703125" style="8" customWidth="1"/>
    <col min="8221" max="8221" width="2.28515625" style="8" customWidth="1"/>
    <col min="8222" max="8222" width="0.5703125" style="8" customWidth="1"/>
    <col min="8223" max="8223" width="2.28515625" style="8" customWidth="1"/>
    <col min="8224" max="8224" width="0.5703125" style="8" customWidth="1"/>
    <col min="8225" max="8225" width="2.28515625" style="8" customWidth="1"/>
    <col min="8226" max="8226" width="0.5703125" style="8" customWidth="1"/>
    <col min="8227" max="8227" width="2.140625" style="8" customWidth="1"/>
    <col min="8228" max="8228" width="0.5703125" style="8" customWidth="1"/>
    <col min="8229" max="8229" width="2.140625" style="8" customWidth="1"/>
    <col min="8230" max="8230" width="0.5703125" style="8" customWidth="1"/>
    <col min="8231" max="8231" width="2.28515625" style="8" customWidth="1"/>
    <col min="8232" max="8232" width="0.5703125" style="8" customWidth="1"/>
    <col min="8233" max="8233" width="2.140625" style="8" customWidth="1"/>
    <col min="8234" max="8234" width="0.5703125" style="8" customWidth="1"/>
    <col min="8235" max="8235" width="2.140625" style="8" customWidth="1"/>
    <col min="8236" max="8236" width="0.5703125" style="8" customWidth="1"/>
    <col min="8237" max="8237" width="2.28515625" style="8" customWidth="1"/>
    <col min="8238" max="8238" width="0.5703125" style="8" customWidth="1"/>
    <col min="8239" max="8239" width="2.140625" style="8" customWidth="1"/>
    <col min="8240" max="8240" width="0.5703125" style="8" customWidth="1"/>
    <col min="8241" max="8241" width="2.28515625" style="8" customWidth="1"/>
    <col min="8242" max="8242" width="0.5703125" style="8" customWidth="1"/>
    <col min="8243" max="8243" width="2.140625" style="8" customWidth="1"/>
    <col min="8244" max="8244" width="0.5703125" style="8" customWidth="1"/>
    <col min="8245" max="8245" width="2.28515625" style="8" customWidth="1"/>
    <col min="8246" max="8246" width="0.5703125" style="8" customWidth="1"/>
    <col min="8247" max="8247" width="2.140625" style="8" customWidth="1"/>
    <col min="8248" max="8248" width="0.5703125" style="8" customWidth="1"/>
    <col min="8249" max="8249" width="2.140625" style="8" customWidth="1"/>
    <col min="8250" max="8250" width="0.5703125" style="8" customWidth="1"/>
    <col min="8251" max="8251" width="2.28515625" style="8" customWidth="1"/>
    <col min="8252" max="8252" width="0.5703125" style="8" customWidth="1"/>
    <col min="8253" max="8253" width="2.140625" style="8" customWidth="1"/>
    <col min="8254" max="8254" width="0.5703125" style="8" customWidth="1"/>
    <col min="8255" max="8255" width="2.140625" style="8" customWidth="1"/>
    <col min="8256" max="8256" width="0.5703125" style="8" customWidth="1"/>
    <col min="8257" max="8257" width="2.140625" style="8" customWidth="1"/>
    <col min="8258" max="8258" width="0.5703125" style="8" customWidth="1"/>
    <col min="8259" max="8259" width="2.140625" style="8" customWidth="1"/>
    <col min="8260" max="8260" width="0.5703125" style="8" customWidth="1"/>
    <col min="8261" max="8261" width="2.28515625" style="8" customWidth="1"/>
    <col min="8262" max="8262" width="0.5703125" style="8" customWidth="1"/>
    <col min="8263" max="8263" width="2.140625" style="8" customWidth="1"/>
    <col min="8264" max="8264" width="0.5703125" style="8" customWidth="1"/>
    <col min="8265" max="8265" width="2.140625" style="8" customWidth="1"/>
    <col min="8266" max="8266" width="0.5703125" style="8" customWidth="1"/>
    <col min="8267" max="8267" width="2.140625" style="8" customWidth="1"/>
    <col min="8268" max="8268" width="0.42578125" style="8" customWidth="1"/>
    <col min="8269" max="8448" width="9.140625" style="8"/>
    <col min="8449" max="8449" width="0.7109375" style="8" customWidth="1"/>
    <col min="8450" max="8450" width="0.5703125" style="8" customWidth="1"/>
    <col min="8451" max="8451" width="2.140625" style="8" customWidth="1"/>
    <col min="8452" max="8452" width="0.5703125" style="8" customWidth="1"/>
    <col min="8453" max="8453" width="2.140625" style="8" customWidth="1"/>
    <col min="8454" max="8454" width="0.5703125" style="8" customWidth="1"/>
    <col min="8455" max="8455" width="2.140625" style="8" customWidth="1"/>
    <col min="8456" max="8456" width="0.5703125" style="8" customWidth="1"/>
    <col min="8457" max="8457" width="2.140625" style="8" customWidth="1"/>
    <col min="8458" max="8458" width="0.5703125" style="8" customWidth="1"/>
    <col min="8459" max="8459" width="2.140625" style="8" customWidth="1"/>
    <col min="8460" max="8460" width="0.5703125" style="8" customWidth="1"/>
    <col min="8461" max="8461" width="2.28515625" style="8" customWidth="1"/>
    <col min="8462" max="8462" width="0.5703125" style="8" customWidth="1"/>
    <col min="8463" max="8463" width="2.140625" style="8" customWidth="1"/>
    <col min="8464" max="8464" width="0.5703125" style="8" customWidth="1"/>
    <col min="8465" max="8465" width="2.140625" style="8" customWidth="1"/>
    <col min="8466" max="8466" width="0.5703125" style="8" customWidth="1"/>
    <col min="8467" max="8467" width="2.140625" style="8" customWidth="1"/>
    <col min="8468" max="8468" width="0.5703125" style="8" customWidth="1"/>
    <col min="8469" max="8469" width="2.140625" style="8" customWidth="1"/>
    <col min="8470" max="8470" width="0.5703125" style="8" customWidth="1"/>
    <col min="8471" max="8471" width="2.140625" style="8" customWidth="1"/>
    <col min="8472" max="8472" width="0.5703125" style="8" customWidth="1"/>
    <col min="8473" max="8473" width="2.140625" style="8" customWidth="1"/>
    <col min="8474" max="8474" width="0.5703125" style="8" customWidth="1"/>
    <col min="8475" max="8475" width="2.140625" style="8" customWidth="1"/>
    <col min="8476" max="8476" width="0.5703125" style="8" customWidth="1"/>
    <col min="8477" max="8477" width="2.28515625" style="8" customWidth="1"/>
    <col min="8478" max="8478" width="0.5703125" style="8" customWidth="1"/>
    <col min="8479" max="8479" width="2.28515625" style="8" customWidth="1"/>
    <col min="8480" max="8480" width="0.5703125" style="8" customWidth="1"/>
    <col min="8481" max="8481" width="2.28515625" style="8" customWidth="1"/>
    <col min="8482" max="8482" width="0.5703125" style="8" customWidth="1"/>
    <col min="8483" max="8483" width="2.140625" style="8" customWidth="1"/>
    <col min="8484" max="8484" width="0.5703125" style="8" customWidth="1"/>
    <col min="8485" max="8485" width="2.140625" style="8" customWidth="1"/>
    <col min="8486" max="8486" width="0.5703125" style="8" customWidth="1"/>
    <col min="8487" max="8487" width="2.28515625" style="8" customWidth="1"/>
    <col min="8488" max="8488" width="0.5703125" style="8" customWidth="1"/>
    <col min="8489" max="8489" width="2.140625" style="8" customWidth="1"/>
    <col min="8490" max="8490" width="0.5703125" style="8" customWidth="1"/>
    <col min="8491" max="8491" width="2.140625" style="8" customWidth="1"/>
    <col min="8492" max="8492" width="0.5703125" style="8" customWidth="1"/>
    <col min="8493" max="8493" width="2.28515625" style="8" customWidth="1"/>
    <col min="8494" max="8494" width="0.5703125" style="8" customWidth="1"/>
    <col min="8495" max="8495" width="2.140625" style="8" customWidth="1"/>
    <col min="8496" max="8496" width="0.5703125" style="8" customWidth="1"/>
    <col min="8497" max="8497" width="2.28515625" style="8" customWidth="1"/>
    <col min="8498" max="8498" width="0.5703125" style="8" customWidth="1"/>
    <col min="8499" max="8499" width="2.140625" style="8" customWidth="1"/>
    <col min="8500" max="8500" width="0.5703125" style="8" customWidth="1"/>
    <col min="8501" max="8501" width="2.28515625" style="8" customWidth="1"/>
    <col min="8502" max="8502" width="0.5703125" style="8" customWidth="1"/>
    <col min="8503" max="8503" width="2.140625" style="8" customWidth="1"/>
    <col min="8504" max="8504" width="0.5703125" style="8" customWidth="1"/>
    <col min="8505" max="8505" width="2.140625" style="8" customWidth="1"/>
    <col min="8506" max="8506" width="0.5703125" style="8" customWidth="1"/>
    <col min="8507" max="8507" width="2.28515625" style="8" customWidth="1"/>
    <col min="8508" max="8508" width="0.5703125" style="8" customWidth="1"/>
    <col min="8509" max="8509" width="2.140625" style="8" customWidth="1"/>
    <col min="8510" max="8510" width="0.5703125" style="8" customWidth="1"/>
    <col min="8511" max="8511" width="2.140625" style="8" customWidth="1"/>
    <col min="8512" max="8512" width="0.5703125" style="8" customWidth="1"/>
    <col min="8513" max="8513" width="2.140625" style="8" customWidth="1"/>
    <col min="8514" max="8514" width="0.5703125" style="8" customWidth="1"/>
    <col min="8515" max="8515" width="2.140625" style="8" customWidth="1"/>
    <col min="8516" max="8516" width="0.5703125" style="8" customWidth="1"/>
    <col min="8517" max="8517" width="2.28515625" style="8" customWidth="1"/>
    <col min="8518" max="8518" width="0.5703125" style="8" customWidth="1"/>
    <col min="8519" max="8519" width="2.140625" style="8" customWidth="1"/>
    <col min="8520" max="8520" width="0.5703125" style="8" customWidth="1"/>
    <col min="8521" max="8521" width="2.140625" style="8" customWidth="1"/>
    <col min="8522" max="8522" width="0.5703125" style="8" customWidth="1"/>
    <col min="8523" max="8523" width="2.140625" style="8" customWidth="1"/>
    <col min="8524" max="8524" width="0.42578125" style="8" customWidth="1"/>
    <col min="8525" max="8704" width="9.140625" style="8"/>
    <col min="8705" max="8705" width="0.7109375" style="8" customWidth="1"/>
    <col min="8706" max="8706" width="0.5703125" style="8" customWidth="1"/>
    <col min="8707" max="8707" width="2.140625" style="8" customWidth="1"/>
    <col min="8708" max="8708" width="0.5703125" style="8" customWidth="1"/>
    <col min="8709" max="8709" width="2.140625" style="8" customWidth="1"/>
    <col min="8710" max="8710" width="0.5703125" style="8" customWidth="1"/>
    <col min="8711" max="8711" width="2.140625" style="8" customWidth="1"/>
    <col min="8712" max="8712" width="0.5703125" style="8" customWidth="1"/>
    <col min="8713" max="8713" width="2.140625" style="8" customWidth="1"/>
    <col min="8714" max="8714" width="0.5703125" style="8" customWidth="1"/>
    <col min="8715" max="8715" width="2.140625" style="8" customWidth="1"/>
    <col min="8716" max="8716" width="0.5703125" style="8" customWidth="1"/>
    <col min="8717" max="8717" width="2.28515625" style="8" customWidth="1"/>
    <col min="8718" max="8718" width="0.5703125" style="8" customWidth="1"/>
    <col min="8719" max="8719" width="2.140625" style="8" customWidth="1"/>
    <col min="8720" max="8720" width="0.5703125" style="8" customWidth="1"/>
    <col min="8721" max="8721" width="2.140625" style="8" customWidth="1"/>
    <col min="8722" max="8722" width="0.5703125" style="8" customWidth="1"/>
    <col min="8723" max="8723" width="2.140625" style="8" customWidth="1"/>
    <col min="8724" max="8724" width="0.5703125" style="8" customWidth="1"/>
    <col min="8725" max="8725" width="2.140625" style="8" customWidth="1"/>
    <col min="8726" max="8726" width="0.5703125" style="8" customWidth="1"/>
    <col min="8727" max="8727" width="2.140625" style="8" customWidth="1"/>
    <col min="8728" max="8728" width="0.5703125" style="8" customWidth="1"/>
    <col min="8729" max="8729" width="2.140625" style="8" customWidth="1"/>
    <col min="8730" max="8730" width="0.5703125" style="8" customWidth="1"/>
    <col min="8731" max="8731" width="2.140625" style="8" customWidth="1"/>
    <col min="8732" max="8732" width="0.5703125" style="8" customWidth="1"/>
    <col min="8733" max="8733" width="2.28515625" style="8" customWidth="1"/>
    <col min="8734" max="8734" width="0.5703125" style="8" customWidth="1"/>
    <col min="8735" max="8735" width="2.28515625" style="8" customWidth="1"/>
    <col min="8736" max="8736" width="0.5703125" style="8" customWidth="1"/>
    <col min="8737" max="8737" width="2.28515625" style="8" customWidth="1"/>
    <col min="8738" max="8738" width="0.5703125" style="8" customWidth="1"/>
    <col min="8739" max="8739" width="2.140625" style="8" customWidth="1"/>
    <col min="8740" max="8740" width="0.5703125" style="8" customWidth="1"/>
    <col min="8741" max="8741" width="2.140625" style="8" customWidth="1"/>
    <col min="8742" max="8742" width="0.5703125" style="8" customWidth="1"/>
    <col min="8743" max="8743" width="2.28515625" style="8" customWidth="1"/>
    <col min="8744" max="8744" width="0.5703125" style="8" customWidth="1"/>
    <col min="8745" max="8745" width="2.140625" style="8" customWidth="1"/>
    <col min="8746" max="8746" width="0.5703125" style="8" customWidth="1"/>
    <col min="8747" max="8747" width="2.140625" style="8" customWidth="1"/>
    <col min="8748" max="8748" width="0.5703125" style="8" customWidth="1"/>
    <col min="8749" max="8749" width="2.28515625" style="8" customWidth="1"/>
    <col min="8750" max="8750" width="0.5703125" style="8" customWidth="1"/>
    <col min="8751" max="8751" width="2.140625" style="8" customWidth="1"/>
    <col min="8752" max="8752" width="0.5703125" style="8" customWidth="1"/>
    <col min="8753" max="8753" width="2.28515625" style="8" customWidth="1"/>
    <col min="8754" max="8754" width="0.5703125" style="8" customWidth="1"/>
    <col min="8755" max="8755" width="2.140625" style="8" customWidth="1"/>
    <col min="8756" max="8756" width="0.5703125" style="8" customWidth="1"/>
    <col min="8757" max="8757" width="2.28515625" style="8" customWidth="1"/>
    <col min="8758" max="8758" width="0.5703125" style="8" customWidth="1"/>
    <col min="8759" max="8759" width="2.140625" style="8" customWidth="1"/>
    <col min="8760" max="8760" width="0.5703125" style="8" customWidth="1"/>
    <col min="8761" max="8761" width="2.140625" style="8" customWidth="1"/>
    <col min="8762" max="8762" width="0.5703125" style="8" customWidth="1"/>
    <col min="8763" max="8763" width="2.28515625" style="8" customWidth="1"/>
    <col min="8764" max="8764" width="0.5703125" style="8" customWidth="1"/>
    <col min="8765" max="8765" width="2.140625" style="8" customWidth="1"/>
    <col min="8766" max="8766" width="0.5703125" style="8" customWidth="1"/>
    <col min="8767" max="8767" width="2.140625" style="8" customWidth="1"/>
    <col min="8768" max="8768" width="0.5703125" style="8" customWidth="1"/>
    <col min="8769" max="8769" width="2.140625" style="8" customWidth="1"/>
    <col min="8770" max="8770" width="0.5703125" style="8" customWidth="1"/>
    <col min="8771" max="8771" width="2.140625" style="8" customWidth="1"/>
    <col min="8772" max="8772" width="0.5703125" style="8" customWidth="1"/>
    <col min="8773" max="8773" width="2.28515625" style="8" customWidth="1"/>
    <col min="8774" max="8774" width="0.5703125" style="8" customWidth="1"/>
    <col min="8775" max="8775" width="2.140625" style="8" customWidth="1"/>
    <col min="8776" max="8776" width="0.5703125" style="8" customWidth="1"/>
    <col min="8777" max="8777" width="2.140625" style="8" customWidth="1"/>
    <col min="8778" max="8778" width="0.5703125" style="8" customWidth="1"/>
    <col min="8779" max="8779" width="2.140625" style="8" customWidth="1"/>
    <col min="8780" max="8780" width="0.42578125" style="8" customWidth="1"/>
    <col min="8781" max="8960" width="9.140625" style="8"/>
    <col min="8961" max="8961" width="0.7109375" style="8" customWidth="1"/>
    <col min="8962" max="8962" width="0.5703125" style="8" customWidth="1"/>
    <col min="8963" max="8963" width="2.140625" style="8" customWidth="1"/>
    <col min="8964" max="8964" width="0.5703125" style="8" customWidth="1"/>
    <col min="8965" max="8965" width="2.140625" style="8" customWidth="1"/>
    <col min="8966" max="8966" width="0.5703125" style="8" customWidth="1"/>
    <col min="8967" max="8967" width="2.140625" style="8" customWidth="1"/>
    <col min="8968" max="8968" width="0.5703125" style="8" customWidth="1"/>
    <col min="8969" max="8969" width="2.140625" style="8" customWidth="1"/>
    <col min="8970" max="8970" width="0.5703125" style="8" customWidth="1"/>
    <col min="8971" max="8971" width="2.140625" style="8" customWidth="1"/>
    <col min="8972" max="8972" width="0.5703125" style="8" customWidth="1"/>
    <col min="8973" max="8973" width="2.28515625" style="8" customWidth="1"/>
    <col min="8974" max="8974" width="0.5703125" style="8" customWidth="1"/>
    <col min="8975" max="8975" width="2.140625" style="8" customWidth="1"/>
    <col min="8976" max="8976" width="0.5703125" style="8" customWidth="1"/>
    <col min="8977" max="8977" width="2.140625" style="8" customWidth="1"/>
    <col min="8978" max="8978" width="0.5703125" style="8" customWidth="1"/>
    <col min="8979" max="8979" width="2.140625" style="8" customWidth="1"/>
    <col min="8980" max="8980" width="0.5703125" style="8" customWidth="1"/>
    <col min="8981" max="8981" width="2.140625" style="8" customWidth="1"/>
    <col min="8982" max="8982" width="0.5703125" style="8" customWidth="1"/>
    <col min="8983" max="8983" width="2.140625" style="8" customWidth="1"/>
    <col min="8984" max="8984" width="0.5703125" style="8" customWidth="1"/>
    <col min="8985" max="8985" width="2.140625" style="8" customWidth="1"/>
    <col min="8986" max="8986" width="0.5703125" style="8" customWidth="1"/>
    <col min="8987" max="8987" width="2.140625" style="8" customWidth="1"/>
    <col min="8988" max="8988" width="0.5703125" style="8" customWidth="1"/>
    <col min="8989" max="8989" width="2.28515625" style="8" customWidth="1"/>
    <col min="8990" max="8990" width="0.5703125" style="8" customWidth="1"/>
    <col min="8991" max="8991" width="2.28515625" style="8" customWidth="1"/>
    <col min="8992" max="8992" width="0.5703125" style="8" customWidth="1"/>
    <col min="8993" max="8993" width="2.28515625" style="8" customWidth="1"/>
    <col min="8994" max="8994" width="0.5703125" style="8" customWidth="1"/>
    <col min="8995" max="8995" width="2.140625" style="8" customWidth="1"/>
    <col min="8996" max="8996" width="0.5703125" style="8" customWidth="1"/>
    <col min="8997" max="8997" width="2.140625" style="8" customWidth="1"/>
    <col min="8998" max="8998" width="0.5703125" style="8" customWidth="1"/>
    <col min="8999" max="8999" width="2.28515625" style="8" customWidth="1"/>
    <col min="9000" max="9000" width="0.5703125" style="8" customWidth="1"/>
    <col min="9001" max="9001" width="2.140625" style="8" customWidth="1"/>
    <col min="9002" max="9002" width="0.5703125" style="8" customWidth="1"/>
    <col min="9003" max="9003" width="2.140625" style="8" customWidth="1"/>
    <col min="9004" max="9004" width="0.5703125" style="8" customWidth="1"/>
    <col min="9005" max="9005" width="2.28515625" style="8" customWidth="1"/>
    <col min="9006" max="9006" width="0.5703125" style="8" customWidth="1"/>
    <col min="9007" max="9007" width="2.140625" style="8" customWidth="1"/>
    <col min="9008" max="9008" width="0.5703125" style="8" customWidth="1"/>
    <col min="9009" max="9009" width="2.28515625" style="8" customWidth="1"/>
    <col min="9010" max="9010" width="0.5703125" style="8" customWidth="1"/>
    <col min="9011" max="9011" width="2.140625" style="8" customWidth="1"/>
    <col min="9012" max="9012" width="0.5703125" style="8" customWidth="1"/>
    <col min="9013" max="9013" width="2.28515625" style="8" customWidth="1"/>
    <col min="9014" max="9014" width="0.5703125" style="8" customWidth="1"/>
    <col min="9015" max="9015" width="2.140625" style="8" customWidth="1"/>
    <col min="9016" max="9016" width="0.5703125" style="8" customWidth="1"/>
    <col min="9017" max="9017" width="2.140625" style="8" customWidth="1"/>
    <col min="9018" max="9018" width="0.5703125" style="8" customWidth="1"/>
    <col min="9019" max="9019" width="2.28515625" style="8" customWidth="1"/>
    <col min="9020" max="9020" width="0.5703125" style="8" customWidth="1"/>
    <col min="9021" max="9021" width="2.140625" style="8" customWidth="1"/>
    <col min="9022" max="9022" width="0.5703125" style="8" customWidth="1"/>
    <col min="9023" max="9023" width="2.140625" style="8" customWidth="1"/>
    <col min="9024" max="9024" width="0.5703125" style="8" customWidth="1"/>
    <col min="9025" max="9025" width="2.140625" style="8" customWidth="1"/>
    <col min="9026" max="9026" width="0.5703125" style="8" customWidth="1"/>
    <col min="9027" max="9027" width="2.140625" style="8" customWidth="1"/>
    <col min="9028" max="9028" width="0.5703125" style="8" customWidth="1"/>
    <col min="9029" max="9029" width="2.28515625" style="8" customWidth="1"/>
    <col min="9030" max="9030" width="0.5703125" style="8" customWidth="1"/>
    <col min="9031" max="9031" width="2.140625" style="8" customWidth="1"/>
    <col min="9032" max="9032" width="0.5703125" style="8" customWidth="1"/>
    <col min="9033" max="9033" width="2.140625" style="8" customWidth="1"/>
    <col min="9034" max="9034" width="0.5703125" style="8" customWidth="1"/>
    <col min="9035" max="9035" width="2.140625" style="8" customWidth="1"/>
    <col min="9036" max="9036" width="0.42578125" style="8" customWidth="1"/>
    <col min="9037" max="9216" width="9.140625" style="8"/>
    <col min="9217" max="9217" width="0.7109375" style="8" customWidth="1"/>
    <col min="9218" max="9218" width="0.5703125" style="8" customWidth="1"/>
    <col min="9219" max="9219" width="2.140625" style="8" customWidth="1"/>
    <col min="9220" max="9220" width="0.5703125" style="8" customWidth="1"/>
    <col min="9221" max="9221" width="2.140625" style="8" customWidth="1"/>
    <col min="9222" max="9222" width="0.5703125" style="8" customWidth="1"/>
    <col min="9223" max="9223" width="2.140625" style="8" customWidth="1"/>
    <col min="9224" max="9224" width="0.5703125" style="8" customWidth="1"/>
    <col min="9225" max="9225" width="2.140625" style="8" customWidth="1"/>
    <col min="9226" max="9226" width="0.5703125" style="8" customWidth="1"/>
    <col min="9227" max="9227" width="2.140625" style="8" customWidth="1"/>
    <col min="9228" max="9228" width="0.5703125" style="8" customWidth="1"/>
    <col min="9229" max="9229" width="2.28515625" style="8" customWidth="1"/>
    <col min="9230" max="9230" width="0.5703125" style="8" customWidth="1"/>
    <col min="9231" max="9231" width="2.140625" style="8" customWidth="1"/>
    <col min="9232" max="9232" width="0.5703125" style="8" customWidth="1"/>
    <col min="9233" max="9233" width="2.140625" style="8" customWidth="1"/>
    <col min="9234" max="9234" width="0.5703125" style="8" customWidth="1"/>
    <col min="9235" max="9235" width="2.140625" style="8" customWidth="1"/>
    <col min="9236" max="9236" width="0.5703125" style="8" customWidth="1"/>
    <col min="9237" max="9237" width="2.140625" style="8" customWidth="1"/>
    <col min="9238" max="9238" width="0.5703125" style="8" customWidth="1"/>
    <col min="9239" max="9239" width="2.140625" style="8" customWidth="1"/>
    <col min="9240" max="9240" width="0.5703125" style="8" customWidth="1"/>
    <col min="9241" max="9241" width="2.140625" style="8" customWidth="1"/>
    <col min="9242" max="9242" width="0.5703125" style="8" customWidth="1"/>
    <col min="9243" max="9243" width="2.140625" style="8" customWidth="1"/>
    <col min="9244" max="9244" width="0.5703125" style="8" customWidth="1"/>
    <col min="9245" max="9245" width="2.28515625" style="8" customWidth="1"/>
    <col min="9246" max="9246" width="0.5703125" style="8" customWidth="1"/>
    <col min="9247" max="9247" width="2.28515625" style="8" customWidth="1"/>
    <col min="9248" max="9248" width="0.5703125" style="8" customWidth="1"/>
    <col min="9249" max="9249" width="2.28515625" style="8" customWidth="1"/>
    <col min="9250" max="9250" width="0.5703125" style="8" customWidth="1"/>
    <col min="9251" max="9251" width="2.140625" style="8" customWidth="1"/>
    <col min="9252" max="9252" width="0.5703125" style="8" customWidth="1"/>
    <col min="9253" max="9253" width="2.140625" style="8" customWidth="1"/>
    <col min="9254" max="9254" width="0.5703125" style="8" customWidth="1"/>
    <col min="9255" max="9255" width="2.28515625" style="8" customWidth="1"/>
    <col min="9256" max="9256" width="0.5703125" style="8" customWidth="1"/>
    <col min="9257" max="9257" width="2.140625" style="8" customWidth="1"/>
    <col min="9258" max="9258" width="0.5703125" style="8" customWidth="1"/>
    <col min="9259" max="9259" width="2.140625" style="8" customWidth="1"/>
    <col min="9260" max="9260" width="0.5703125" style="8" customWidth="1"/>
    <col min="9261" max="9261" width="2.28515625" style="8" customWidth="1"/>
    <col min="9262" max="9262" width="0.5703125" style="8" customWidth="1"/>
    <col min="9263" max="9263" width="2.140625" style="8" customWidth="1"/>
    <col min="9264" max="9264" width="0.5703125" style="8" customWidth="1"/>
    <col min="9265" max="9265" width="2.28515625" style="8" customWidth="1"/>
    <col min="9266" max="9266" width="0.5703125" style="8" customWidth="1"/>
    <col min="9267" max="9267" width="2.140625" style="8" customWidth="1"/>
    <col min="9268" max="9268" width="0.5703125" style="8" customWidth="1"/>
    <col min="9269" max="9269" width="2.28515625" style="8" customWidth="1"/>
    <col min="9270" max="9270" width="0.5703125" style="8" customWidth="1"/>
    <col min="9271" max="9271" width="2.140625" style="8" customWidth="1"/>
    <col min="9272" max="9272" width="0.5703125" style="8" customWidth="1"/>
    <col min="9273" max="9273" width="2.140625" style="8" customWidth="1"/>
    <col min="9274" max="9274" width="0.5703125" style="8" customWidth="1"/>
    <col min="9275" max="9275" width="2.28515625" style="8" customWidth="1"/>
    <col min="9276" max="9276" width="0.5703125" style="8" customWidth="1"/>
    <col min="9277" max="9277" width="2.140625" style="8" customWidth="1"/>
    <col min="9278" max="9278" width="0.5703125" style="8" customWidth="1"/>
    <col min="9279" max="9279" width="2.140625" style="8" customWidth="1"/>
    <col min="9280" max="9280" width="0.5703125" style="8" customWidth="1"/>
    <col min="9281" max="9281" width="2.140625" style="8" customWidth="1"/>
    <col min="9282" max="9282" width="0.5703125" style="8" customWidth="1"/>
    <col min="9283" max="9283" width="2.140625" style="8" customWidth="1"/>
    <col min="9284" max="9284" width="0.5703125" style="8" customWidth="1"/>
    <col min="9285" max="9285" width="2.28515625" style="8" customWidth="1"/>
    <col min="9286" max="9286" width="0.5703125" style="8" customWidth="1"/>
    <col min="9287" max="9287" width="2.140625" style="8" customWidth="1"/>
    <col min="9288" max="9288" width="0.5703125" style="8" customWidth="1"/>
    <col min="9289" max="9289" width="2.140625" style="8" customWidth="1"/>
    <col min="9290" max="9290" width="0.5703125" style="8" customWidth="1"/>
    <col min="9291" max="9291" width="2.140625" style="8" customWidth="1"/>
    <col min="9292" max="9292" width="0.42578125" style="8" customWidth="1"/>
    <col min="9293" max="9472" width="9.140625" style="8"/>
    <col min="9473" max="9473" width="0.7109375" style="8" customWidth="1"/>
    <col min="9474" max="9474" width="0.5703125" style="8" customWidth="1"/>
    <col min="9475" max="9475" width="2.140625" style="8" customWidth="1"/>
    <col min="9476" max="9476" width="0.5703125" style="8" customWidth="1"/>
    <col min="9477" max="9477" width="2.140625" style="8" customWidth="1"/>
    <col min="9478" max="9478" width="0.5703125" style="8" customWidth="1"/>
    <col min="9479" max="9479" width="2.140625" style="8" customWidth="1"/>
    <col min="9480" max="9480" width="0.5703125" style="8" customWidth="1"/>
    <col min="9481" max="9481" width="2.140625" style="8" customWidth="1"/>
    <col min="9482" max="9482" width="0.5703125" style="8" customWidth="1"/>
    <col min="9483" max="9483" width="2.140625" style="8" customWidth="1"/>
    <col min="9484" max="9484" width="0.5703125" style="8" customWidth="1"/>
    <col min="9485" max="9485" width="2.28515625" style="8" customWidth="1"/>
    <col min="9486" max="9486" width="0.5703125" style="8" customWidth="1"/>
    <col min="9487" max="9487" width="2.140625" style="8" customWidth="1"/>
    <col min="9488" max="9488" width="0.5703125" style="8" customWidth="1"/>
    <col min="9489" max="9489" width="2.140625" style="8" customWidth="1"/>
    <col min="9490" max="9490" width="0.5703125" style="8" customWidth="1"/>
    <col min="9491" max="9491" width="2.140625" style="8" customWidth="1"/>
    <col min="9492" max="9492" width="0.5703125" style="8" customWidth="1"/>
    <col min="9493" max="9493" width="2.140625" style="8" customWidth="1"/>
    <col min="9494" max="9494" width="0.5703125" style="8" customWidth="1"/>
    <col min="9495" max="9495" width="2.140625" style="8" customWidth="1"/>
    <col min="9496" max="9496" width="0.5703125" style="8" customWidth="1"/>
    <col min="9497" max="9497" width="2.140625" style="8" customWidth="1"/>
    <col min="9498" max="9498" width="0.5703125" style="8" customWidth="1"/>
    <col min="9499" max="9499" width="2.140625" style="8" customWidth="1"/>
    <col min="9500" max="9500" width="0.5703125" style="8" customWidth="1"/>
    <col min="9501" max="9501" width="2.28515625" style="8" customWidth="1"/>
    <col min="9502" max="9502" width="0.5703125" style="8" customWidth="1"/>
    <col min="9503" max="9503" width="2.28515625" style="8" customWidth="1"/>
    <col min="9504" max="9504" width="0.5703125" style="8" customWidth="1"/>
    <col min="9505" max="9505" width="2.28515625" style="8" customWidth="1"/>
    <col min="9506" max="9506" width="0.5703125" style="8" customWidth="1"/>
    <col min="9507" max="9507" width="2.140625" style="8" customWidth="1"/>
    <col min="9508" max="9508" width="0.5703125" style="8" customWidth="1"/>
    <col min="9509" max="9509" width="2.140625" style="8" customWidth="1"/>
    <col min="9510" max="9510" width="0.5703125" style="8" customWidth="1"/>
    <col min="9511" max="9511" width="2.28515625" style="8" customWidth="1"/>
    <col min="9512" max="9512" width="0.5703125" style="8" customWidth="1"/>
    <col min="9513" max="9513" width="2.140625" style="8" customWidth="1"/>
    <col min="9514" max="9514" width="0.5703125" style="8" customWidth="1"/>
    <col min="9515" max="9515" width="2.140625" style="8" customWidth="1"/>
    <col min="9516" max="9516" width="0.5703125" style="8" customWidth="1"/>
    <col min="9517" max="9517" width="2.28515625" style="8" customWidth="1"/>
    <col min="9518" max="9518" width="0.5703125" style="8" customWidth="1"/>
    <col min="9519" max="9519" width="2.140625" style="8" customWidth="1"/>
    <col min="9520" max="9520" width="0.5703125" style="8" customWidth="1"/>
    <col min="9521" max="9521" width="2.28515625" style="8" customWidth="1"/>
    <col min="9522" max="9522" width="0.5703125" style="8" customWidth="1"/>
    <col min="9523" max="9523" width="2.140625" style="8" customWidth="1"/>
    <col min="9524" max="9524" width="0.5703125" style="8" customWidth="1"/>
    <col min="9525" max="9525" width="2.28515625" style="8" customWidth="1"/>
    <col min="9526" max="9526" width="0.5703125" style="8" customWidth="1"/>
    <col min="9527" max="9527" width="2.140625" style="8" customWidth="1"/>
    <col min="9528" max="9528" width="0.5703125" style="8" customWidth="1"/>
    <col min="9529" max="9529" width="2.140625" style="8" customWidth="1"/>
    <col min="9530" max="9530" width="0.5703125" style="8" customWidth="1"/>
    <col min="9531" max="9531" width="2.28515625" style="8" customWidth="1"/>
    <col min="9532" max="9532" width="0.5703125" style="8" customWidth="1"/>
    <col min="9533" max="9533" width="2.140625" style="8" customWidth="1"/>
    <col min="9534" max="9534" width="0.5703125" style="8" customWidth="1"/>
    <col min="9535" max="9535" width="2.140625" style="8" customWidth="1"/>
    <col min="9536" max="9536" width="0.5703125" style="8" customWidth="1"/>
    <col min="9537" max="9537" width="2.140625" style="8" customWidth="1"/>
    <col min="9538" max="9538" width="0.5703125" style="8" customWidth="1"/>
    <col min="9539" max="9539" width="2.140625" style="8" customWidth="1"/>
    <col min="9540" max="9540" width="0.5703125" style="8" customWidth="1"/>
    <col min="9541" max="9541" width="2.28515625" style="8" customWidth="1"/>
    <col min="9542" max="9542" width="0.5703125" style="8" customWidth="1"/>
    <col min="9543" max="9543" width="2.140625" style="8" customWidth="1"/>
    <col min="9544" max="9544" width="0.5703125" style="8" customWidth="1"/>
    <col min="9545" max="9545" width="2.140625" style="8" customWidth="1"/>
    <col min="9546" max="9546" width="0.5703125" style="8" customWidth="1"/>
    <col min="9547" max="9547" width="2.140625" style="8" customWidth="1"/>
    <col min="9548" max="9548" width="0.42578125" style="8" customWidth="1"/>
    <col min="9549" max="9728" width="9.140625" style="8"/>
    <col min="9729" max="9729" width="0.7109375" style="8" customWidth="1"/>
    <col min="9730" max="9730" width="0.5703125" style="8" customWidth="1"/>
    <col min="9731" max="9731" width="2.140625" style="8" customWidth="1"/>
    <col min="9732" max="9732" width="0.5703125" style="8" customWidth="1"/>
    <col min="9733" max="9733" width="2.140625" style="8" customWidth="1"/>
    <col min="9734" max="9734" width="0.5703125" style="8" customWidth="1"/>
    <col min="9735" max="9735" width="2.140625" style="8" customWidth="1"/>
    <col min="9736" max="9736" width="0.5703125" style="8" customWidth="1"/>
    <col min="9737" max="9737" width="2.140625" style="8" customWidth="1"/>
    <col min="9738" max="9738" width="0.5703125" style="8" customWidth="1"/>
    <col min="9739" max="9739" width="2.140625" style="8" customWidth="1"/>
    <col min="9740" max="9740" width="0.5703125" style="8" customWidth="1"/>
    <col min="9741" max="9741" width="2.28515625" style="8" customWidth="1"/>
    <col min="9742" max="9742" width="0.5703125" style="8" customWidth="1"/>
    <col min="9743" max="9743" width="2.140625" style="8" customWidth="1"/>
    <col min="9744" max="9744" width="0.5703125" style="8" customWidth="1"/>
    <col min="9745" max="9745" width="2.140625" style="8" customWidth="1"/>
    <col min="9746" max="9746" width="0.5703125" style="8" customWidth="1"/>
    <col min="9747" max="9747" width="2.140625" style="8" customWidth="1"/>
    <col min="9748" max="9748" width="0.5703125" style="8" customWidth="1"/>
    <col min="9749" max="9749" width="2.140625" style="8" customWidth="1"/>
    <col min="9750" max="9750" width="0.5703125" style="8" customWidth="1"/>
    <col min="9751" max="9751" width="2.140625" style="8" customWidth="1"/>
    <col min="9752" max="9752" width="0.5703125" style="8" customWidth="1"/>
    <col min="9753" max="9753" width="2.140625" style="8" customWidth="1"/>
    <col min="9754" max="9754" width="0.5703125" style="8" customWidth="1"/>
    <col min="9755" max="9755" width="2.140625" style="8" customWidth="1"/>
    <col min="9756" max="9756" width="0.5703125" style="8" customWidth="1"/>
    <col min="9757" max="9757" width="2.28515625" style="8" customWidth="1"/>
    <col min="9758" max="9758" width="0.5703125" style="8" customWidth="1"/>
    <col min="9759" max="9759" width="2.28515625" style="8" customWidth="1"/>
    <col min="9760" max="9760" width="0.5703125" style="8" customWidth="1"/>
    <col min="9761" max="9761" width="2.28515625" style="8" customWidth="1"/>
    <col min="9762" max="9762" width="0.5703125" style="8" customWidth="1"/>
    <col min="9763" max="9763" width="2.140625" style="8" customWidth="1"/>
    <col min="9764" max="9764" width="0.5703125" style="8" customWidth="1"/>
    <col min="9765" max="9765" width="2.140625" style="8" customWidth="1"/>
    <col min="9766" max="9766" width="0.5703125" style="8" customWidth="1"/>
    <col min="9767" max="9767" width="2.28515625" style="8" customWidth="1"/>
    <col min="9768" max="9768" width="0.5703125" style="8" customWidth="1"/>
    <col min="9769" max="9769" width="2.140625" style="8" customWidth="1"/>
    <col min="9770" max="9770" width="0.5703125" style="8" customWidth="1"/>
    <col min="9771" max="9771" width="2.140625" style="8" customWidth="1"/>
    <col min="9772" max="9772" width="0.5703125" style="8" customWidth="1"/>
    <col min="9773" max="9773" width="2.28515625" style="8" customWidth="1"/>
    <col min="9774" max="9774" width="0.5703125" style="8" customWidth="1"/>
    <col min="9775" max="9775" width="2.140625" style="8" customWidth="1"/>
    <col min="9776" max="9776" width="0.5703125" style="8" customWidth="1"/>
    <col min="9777" max="9777" width="2.28515625" style="8" customWidth="1"/>
    <col min="9778" max="9778" width="0.5703125" style="8" customWidth="1"/>
    <col min="9779" max="9779" width="2.140625" style="8" customWidth="1"/>
    <col min="9780" max="9780" width="0.5703125" style="8" customWidth="1"/>
    <col min="9781" max="9781" width="2.28515625" style="8" customWidth="1"/>
    <col min="9782" max="9782" width="0.5703125" style="8" customWidth="1"/>
    <col min="9783" max="9783" width="2.140625" style="8" customWidth="1"/>
    <col min="9784" max="9784" width="0.5703125" style="8" customWidth="1"/>
    <col min="9785" max="9785" width="2.140625" style="8" customWidth="1"/>
    <col min="9786" max="9786" width="0.5703125" style="8" customWidth="1"/>
    <col min="9787" max="9787" width="2.28515625" style="8" customWidth="1"/>
    <col min="9788" max="9788" width="0.5703125" style="8" customWidth="1"/>
    <col min="9789" max="9789" width="2.140625" style="8" customWidth="1"/>
    <col min="9790" max="9790" width="0.5703125" style="8" customWidth="1"/>
    <col min="9791" max="9791" width="2.140625" style="8" customWidth="1"/>
    <col min="9792" max="9792" width="0.5703125" style="8" customWidth="1"/>
    <col min="9793" max="9793" width="2.140625" style="8" customWidth="1"/>
    <col min="9794" max="9794" width="0.5703125" style="8" customWidth="1"/>
    <col min="9795" max="9795" width="2.140625" style="8" customWidth="1"/>
    <col min="9796" max="9796" width="0.5703125" style="8" customWidth="1"/>
    <col min="9797" max="9797" width="2.28515625" style="8" customWidth="1"/>
    <col min="9798" max="9798" width="0.5703125" style="8" customWidth="1"/>
    <col min="9799" max="9799" width="2.140625" style="8" customWidth="1"/>
    <col min="9800" max="9800" width="0.5703125" style="8" customWidth="1"/>
    <col min="9801" max="9801" width="2.140625" style="8" customWidth="1"/>
    <col min="9802" max="9802" width="0.5703125" style="8" customWidth="1"/>
    <col min="9803" max="9803" width="2.140625" style="8" customWidth="1"/>
    <col min="9804" max="9804" width="0.42578125" style="8" customWidth="1"/>
    <col min="9805" max="9984" width="9.140625" style="8"/>
    <col min="9985" max="9985" width="0.7109375" style="8" customWidth="1"/>
    <col min="9986" max="9986" width="0.5703125" style="8" customWidth="1"/>
    <col min="9987" max="9987" width="2.140625" style="8" customWidth="1"/>
    <col min="9988" max="9988" width="0.5703125" style="8" customWidth="1"/>
    <col min="9989" max="9989" width="2.140625" style="8" customWidth="1"/>
    <col min="9990" max="9990" width="0.5703125" style="8" customWidth="1"/>
    <col min="9991" max="9991" width="2.140625" style="8" customWidth="1"/>
    <col min="9992" max="9992" width="0.5703125" style="8" customWidth="1"/>
    <col min="9993" max="9993" width="2.140625" style="8" customWidth="1"/>
    <col min="9994" max="9994" width="0.5703125" style="8" customWidth="1"/>
    <col min="9995" max="9995" width="2.140625" style="8" customWidth="1"/>
    <col min="9996" max="9996" width="0.5703125" style="8" customWidth="1"/>
    <col min="9997" max="9997" width="2.28515625" style="8" customWidth="1"/>
    <col min="9998" max="9998" width="0.5703125" style="8" customWidth="1"/>
    <col min="9999" max="9999" width="2.140625" style="8" customWidth="1"/>
    <col min="10000" max="10000" width="0.5703125" style="8" customWidth="1"/>
    <col min="10001" max="10001" width="2.140625" style="8" customWidth="1"/>
    <col min="10002" max="10002" width="0.5703125" style="8" customWidth="1"/>
    <col min="10003" max="10003" width="2.140625" style="8" customWidth="1"/>
    <col min="10004" max="10004" width="0.5703125" style="8" customWidth="1"/>
    <col min="10005" max="10005" width="2.140625" style="8" customWidth="1"/>
    <col min="10006" max="10006" width="0.5703125" style="8" customWidth="1"/>
    <col min="10007" max="10007" width="2.140625" style="8" customWidth="1"/>
    <col min="10008" max="10008" width="0.5703125" style="8" customWidth="1"/>
    <col min="10009" max="10009" width="2.140625" style="8" customWidth="1"/>
    <col min="10010" max="10010" width="0.5703125" style="8" customWidth="1"/>
    <col min="10011" max="10011" width="2.140625" style="8" customWidth="1"/>
    <col min="10012" max="10012" width="0.5703125" style="8" customWidth="1"/>
    <col min="10013" max="10013" width="2.28515625" style="8" customWidth="1"/>
    <col min="10014" max="10014" width="0.5703125" style="8" customWidth="1"/>
    <col min="10015" max="10015" width="2.28515625" style="8" customWidth="1"/>
    <col min="10016" max="10016" width="0.5703125" style="8" customWidth="1"/>
    <col min="10017" max="10017" width="2.28515625" style="8" customWidth="1"/>
    <col min="10018" max="10018" width="0.5703125" style="8" customWidth="1"/>
    <col min="10019" max="10019" width="2.140625" style="8" customWidth="1"/>
    <col min="10020" max="10020" width="0.5703125" style="8" customWidth="1"/>
    <col min="10021" max="10021" width="2.140625" style="8" customWidth="1"/>
    <col min="10022" max="10022" width="0.5703125" style="8" customWidth="1"/>
    <col min="10023" max="10023" width="2.28515625" style="8" customWidth="1"/>
    <col min="10024" max="10024" width="0.5703125" style="8" customWidth="1"/>
    <col min="10025" max="10025" width="2.140625" style="8" customWidth="1"/>
    <col min="10026" max="10026" width="0.5703125" style="8" customWidth="1"/>
    <col min="10027" max="10027" width="2.140625" style="8" customWidth="1"/>
    <col min="10028" max="10028" width="0.5703125" style="8" customWidth="1"/>
    <col min="10029" max="10029" width="2.28515625" style="8" customWidth="1"/>
    <col min="10030" max="10030" width="0.5703125" style="8" customWidth="1"/>
    <col min="10031" max="10031" width="2.140625" style="8" customWidth="1"/>
    <col min="10032" max="10032" width="0.5703125" style="8" customWidth="1"/>
    <col min="10033" max="10033" width="2.28515625" style="8" customWidth="1"/>
    <col min="10034" max="10034" width="0.5703125" style="8" customWidth="1"/>
    <col min="10035" max="10035" width="2.140625" style="8" customWidth="1"/>
    <col min="10036" max="10036" width="0.5703125" style="8" customWidth="1"/>
    <col min="10037" max="10037" width="2.28515625" style="8" customWidth="1"/>
    <col min="10038" max="10038" width="0.5703125" style="8" customWidth="1"/>
    <col min="10039" max="10039" width="2.140625" style="8" customWidth="1"/>
    <col min="10040" max="10040" width="0.5703125" style="8" customWidth="1"/>
    <col min="10041" max="10041" width="2.140625" style="8" customWidth="1"/>
    <col min="10042" max="10042" width="0.5703125" style="8" customWidth="1"/>
    <col min="10043" max="10043" width="2.28515625" style="8" customWidth="1"/>
    <col min="10044" max="10044" width="0.5703125" style="8" customWidth="1"/>
    <col min="10045" max="10045" width="2.140625" style="8" customWidth="1"/>
    <col min="10046" max="10046" width="0.5703125" style="8" customWidth="1"/>
    <col min="10047" max="10047" width="2.140625" style="8" customWidth="1"/>
    <col min="10048" max="10048" width="0.5703125" style="8" customWidth="1"/>
    <col min="10049" max="10049" width="2.140625" style="8" customWidth="1"/>
    <col min="10050" max="10050" width="0.5703125" style="8" customWidth="1"/>
    <col min="10051" max="10051" width="2.140625" style="8" customWidth="1"/>
    <col min="10052" max="10052" width="0.5703125" style="8" customWidth="1"/>
    <col min="10053" max="10053" width="2.28515625" style="8" customWidth="1"/>
    <col min="10054" max="10054" width="0.5703125" style="8" customWidth="1"/>
    <col min="10055" max="10055" width="2.140625" style="8" customWidth="1"/>
    <col min="10056" max="10056" width="0.5703125" style="8" customWidth="1"/>
    <col min="10057" max="10057" width="2.140625" style="8" customWidth="1"/>
    <col min="10058" max="10058" width="0.5703125" style="8" customWidth="1"/>
    <col min="10059" max="10059" width="2.140625" style="8" customWidth="1"/>
    <col min="10060" max="10060" width="0.42578125" style="8" customWidth="1"/>
    <col min="10061" max="10240" width="9.140625" style="8"/>
    <col min="10241" max="10241" width="0.7109375" style="8" customWidth="1"/>
    <col min="10242" max="10242" width="0.5703125" style="8" customWidth="1"/>
    <col min="10243" max="10243" width="2.140625" style="8" customWidth="1"/>
    <col min="10244" max="10244" width="0.5703125" style="8" customWidth="1"/>
    <col min="10245" max="10245" width="2.140625" style="8" customWidth="1"/>
    <col min="10246" max="10246" width="0.5703125" style="8" customWidth="1"/>
    <col min="10247" max="10247" width="2.140625" style="8" customWidth="1"/>
    <col min="10248" max="10248" width="0.5703125" style="8" customWidth="1"/>
    <col min="10249" max="10249" width="2.140625" style="8" customWidth="1"/>
    <col min="10250" max="10250" width="0.5703125" style="8" customWidth="1"/>
    <col min="10251" max="10251" width="2.140625" style="8" customWidth="1"/>
    <col min="10252" max="10252" width="0.5703125" style="8" customWidth="1"/>
    <col min="10253" max="10253" width="2.28515625" style="8" customWidth="1"/>
    <col min="10254" max="10254" width="0.5703125" style="8" customWidth="1"/>
    <col min="10255" max="10255" width="2.140625" style="8" customWidth="1"/>
    <col min="10256" max="10256" width="0.5703125" style="8" customWidth="1"/>
    <col min="10257" max="10257" width="2.140625" style="8" customWidth="1"/>
    <col min="10258" max="10258" width="0.5703125" style="8" customWidth="1"/>
    <col min="10259" max="10259" width="2.140625" style="8" customWidth="1"/>
    <col min="10260" max="10260" width="0.5703125" style="8" customWidth="1"/>
    <col min="10261" max="10261" width="2.140625" style="8" customWidth="1"/>
    <col min="10262" max="10262" width="0.5703125" style="8" customWidth="1"/>
    <col min="10263" max="10263" width="2.140625" style="8" customWidth="1"/>
    <col min="10264" max="10264" width="0.5703125" style="8" customWidth="1"/>
    <col min="10265" max="10265" width="2.140625" style="8" customWidth="1"/>
    <col min="10266" max="10266" width="0.5703125" style="8" customWidth="1"/>
    <col min="10267" max="10267" width="2.140625" style="8" customWidth="1"/>
    <col min="10268" max="10268" width="0.5703125" style="8" customWidth="1"/>
    <col min="10269" max="10269" width="2.28515625" style="8" customWidth="1"/>
    <col min="10270" max="10270" width="0.5703125" style="8" customWidth="1"/>
    <col min="10271" max="10271" width="2.28515625" style="8" customWidth="1"/>
    <col min="10272" max="10272" width="0.5703125" style="8" customWidth="1"/>
    <col min="10273" max="10273" width="2.28515625" style="8" customWidth="1"/>
    <col min="10274" max="10274" width="0.5703125" style="8" customWidth="1"/>
    <col min="10275" max="10275" width="2.140625" style="8" customWidth="1"/>
    <col min="10276" max="10276" width="0.5703125" style="8" customWidth="1"/>
    <col min="10277" max="10277" width="2.140625" style="8" customWidth="1"/>
    <col min="10278" max="10278" width="0.5703125" style="8" customWidth="1"/>
    <col min="10279" max="10279" width="2.28515625" style="8" customWidth="1"/>
    <col min="10280" max="10280" width="0.5703125" style="8" customWidth="1"/>
    <col min="10281" max="10281" width="2.140625" style="8" customWidth="1"/>
    <col min="10282" max="10282" width="0.5703125" style="8" customWidth="1"/>
    <col min="10283" max="10283" width="2.140625" style="8" customWidth="1"/>
    <col min="10284" max="10284" width="0.5703125" style="8" customWidth="1"/>
    <col min="10285" max="10285" width="2.28515625" style="8" customWidth="1"/>
    <col min="10286" max="10286" width="0.5703125" style="8" customWidth="1"/>
    <col min="10287" max="10287" width="2.140625" style="8" customWidth="1"/>
    <col min="10288" max="10288" width="0.5703125" style="8" customWidth="1"/>
    <col min="10289" max="10289" width="2.28515625" style="8" customWidth="1"/>
    <col min="10290" max="10290" width="0.5703125" style="8" customWidth="1"/>
    <col min="10291" max="10291" width="2.140625" style="8" customWidth="1"/>
    <col min="10292" max="10292" width="0.5703125" style="8" customWidth="1"/>
    <col min="10293" max="10293" width="2.28515625" style="8" customWidth="1"/>
    <col min="10294" max="10294" width="0.5703125" style="8" customWidth="1"/>
    <col min="10295" max="10295" width="2.140625" style="8" customWidth="1"/>
    <col min="10296" max="10296" width="0.5703125" style="8" customWidth="1"/>
    <col min="10297" max="10297" width="2.140625" style="8" customWidth="1"/>
    <col min="10298" max="10298" width="0.5703125" style="8" customWidth="1"/>
    <col min="10299" max="10299" width="2.28515625" style="8" customWidth="1"/>
    <col min="10300" max="10300" width="0.5703125" style="8" customWidth="1"/>
    <col min="10301" max="10301" width="2.140625" style="8" customWidth="1"/>
    <col min="10302" max="10302" width="0.5703125" style="8" customWidth="1"/>
    <col min="10303" max="10303" width="2.140625" style="8" customWidth="1"/>
    <col min="10304" max="10304" width="0.5703125" style="8" customWidth="1"/>
    <col min="10305" max="10305" width="2.140625" style="8" customWidth="1"/>
    <col min="10306" max="10306" width="0.5703125" style="8" customWidth="1"/>
    <col min="10307" max="10307" width="2.140625" style="8" customWidth="1"/>
    <col min="10308" max="10308" width="0.5703125" style="8" customWidth="1"/>
    <col min="10309" max="10309" width="2.28515625" style="8" customWidth="1"/>
    <col min="10310" max="10310" width="0.5703125" style="8" customWidth="1"/>
    <col min="10311" max="10311" width="2.140625" style="8" customWidth="1"/>
    <col min="10312" max="10312" width="0.5703125" style="8" customWidth="1"/>
    <col min="10313" max="10313" width="2.140625" style="8" customWidth="1"/>
    <col min="10314" max="10314" width="0.5703125" style="8" customWidth="1"/>
    <col min="10315" max="10315" width="2.140625" style="8" customWidth="1"/>
    <col min="10316" max="10316" width="0.42578125" style="8" customWidth="1"/>
    <col min="10317" max="10496" width="9.140625" style="8"/>
    <col min="10497" max="10497" width="0.7109375" style="8" customWidth="1"/>
    <col min="10498" max="10498" width="0.5703125" style="8" customWidth="1"/>
    <col min="10499" max="10499" width="2.140625" style="8" customWidth="1"/>
    <col min="10500" max="10500" width="0.5703125" style="8" customWidth="1"/>
    <col min="10501" max="10501" width="2.140625" style="8" customWidth="1"/>
    <col min="10502" max="10502" width="0.5703125" style="8" customWidth="1"/>
    <col min="10503" max="10503" width="2.140625" style="8" customWidth="1"/>
    <col min="10504" max="10504" width="0.5703125" style="8" customWidth="1"/>
    <col min="10505" max="10505" width="2.140625" style="8" customWidth="1"/>
    <col min="10506" max="10506" width="0.5703125" style="8" customWidth="1"/>
    <col min="10507" max="10507" width="2.140625" style="8" customWidth="1"/>
    <col min="10508" max="10508" width="0.5703125" style="8" customWidth="1"/>
    <col min="10509" max="10509" width="2.28515625" style="8" customWidth="1"/>
    <col min="10510" max="10510" width="0.5703125" style="8" customWidth="1"/>
    <col min="10511" max="10511" width="2.140625" style="8" customWidth="1"/>
    <col min="10512" max="10512" width="0.5703125" style="8" customWidth="1"/>
    <col min="10513" max="10513" width="2.140625" style="8" customWidth="1"/>
    <col min="10514" max="10514" width="0.5703125" style="8" customWidth="1"/>
    <col min="10515" max="10515" width="2.140625" style="8" customWidth="1"/>
    <col min="10516" max="10516" width="0.5703125" style="8" customWidth="1"/>
    <col min="10517" max="10517" width="2.140625" style="8" customWidth="1"/>
    <col min="10518" max="10518" width="0.5703125" style="8" customWidth="1"/>
    <col min="10519" max="10519" width="2.140625" style="8" customWidth="1"/>
    <col min="10520" max="10520" width="0.5703125" style="8" customWidth="1"/>
    <col min="10521" max="10521" width="2.140625" style="8" customWidth="1"/>
    <col min="10522" max="10522" width="0.5703125" style="8" customWidth="1"/>
    <col min="10523" max="10523" width="2.140625" style="8" customWidth="1"/>
    <col min="10524" max="10524" width="0.5703125" style="8" customWidth="1"/>
    <col min="10525" max="10525" width="2.28515625" style="8" customWidth="1"/>
    <col min="10526" max="10526" width="0.5703125" style="8" customWidth="1"/>
    <col min="10527" max="10527" width="2.28515625" style="8" customWidth="1"/>
    <col min="10528" max="10528" width="0.5703125" style="8" customWidth="1"/>
    <col min="10529" max="10529" width="2.28515625" style="8" customWidth="1"/>
    <col min="10530" max="10530" width="0.5703125" style="8" customWidth="1"/>
    <col min="10531" max="10531" width="2.140625" style="8" customWidth="1"/>
    <col min="10532" max="10532" width="0.5703125" style="8" customWidth="1"/>
    <col min="10533" max="10533" width="2.140625" style="8" customWidth="1"/>
    <col min="10534" max="10534" width="0.5703125" style="8" customWidth="1"/>
    <col min="10535" max="10535" width="2.28515625" style="8" customWidth="1"/>
    <col min="10536" max="10536" width="0.5703125" style="8" customWidth="1"/>
    <col min="10537" max="10537" width="2.140625" style="8" customWidth="1"/>
    <col min="10538" max="10538" width="0.5703125" style="8" customWidth="1"/>
    <col min="10539" max="10539" width="2.140625" style="8" customWidth="1"/>
    <col min="10540" max="10540" width="0.5703125" style="8" customWidth="1"/>
    <col min="10541" max="10541" width="2.28515625" style="8" customWidth="1"/>
    <col min="10542" max="10542" width="0.5703125" style="8" customWidth="1"/>
    <col min="10543" max="10543" width="2.140625" style="8" customWidth="1"/>
    <col min="10544" max="10544" width="0.5703125" style="8" customWidth="1"/>
    <col min="10545" max="10545" width="2.28515625" style="8" customWidth="1"/>
    <col min="10546" max="10546" width="0.5703125" style="8" customWidth="1"/>
    <col min="10547" max="10547" width="2.140625" style="8" customWidth="1"/>
    <col min="10548" max="10548" width="0.5703125" style="8" customWidth="1"/>
    <col min="10549" max="10549" width="2.28515625" style="8" customWidth="1"/>
    <col min="10550" max="10550" width="0.5703125" style="8" customWidth="1"/>
    <col min="10551" max="10551" width="2.140625" style="8" customWidth="1"/>
    <col min="10552" max="10552" width="0.5703125" style="8" customWidth="1"/>
    <col min="10553" max="10553" width="2.140625" style="8" customWidth="1"/>
    <col min="10554" max="10554" width="0.5703125" style="8" customWidth="1"/>
    <col min="10555" max="10555" width="2.28515625" style="8" customWidth="1"/>
    <col min="10556" max="10556" width="0.5703125" style="8" customWidth="1"/>
    <col min="10557" max="10557" width="2.140625" style="8" customWidth="1"/>
    <col min="10558" max="10558" width="0.5703125" style="8" customWidth="1"/>
    <col min="10559" max="10559" width="2.140625" style="8" customWidth="1"/>
    <col min="10560" max="10560" width="0.5703125" style="8" customWidth="1"/>
    <col min="10561" max="10561" width="2.140625" style="8" customWidth="1"/>
    <col min="10562" max="10562" width="0.5703125" style="8" customWidth="1"/>
    <col min="10563" max="10563" width="2.140625" style="8" customWidth="1"/>
    <col min="10564" max="10564" width="0.5703125" style="8" customWidth="1"/>
    <col min="10565" max="10565" width="2.28515625" style="8" customWidth="1"/>
    <col min="10566" max="10566" width="0.5703125" style="8" customWidth="1"/>
    <col min="10567" max="10567" width="2.140625" style="8" customWidth="1"/>
    <col min="10568" max="10568" width="0.5703125" style="8" customWidth="1"/>
    <col min="10569" max="10569" width="2.140625" style="8" customWidth="1"/>
    <col min="10570" max="10570" width="0.5703125" style="8" customWidth="1"/>
    <col min="10571" max="10571" width="2.140625" style="8" customWidth="1"/>
    <col min="10572" max="10572" width="0.42578125" style="8" customWidth="1"/>
    <col min="10573" max="10752" width="9.140625" style="8"/>
    <col min="10753" max="10753" width="0.7109375" style="8" customWidth="1"/>
    <col min="10754" max="10754" width="0.5703125" style="8" customWidth="1"/>
    <col min="10755" max="10755" width="2.140625" style="8" customWidth="1"/>
    <col min="10756" max="10756" width="0.5703125" style="8" customWidth="1"/>
    <col min="10757" max="10757" width="2.140625" style="8" customWidth="1"/>
    <col min="10758" max="10758" width="0.5703125" style="8" customWidth="1"/>
    <col min="10759" max="10759" width="2.140625" style="8" customWidth="1"/>
    <col min="10760" max="10760" width="0.5703125" style="8" customWidth="1"/>
    <col min="10761" max="10761" width="2.140625" style="8" customWidth="1"/>
    <col min="10762" max="10762" width="0.5703125" style="8" customWidth="1"/>
    <col min="10763" max="10763" width="2.140625" style="8" customWidth="1"/>
    <col min="10764" max="10764" width="0.5703125" style="8" customWidth="1"/>
    <col min="10765" max="10765" width="2.28515625" style="8" customWidth="1"/>
    <col min="10766" max="10766" width="0.5703125" style="8" customWidth="1"/>
    <col min="10767" max="10767" width="2.140625" style="8" customWidth="1"/>
    <col min="10768" max="10768" width="0.5703125" style="8" customWidth="1"/>
    <col min="10769" max="10769" width="2.140625" style="8" customWidth="1"/>
    <col min="10770" max="10770" width="0.5703125" style="8" customWidth="1"/>
    <col min="10771" max="10771" width="2.140625" style="8" customWidth="1"/>
    <col min="10772" max="10772" width="0.5703125" style="8" customWidth="1"/>
    <col min="10773" max="10773" width="2.140625" style="8" customWidth="1"/>
    <col min="10774" max="10774" width="0.5703125" style="8" customWidth="1"/>
    <col min="10775" max="10775" width="2.140625" style="8" customWidth="1"/>
    <col min="10776" max="10776" width="0.5703125" style="8" customWidth="1"/>
    <col min="10777" max="10777" width="2.140625" style="8" customWidth="1"/>
    <col min="10778" max="10778" width="0.5703125" style="8" customWidth="1"/>
    <col min="10779" max="10779" width="2.140625" style="8" customWidth="1"/>
    <col min="10780" max="10780" width="0.5703125" style="8" customWidth="1"/>
    <col min="10781" max="10781" width="2.28515625" style="8" customWidth="1"/>
    <col min="10782" max="10782" width="0.5703125" style="8" customWidth="1"/>
    <col min="10783" max="10783" width="2.28515625" style="8" customWidth="1"/>
    <col min="10784" max="10784" width="0.5703125" style="8" customWidth="1"/>
    <col min="10785" max="10785" width="2.28515625" style="8" customWidth="1"/>
    <col min="10786" max="10786" width="0.5703125" style="8" customWidth="1"/>
    <col min="10787" max="10787" width="2.140625" style="8" customWidth="1"/>
    <col min="10788" max="10788" width="0.5703125" style="8" customWidth="1"/>
    <col min="10789" max="10789" width="2.140625" style="8" customWidth="1"/>
    <col min="10790" max="10790" width="0.5703125" style="8" customWidth="1"/>
    <col min="10791" max="10791" width="2.28515625" style="8" customWidth="1"/>
    <col min="10792" max="10792" width="0.5703125" style="8" customWidth="1"/>
    <col min="10793" max="10793" width="2.140625" style="8" customWidth="1"/>
    <col min="10794" max="10794" width="0.5703125" style="8" customWidth="1"/>
    <col min="10795" max="10795" width="2.140625" style="8" customWidth="1"/>
    <col min="10796" max="10796" width="0.5703125" style="8" customWidth="1"/>
    <col min="10797" max="10797" width="2.28515625" style="8" customWidth="1"/>
    <col min="10798" max="10798" width="0.5703125" style="8" customWidth="1"/>
    <col min="10799" max="10799" width="2.140625" style="8" customWidth="1"/>
    <col min="10800" max="10800" width="0.5703125" style="8" customWidth="1"/>
    <col min="10801" max="10801" width="2.28515625" style="8" customWidth="1"/>
    <col min="10802" max="10802" width="0.5703125" style="8" customWidth="1"/>
    <col min="10803" max="10803" width="2.140625" style="8" customWidth="1"/>
    <col min="10804" max="10804" width="0.5703125" style="8" customWidth="1"/>
    <col min="10805" max="10805" width="2.28515625" style="8" customWidth="1"/>
    <col min="10806" max="10806" width="0.5703125" style="8" customWidth="1"/>
    <col min="10807" max="10807" width="2.140625" style="8" customWidth="1"/>
    <col min="10808" max="10808" width="0.5703125" style="8" customWidth="1"/>
    <col min="10809" max="10809" width="2.140625" style="8" customWidth="1"/>
    <col min="10810" max="10810" width="0.5703125" style="8" customWidth="1"/>
    <col min="10811" max="10811" width="2.28515625" style="8" customWidth="1"/>
    <col min="10812" max="10812" width="0.5703125" style="8" customWidth="1"/>
    <col min="10813" max="10813" width="2.140625" style="8" customWidth="1"/>
    <col min="10814" max="10814" width="0.5703125" style="8" customWidth="1"/>
    <col min="10815" max="10815" width="2.140625" style="8" customWidth="1"/>
    <col min="10816" max="10816" width="0.5703125" style="8" customWidth="1"/>
    <col min="10817" max="10817" width="2.140625" style="8" customWidth="1"/>
    <col min="10818" max="10818" width="0.5703125" style="8" customWidth="1"/>
    <col min="10819" max="10819" width="2.140625" style="8" customWidth="1"/>
    <col min="10820" max="10820" width="0.5703125" style="8" customWidth="1"/>
    <col min="10821" max="10821" width="2.28515625" style="8" customWidth="1"/>
    <col min="10822" max="10822" width="0.5703125" style="8" customWidth="1"/>
    <col min="10823" max="10823" width="2.140625" style="8" customWidth="1"/>
    <col min="10824" max="10824" width="0.5703125" style="8" customWidth="1"/>
    <col min="10825" max="10825" width="2.140625" style="8" customWidth="1"/>
    <col min="10826" max="10826" width="0.5703125" style="8" customWidth="1"/>
    <col min="10827" max="10827" width="2.140625" style="8" customWidth="1"/>
    <col min="10828" max="10828" width="0.42578125" style="8" customWidth="1"/>
    <col min="10829" max="11008" width="9.140625" style="8"/>
    <col min="11009" max="11009" width="0.7109375" style="8" customWidth="1"/>
    <col min="11010" max="11010" width="0.5703125" style="8" customWidth="1"/>
    <col min="11011" max="11011" width="2.140625" style="8" customWidth="1"/>
    <col min="11012" max="11012" width="0.5703125" style="8" customWidth="1"/>
    <col min="11013" max="11013" width="2.140625" style="8" customWidth="1"/>
    <col min="11014" max="11014" width="0.5703125" style="8" customWidth="1"/>
    <col min="11015" max="11015" width="2.140625" style="8" customWidth="1"/>
    <col min="11016" max="11016" width="0.5703125" style="8" customWidth="1"/>
    <col min="11017" max="11017" width="2.140625" style="8" customWidth="1"/>
    <col min="11018" max="11018" width="0.5703125" style="8" customWidth="1"/>
    <col min="11019" max="11019" width="2.140625" style="8" customWidth="1"/>
    <col min="11020" max="11020" width="0.5703125" style="8" customWidth="1"/>
    <col min="11021" max="11021" width="2.28515625" style="8" customWidth="1"/>
    <col min="11022" max="11022" width="0.5703125" style="8" customWidth="1"/>
    <col min="11023" max="11023" width="2.140625" style="8" customWidth="1"/>
    <col min="11024" max="11024" width="0.5703125" style="8" customWidth="1"/>
    <col min="11025" max="11025" width="2.140625" style="8" customWidth="1"/>
    <col min="11026" max="11026" width="0.5703125" style="8" customWidth="1"/>
    <col min="11027" max="11027" width="2.140625" style="8" customWidth="1"/>
    <col min="11028" max="11028" width="0.5703125" style="8" customWidth="1"/>
    <col min="11029" max="11029" width="2.140625" style="8" customWidth="1"/>
    <col min="11030" max="11030" width="0.5703125" style="8" customWidth="1"/>
    <col min="11031" max="11031" width="2.140625" style="8" customWidth="1"/>
    <col min="11032" max="11032" width="0.5703125" style="8" customWidth="1"/>
    <col min="11033" max="11033" width="2.140625" style="8" customWidth="1"/>
    <col min="11034" max="11034" width="0.5703125" style="8" customWidth="1"/>
    <col min="11035" max="11035" width="2.140625" style="8" customWidth="1"/>
    <col min="11036" max="11036" width="0.5703125" style="8" customWidth="1"/>
    <col min="11037" max="11037" width="2.28515625" style="8" customWidth="1"/>
    <col min="11038" max="11038" width="0.5703125" style="8" customWidth="1"/>
    <col min="11039" max="11039" width="2.28515625" style="8" customWidth="1"/>
    <col min="11040" max="11040" width="0.5703125" style="8" customWidth="1"/>
    <col min="11041" max="11041" width="2.28515625" style="8" customWidth="1"/>
    <col min="11042" max="11042" width="0.5703125" style="8" customWidth="1"/>
    <col min="11043" max="11043" width="2.140625" style="8" customWidth="1"/>
    <col min="11044" max="11044" width="0.5703125" style="8" customWidth="1"/>
    <col min="11045" max="11045" width="2.140625" style="8" customWidth="1"/>
    <col min="11046" max="11046" width="0.5703125" style="8" customWidth="1"/>
    <col min="11047" max="11047" width="2.28515625" style="8" customWidth="1"/>
    <col min="11048" max="11048" width="0.5703125" style="8" customWidth="1"/>
    <col min="11049" max="11049" width="2.140625" style="8" customWidth="1"/>
    <col min="11050" max="11050" width="0.5703125" style="8" customWidth="1"/>
    <col min="11051" max="11051" width="2.140625" style="8" customWidth="1"/>
    <col min="11052" max="11052" width="0.5703125" style="8" customWidth="1"/>
    <col min="11053" max="11053" width="2.28515625" style="8" customWidth="1"/>
    <col min="11054" max="11054" width="0.5703125" style="8" customWidth="1"/>
    <col min="11055" max="11055" width="2.140625" style="8" customWidth="1"/>
    <col min="11056" max="11056" width="0.5703125" style="8" customWidth="1"/>
    <col min="11057" max="11057" width="2.28515625" style="8" customWidth="1"/>
    <col min="11058" max="11058" width="0.5703125" style="8" customWidth="1"/>
    <col min="11059" max="11059" width="2.140625" style="8" customWidth="1"/>
    <col min="11060" max="11060" width="0.5703125" style="8" customWidth="1"/>
    <col min="11061" max="11061" width="2.28515625" style="8" customWidth="1"/>
    <col min="11062" max="11062" width="0.5703125" style="8" customWidth="1"/>
    <col min="11063" max="11063" width="2.140625" style="8" customWidth="1"/>
    <col min="11064" max="11064" width="0.5703125" style="8" customWidth="1"/>
    <col min="11065" max="11065" width="2.140625" style="8" customWidth="1"/>
    <col min="11066" max="11066" width="0.5703125" style="8" customWidth="1"/>
    <col min="11067" max="11067" width="2.28515625" style="8" customWidth="1"/>
    <col min="11068" max="11068" width="0.5703125" style="8" customWidth="1"/>
    <col min="11069" max="11069" width="2.140625" style="8" customWidth="1"/>
    <col min="11070" max="11070" width="0.5703125" style="8" customWidth="1"/>
    <col min="11071" max="11071" width="2.140625" style="8" customWidth="1"/>
    <col min="11072" max="11072" width="0.5703125" style="8" customWidth="1"/>
    <col min="11073" max="11073" width="2.140625" style="8" customWidth="1"/>
    <col min="11074" max="11074" width="0.5703125" style="8" customWidth="1"/>
    <col min="11075" max="11075" width="2.140625" style="8" customWidth="1"/>
    <col min="11076" max="11076" width="0.5703125" style="8" customWidth="1"/>
    <col min="11077" max="11077" width="2.28515625" style="8" customWidth="1"/>
    <col min="11078" max="11078" width="0.5703125" style="8" customWidth="1"/>
    <col min="11079" max="11079" width="2.140625" style="8" customWidth="1"/>
    <col min="11080" max="11080" width="0.5703125" style="8" customWidth="1"/>
    <col min="11081" max="11081" width="2.140625" style="8" customWidth="1"/>
    <col min="11082" max="11082" width="0.5703125" style="8" customWidth="1"/>
    <col min="11083" max="11083" width="2.140625" style="8" customWidth="1"/>
    <col min="11084" max="11084" width="0.42578125" style="8" customWidth="1"/>
    <col min="11085" max="11264" width="9.140625" style="8"/>
    <col min="11265" max="11265" width="0.7109375" style="8" customWidth="1"/>
    <col min="11266" max="11266" width="0.5703125" style="8" customWidth="1"/>
    <col min="11267" max="11267" width="2.140625" style="8" customWidth="1"/>
    <col min="11268" max="11268" width="0.5703125" style="8" customWidth="1"/>
    <col min="11269" max="11269" width="2.140625" style="8" customWidth="1"/>
    <col min="11270" max="11270" width="0.5703125" style="8" customWidth="1"/>
    <col min="11271" max="11271" width="2.140625" style="8" customWidth="1"/>
    <col min="11272" max="11272" width="0.5703125" style="8" customWidth="1"/>
    <col min="11273" max="11273" width="2.140625" style="8" customWidth="1"/>
    <col min="11274" max="11274" width="0.5703125" style="8" customWidth="1"/>
    <col min="11275" max="11275" width="2.140625" style="8" customWidth="1"/>
    <col min="11276" max="11276" width="0.5703125" style="8" customWidth="1"/>
    <col min="11277" max="11277" width="2.28515625" style="8" customWidth="1"/>
    <col min="11278" max="11278" width="0.5703125" style="8" customWidth="1"/>
    <col min="11279" max="11279" width="2.140625" style="8" customWidth="1"/>
    <col min="11280" max="11280" width="0.5703125" style="8" customWidth="1"/>
    <col min="11281" max="11281" width="2.140625" style="8" customWidth="1"/>
    <col min="11282" max="11282" width="0.5703125" style="8" customWidth="1"/>
    <col min="11283" max="11283" width="2.140625" style="8" customWidth="1"/>
    <col min="11284" max="11284" width="0.5703125" style="8" customWidth="1"/>
    <col min="11285" max="11285" width="2.140625" style="8" customWidth="1"/>
    <col min="11286" max="11286" width="0.5703125" style="8" customWidth="1"/>
    <col min="11287" max="11287" width="2.140625" style="8" customWidth="1"/>
    <col min="11288" max="11288" width="0.5703125" style="8" customWidth="1"/>
    <col min="11289" max="11289" width="2.140625" style="8" customWidth="1"/>
    <col min="11290" max="11290" width="0.5703125" style="8" customWidth="1"/>
    <col min="11291" max="11291" width="2.140625" style="8" customWidth="1"/>
    <col min="11292" max="11292" width="0.5703125" style="8" customWidth="1"/>
    <col min="11293" max="11293" width="2.28515625" style="8" customWidth="1"/>
    <col min="11294" max="11294" width="0.5703125" style="8" customWidth="1"/>
    <col min="11295" max="11295" width="2.28515625" style="8" customWidth="1"/>
    <col min="11296" max="11296" width="0.5703125" style="8" customWidth="1"/>
    <col min="11297" max="11297" width="2.28515625" style="8" customWidth="1"/>
    <col min="11298" max="11298" width="0.5703125" style="8" customWidth="1"/>
    <col min="11299" max="11299" width="2.140625" style="8" customWidth="1"/>
    <col min="11300" max="11300" width="0.5703125" style="8" customWidth="1"/>
    <col min="11301" max="11301" width="2.140625" style="8" customWidth="1"/>
    <col min="11302" max="11302" width="0.5703125" style="8" customWidth="1"/>
    <col min="11303" max="11303" width="2.28515625" style="8" customWidth="1"/>
    <col min="11304" max="11304" width="0.5703125" style="8" customWidth="1"/>
    <col min="11305" max="11305" width="2.140625" style="8" customWidth="1"/>
    <col min="11306" max="11306" width="0.5703125" style="8" customWidth="1"/>
    <col min="11307" max="11307" width="2.140625" style="8" customWidth="1"/>
    <col min="11308" max="11308" width="0.5703125" style="8" customWidth="1"/>
    <col min="11309" max="11309" width="2.28515625" style="8" customWidth="1"/>
    <col min="11310" max="11310" width="0.5703125" style="8" customWidth="1"/>
    <col min="11311" max="11311" width="2.140625" style="8" customWidth="1"/>
    <col min="11312" max="11312" width="0.5703125" style="8" customWidth="1"/>
    <col min="11313" max="11313" width="2.28515625" style="8" customWidth="1"/>
    <col min="11314" max="11314" width="0.5703125" style="8" customWidth="1"/>
    <col min="11315" max="11315" width="2.140625" style="8" customWidth="1"/>
    <col min="11316" max="11316" width="0.5703125" style="8" customWidth="1"/>
    <col min="11317" max="11317" width="2.28515625" style="8" customWidth="1"/>
    <col min="11318" max="11318" width="0.5703125" style="8" customWidth="1"/>
    <col min="11319" max="11319" width="2.140625" style="8" customWidth="1"/>
    <col min="11320" max="11320" width="0.5703125" style="8" customWidth="1"/>
    <col min="11321" max="11321" width="2.140625" style="8" customWidth="1"/>
    <col min="11322" max="11322" width="0.5703125" style="8" customWidth="1"/>
    <col min="11323" max="11323" width="2.28515625" style="8" customWidth="1"/>
    <col min="11324" max="11324" width="0.5703125" style="8" customWidth="1"/>
    <col min="11325" max="11325" width="2.140625" style="8" customWidth="1"/>
    <col min="11326" max="11326" width="0.5703125" style="8" customWidth="1"/>
    <col min="11327" max="11327" width="2.140625" style="8" customWidth="1"/>
    <col min="11328" max="11328" width="0.5703125" style="8" customWidth="1"/>
    <col min="11329" max="11329" width="2.140625" style="8" customWidth="1"/>
    <col min="11330" max="11330" width="0.5703125" style="8" customWidth="1"/>
    <col min="11331" max="11331" width="2.140625" style="8" customWidth="1"/>
    <col min="11332" max="11332" width="0.5703125" style="8" customWidth="1"/>
    <col min="11333" max="11333" width="2.28515625" style="8" customWidth="1"/>
    <col min="11334" max="11334" width="0.5703125" style="8" customWidth="1"/>
    <col min="11335" max="11335" width="2.140625" style="8" customWidth="1"/>
    <col min="11336" max="11336" width="0.5703125" style="8" customWidth="1"/>
    <col min="11337" max="11337" width="2.140625" style="8" customWidth="1"/>
    <col min="11338" max="11338" width="0.5703125" style="8" customWidth="1"/>
    <col min="11339" max="11339" width="2.140625" style="8" customWidth="1"/>
    <col min="11340" max="11340" width="0.42578125" style="8" customWidth="1"/>
    <col min="11341" max="11520" width="9.140625" style="8"/>
    <col min="11521" max="11521" width="0.7109375" style="8" customWidth="1"/>
    <col min="11522" max="11522" width="0.5703125" style="8" customWidth="1"/>
    <col min="11523" max="11523" width="2.140625" style="8" customWidth="1"/>
    <col min="11524" max="11524" width="0.5703125" style="8" customWidth="1"/>
    <col min="11525" max="11525" width="2.140625" style="8" customWidth="1"/>
    <col min="11526" max="11526" width="0.5703125" style="8" customWidth="1"/>
    <col min="11527" max="11527" width="2.140625" style="8" customWidth="1"/>
    <col min="11528" max="11528" width="0.5703125" style="8" customWidth="1"/>
    <col min="11529" max="11529" width="2.140625" style="8" customWidth="1"/>
    <col min="11530" max="11530" width="0.5703125" style="8" customWidth="1"/>
    <col min="11531" max="11531" width="2.140625" style="8" customWidth="1"/>
    <col min="11532" max="11532" width="0.5703125" style="8" customWidth="1"/>
    <col min="11533" max="11533" width="2.28515625" style="8" customWidth="1"/>
    <col min="11534" max="11534" width="0.5703125" style="8" customWidth="1"/>
    <col min="11535" max="11535" width="2.140625" style="8" customWidth="1"/>
    <col min="11536" max="11536" width="0.5703125" style="8" customWidth="1"/>
    <col min="11537" max="11537" width="2.140625" style="8" customWidth="1"/>
    <col min="11538" max="11538" width="0.5703125" style="8" customWidth="1"/>
    <col min="11539" max="11539" width="2.140625" style="8" customWidth="1"/>
    <col min="11540" max="11540" width="0.5703125" style="8" customWidth="1"/>
    <col min="11541" max="11541" width="2.140625" style="8" customWidth="1"/>
    <col min="11542" max="11542" width="0.5703125" style="8" customWidth="1"/>
    <col min="11543" max="11543" width="2.140625" style="8" customWidth="1"/>
    <col min="11544" max="11544" width="0.5703125" style="8" customWidth="1"/>
    <col min="11545" max="11545" width="2.140625" style="8" customWidth="1"/>
    <col min="11546" max="11546" width="0.5703125" style="8" customWidth="1"/>
    <col min="11547" max="11547" width="2.140625" style="8" customWidth="1"/>
    <col min="11548" max="11548" width="0.5703125" style="8" customWidth="1"/>
    <col min="11549" max="11549" width="2.28515625" style="8" customWidth="1"/>
    <col min="11550" max="11550" width="0.5703125" style="8" customWidth="1"/>
    <col min="11551" max="11551" width="2.28515625" style="8" customWidth="1"/>
    <col min="11552" max="11552" width="0.5703125" style="8" customWidth="1"/>
    <col min="11553" max="11553" width="2.28515625" style="8" customWidth="1"/>
    <col min="11554" max="11554" width="0.5703125" style="8" customWidth="1"/>
    <col min="11555" max="11555" width="2.140625" style="8" customWidth="1"/>
    <col min="11556" max="11556" width="0.5703125" style="8" customWidth="1"/>
    <col min="11557" max="11557" width="2.140625" style="8" customWidth="1"/>
    <col min="11558" max="11558" width="0.5703125" style="8" customWidth="1"/>
    <col min="11559" max="11559" width="2.28515625" style="8" customWidth="1"/>
    <col min="11560" max="11560" width="0.5703125" style="8" customWidth="1"/>
    <col min="11561" max="11561" width="2.140625" style="8" customWidth="1"/>
    <col min="11562" max="11562" width="0.5703125" style="8" customWidth="1"/>
    <col min="11563" max="11563" width="2.140625" style="8" customWidth="1"/>
    <col min="11564" max="11564" width="0.5703125" style="8" customWidth="1"/>
    <col min="11565" max="11565" width="2.28515625" style="8" customWidth="1"/>
    <col min="11566" max="11566" width="0.5703125" style="8" customWidth="1"/>
    <col min="11567" max="11567" width="2.140625" style="8" customWidth="1"/>
    <col min="11568" max="11568" width="0.5703125" style="8" customWidth="1"/>
    <col min="11569" max="11569" width="2.28515625" style="8" customWidth="1"/>
    <col min="11570" max="11570" width="0.5703125" style="8" customWidth="1"/>
    <col min="11571" max="11571" width="2.140625" style="8" customWidth="1"/>
    <col min="11572" max="11572" width="0.5703125" style="8" customWidth="1"/>
    <col min="11573" max="11573" width="2.28515625" style="8" customWidth="1"/>
    <col min="11574" max="11574" width="0.5703125" style="8" customWidth="1"/>
    <col min="11575" max="11575" width="2.140625" style="8" customWidth="1"/>
    <col min="11576" max="11576" width="0.5703125" style="8" customWidth="1"/>
    <col min="11577" max="11577" width="2.140625" style="8" customWidth="1"/>
    <col min="11578" max="11578" width="0.5703125" style="8" customWidth="1"/>
    <col min="11579" max="11579" width="2.28515625" style="8" customWidth="1"/>
    <col min="11580" max="11580" width="0.5703125" style="8" customWidth="1"/>
    <col min="11581" max="11581" width="2.140625" style="8" customWidth="1"/>
    <col min="11582" max="11582" width="0.5703125" style="8" customWidth="1"/>
    <col min="11583" max="11583" width="2.140625" style="8" customWidth="1"/>
    <col min="11584" max="11584" width="0.5703125" style="8" customWidth="1"/>
    <col min="11585" max="11585" width="2.140625" style="8" customWidth="1"/>
    <col min="11586" max="11586" width="0.5703125" style="8" customWidth="1"/>
    <col min="11587" max="11587" width="2.140625" style="8" customWidth="1"/>
    <col min="11588" max="11588" width="0.5703125" style="8" customWidth="1"/>
    <col min="11589" max="11589" width="2.28515625" style="8" customWidth="1"/>
    <col min="11590" max="11590" width="0.5703125" style="8" customWidth="1"/>
    <col min="11591" max="11591" width="2.140625" style="8" customWidth="1"/>
    <col min="11592" max="11592" width="0.5703125" style="8" customWidth="1"/>
    <col min="11593" max="11593" width="2.140625" style="8" customWidth="1"/>
    <col min="11594" max="11594" width="0.5703125" style="8" customWidth="1"/>
    <col min="11595" max="11595" width="2.140625" style="8" customWidth="1"/>
    <col min="11596" max="11596" width="0.42578125" style="8" customWidth="1"/>
    <col min="11597" max="11776" width="9.140625" style="8"/>
    <col min="11777" max="11777" width="0.7109375" style="8" customWidth="1"/>
    <col min="11778" max="11778" width="0.5703125" style="8" customWidth="1"/>
    <col min="11779" max="11779" width="2.140625" style="8" customWidth="1"/>
    <col min="11780" max="11780" width="0.5703125" style="8" customWidth="1"/>
    <col min="11781" max="11781" width="2.140625" style="8" customWidth="1"/>
    <col min="11782" max="11782" width="0.5703125" style="8" customWidth="1"/>
    <col min="11783" max="11783" width="2.140625" style="8" customWidth="1"/>
    <col min="11784" max="11784" width="0.5703125" style="8" customWidth="1"/>
    <col min="11785" max="11785" width="2.140625" style="8" customWidth="1"/>
    <col min="11786" max="11786" width="0.5703125" style="8" customWidth="1"/>
    <col min="11787" max="11787" width="2.140625" style="8" customWidth="1"/>
    <col min="11788" max="11788" width="0.5703125" style="8" customWidth="1"/>
    <col min="11789" max="11789" width="2.28515625" style="8" customWidth="1"/>
    <col min="11790" max="11790" width="0.5703125" style="8" customWidth="1"/>
    <col min="11791" max="11791" width="2.140625" style="8" customWidth="1"/>
    <col min="11792" max="11792" width="0.5703125" style="8" customWidth="1"/>
    <col min="11793" max="11793" width="2.140625" style="8" customWidth="1"/>
    <col min="11794" max="11794" width="0.5703125" style="8" customWidth="1"/>
    <col min="11795" max="11795" width="2.140625" style="8" customWidth="1"/>
    <col min="11796" max="11796" width="0.5703125" style="8" customWidth="1"/>
    <col min="11797" max="11797" width="2.140625" style="8" customWidth="1"/>
    <col min="11798" max="11798" width="0.5703125" style="8" customWidth="1"/>
    <col min="11799" max="11799" width="2.140625" style="8" customWidth="1"/>
    <col min="11800" max="11800" width="0.5703125" style="8" customWidth="1"/>
    <col min="11801" max="11801" width="2.140625" style="8" customWidth="1"/>
    <col min="11802" max="11802" width="0.5703125" style="8" customWidth="1"/>
    <col min="11803" max="11803" width="2.140625" style="8" customWidth="1"/>
    <col min="11804" max="11804" width="0.5703125" style="8" customWidth="1"/>
    <col min="11805" max="11805" width="2.28515625" style="8" customWidth="1"/>
    <col min="11806" max="11806" width="0.5703125" style="8" customWidth="1"/>
    <col min="11807" max="11807" width="2.28515625" style="8" customWidth="1"/>
    <col min="11808" max="11808" width="0.5703125" style="8" customWidth="1"/>
    <col min="11809" max="11809" width="2.28515625" style="8" customWidth="1"/>
    <col min="11810" max="11810" width="0.5703125" style="8" customWidth="1"/>
    <col min="11811" max="11811" width="2.140625" style="8" customWidth="1"/>
    <col min="11812" max="11812" width="0.5703125" style="8" customWidth="1"/>
    <col min="11813" max="11813" width="2.140625" style="8" customWidth="1"/>
    <col min="11814" max="11814" width="0.5703125" style="8" customWidth="1"/>
    <col min="11815" max="11815" width="2.28515625" style="8" customWidth="1"/>
    <col min="11816" max="11816" width="0.5703125" style="8" customWidth="1"/>
    <col min="11817" max="11817" width="2.140625" style="8" customWidth="1"/>
    <col min="11818" max="11818" width="0.5703125" style="8" customWidth="1"/>
    <col min="11819" max="11819" width="2.140625" style="8" customWidth="1"/>
    <col min="11820" max="11820" width="0.5703125" style="8" customWidth="1"/>
    <col min="11821" max="11821" width="2.28515625" style="8" customWidth="1"/>
    <col min="11822" max="11822" width="0.5703125" style="8" customWidth="1"/>
    <col min="11823" max="11823" width="2.140625" style="8" customWidth="1"/>
    <col min="11824" max="11824" width="0.5703125" style="8" customWidth="1"/>
    <col min="11825" max="11825" width="2.28515625" style="8" customWidth="1"/>
    <col min="11826" max="11826" width="0.5703125" style="8" customWidth="1"/>
    <col min="11827" max="11827" width="2.140625" style="8" customWidth="1"/>
    <col min="11828" max="11828" width="0.5703125" style="8" customWidth="1"/>
    <col min="11829" max="11829" width="2.28515625" style="8" customWidth="1"/>
    <col min="11830" max="11830" width="0.5703125" style="8" customWidth="1"/>
    <col min="11831" max="11831" width="2.140625" style="8" customWidth="1"/>
    <col min="11832" max="11832" width="0.5703125" style="8" customWidth="1"/>
    <col min="11833" max="11833" width="2.140625" style="8" customWidth="1"/>
    <col min="11834" max="11834" width="0.5703125" style="8" customWidth="1"/>
    <col min="11835" max="11835" width="2.28515625" style="8" customWidth="1"/>
    <col min="11836" max="11836" width="0.5703125" style="8" customWidth="1"/>
    <col min="11837" max="11837" width="2.140625" style="8" customWidth="1"/>
    <col min="11838" max="11838" width="0.5703125" style="8" customWidth="1"/>
    <col min="11839" max="11839" width="2.140625" style="8" customWidth="1"/>
    <col min="11840" max="11840" width="0.5703125" style="8" customWidth="1"/>
    <col min="11841" max="11841" width="2.140625" style="8" customWidth="1"/>
    <col min="11842" max="11842" width="0.5703125" style="8" customWidth="1"/>
    <col min="11843" max="11843" width="2.140625" style="8" customWidth="1"/>
    <col min="11844" max="11844" width="0.5703125" style="8" customWidth="1"/>
    <col min="11845" max="11845" width="2.28515625" style="8" customWidth="1"/>
    <col min="11846" max="11846" width="0.5703125" style="8" customWidth="1"/>
    <col min="11847" max="11847" width="2.140625" style="8" customWidth="1"/>
    <col min="11848" max="11848" width="0.5703125" style="8" customWidth="1"/>
    <col min="11849" max="11849" width="2.140625" style="8" customWidth="1"/>
    <col min="11850" max="11850" width="0.5703125" style="8" customWidth="1"/>
    <col min="11851" max="11851" width="2.140625" style="8" customWidth="1"/>
    <col min="11852" max="11852" width="0.42578125" style="8" customWidth="1"/>
    <col min="11853" max="12032" width="9.140625" style="8"/>
    <col min="12033" max="12033" width="0.7109375" style="8" customWidth="1"/>
    <col min="12034" max="12034" width="0.5703125" style="8" customWidth="1"/>
    <col min="12035" max="12035" width="2.140625" style="8" customWidth="1"/>
    <col min="12036" max="12036" width="0.5703125" style="8" customWidth="1"/>
    <col min="12037" max="12037" width="2.140625" style="8" customWidth="1"/>
    <col min="12038" max="12038" width="0.5703125" style="8" customWidth="1"/>
    <col min="12039" max="12039" width="2.140625" style="8" customWidth="1"/>
    <col min="12040" max="12040" width="0.5703125" style="8" customWidth="1"/>
    <col min="12041" max="12041" width="2.140625" style="8" customWidth="1"/>
    <col min="12042" max="12042" width="0.5703125" style="8" customWidth="1"/>
    <col min="12043" max="12043" width="2.140625" style="8" customWidth="1"/>
    <col min="12044" max="12044" width="0.5703125" style="8" customWidth="1"/>
    <col min="12045" max="12045" width="2.28515625" style="8" customWidth="1"/>
    <col min="12046" max="12046" width="0.5703125" style="8" customWidth="1"/>
    <col min="12047" max="12047" width="2.140625" style="8" customWidth="1"/>
    <col min="12048" max="12048" width="0.5703125" style="8" customWidth="1"/>
    <col min="12049" max="12049" width="2.140625" style="8" customWidth="1"/>
    <col min="12050" max="12050" width="0.5703125" style="8" customWidth="1"/>
    <col min="12051" max="12051" width="2.140625" style="8" customWidth="1"/>
    <col min="12052" max="12052" width="0.5703125" style="8" customWidth="1"/>
    <col min="12053" max="12053" width="2.140625" style="8" customWidth="1"/>
    <col min="12054" max="12054" width="0.5703125" style="8" customWidth="1"/>
    <col min="12055" max="12055" width="2.140625" style="8" customWidth="1"/>
    <col min="12056" max="12056" width="0.5703125" style="8" customWidth="1"/>
    <col min="12057" max="12057" width="2.140625" style="8" customWidth="1"/>
    <col min="12058" max="12058" width="0.5703125" style="8" customWidth="1"/>
    <col min="12059" max="12059" width="2.140625" style="8" customWidth="1"/>
    <col min="12060" max="12060" width="0.5703125" style="8" customWidth="1"/>
    <col min="12061" max="12061" width="2.28515625" style="8" customWidth="1"/>
    <col min="12062" max="12062" width="0.5703125" style="8" customWidth="1"/>
    <col min="12063" max="12063" width="2.28515625" style="8" customWidth="1"/>
    <col min="12064" max="12064" width="0.5703125" style="8" customWidth="1"/>
    <col min="12065" max="12065" width="2.28515625" style="8" customWidth="1"/>
    <col min="12066" max="12066" width="0.5703125" style="8" customWidth="1"/>
    <col min="12067" max="12067" width="2.140625" style="8" customWidth="1"/>
    <col min="12068" max="12068" width="0.5703125" style="8" customWidth="1"/>
    <col min="12069" max="12069" width="2.140625" style="8" customWidth="1"/>
    <col min="12070" max="12070" width="0.5703125" style="8" customWidth="1"/>
    <col min="12071" max="12071" width="2.28515625" style="8" customWidth="1"/>
    <col min="12072" max="12072" width="0.5703125" style="8" customWidth="1"/>
    <col min="12073" max="12073" width="2.140625" style="8" customWidth="1"/>
    <col min="12074" max="12074" width="0.5703125" style="8" customWidth="1"/>
    <col min="12075" max="12075" width="2.140625" style="8" customWidth="1"/>
    <col min="12076" max="12076" width="0.5703125" style="8" customWidth="1"/>
    <col min="12077" max="12077" width="2.28515625" style="8" customWidth="1"/>
    <col min="12078" max="12078" width="0.5703125" style="8" customWidth="1"/>
    <col min="12079" max="12079" width="2.140625" style="8" customWidth="1"/>
    <col min="12080" max="12080" width="0.5703125" style="8" customWidth="1"/>
    <col min="12081" max="12081" width="2.28515625" style="8" customWidth="1"/>
    <col min="12082" max="12082" width="0.5703125" style="8" customWidth="1"/>
    <col min="12083" max="12083" width="2.140625" style="8" customWidth="1"/>
    <col min="12084" max="12084" width="0.5703125" style="8" customWidth="1"/>
    <col min="12085" max="12085" width="2.28515625" style="8" customWidth="1"/>
    <col min="12086" max="12086" width="0.5703125" style="8" customWidth="1"/>
    <col min="12087" max="12087" width="2.140625" style="8" customWidth="1"/>
    <col min="12088" max="12088" width="0.5703125" style="8" customWidth="1"/>
    <col min="12089" max="12089" width="2.140625" style="8" customWidth="1"/>
    <col min="12090" max="12090" width="0.5703125" style="8" customWidth="1"/>
    <col min="12091" max="12091" width="2.28515625" style="8" customWidth="1"/>
    <col min="12092" max="12092" width="0.5703125" style="8" customWidth="1"/>
    <col min="12093" max="12093" width="2.140625" style="8" customWidth="1"/>
    <col min="12094" max="12094" width="0.5703125" style="8" customWidth="1"/>
    <col min="12095" max="12095" width="2.140625" style="8" customWidth="1"/>
    <col min="12096" max="12096" width="0.5703125" style="8" customWidth="1"/>
    <col min="12097" max="12097" width="2.140625" style="8" customWidth="1"/>
    <col min="12098" max="12098" width="0.5703125" style="8" customWidth="1"/>
    <col min="12099" max="12099" width="2.140625" style="8" customWidth="1"/>
    <col min="12100" max="12100" width="0.5703125" style="8" customWidth="1"/>
    <col min="12101" max="12101" width="2.28515625" style="8" customWidth="1"/>
    <col min="12102" max="12102" width="0.5703125" style="8" customWidth="1"/>
    <col min="12103" max="12103" width="2.140625" style="8" customWidth="1"/>
    <col min="12104" max="12104" width="0.5703125" style="8" customWidth="1"/>
    <col min="12105" max="12105" width="2.140625" style="8" customWidth="1"/>
    <col min="12106" max="12106" width="0.5703125" style="8" customWidth="1"/>
    <col min="12107" max="12107" width="2.140625" style="8" customWidth="1"/>
    <col min="12108" max="12108" width="0.42578125" style="8" customWidth="1"/>
    <col min="12109" max="12288" width="9.140625" style="8"/>
    <col min="12289" max="12289" width="0.7109375" style="8" customWidth="1"/>
    <col min="12290" max="12290" width="0.5703125" style="8" customWidth="1"/>
    <col min="12291" max="12291" width="2.140625" style="8" customWidth="1"/>
    <col min="12292" max="12292" width="0.5703125" style="8" customWidth="1"/>
    <col min="12293" max="12293" width="2.140625" style="8" customWidth="1"/>
    <col min="12294" max="12294" width="0.5703125" style="8" customWidth="1"/>
    <col min="12295" max="12295" width="2.140625" style="8" customWidth="1"/>
    <col min="12296" max="12296" width="0.5703125" style="8" customWidth="1"/>
    <col min="12297" max="12297" width="2.140625" style="8" customWidth="1"/>
    <col min="12298" max="12298" width="0.5703125" style="8" customWidth="1"/>
    <col min="12299" max="12299" width="2.140625" style="8" customWidth="1"/>
    <col min="12300" max="12300" width="0.5703125" style="8" customWidth="1"/>
    <col min="12301" max="12301" width="2.28515625" style="8" customWidth="1"/>
    <col min="12302" max="12302" width="0.5703125" style="8" customWidth="1"/>
    <col min="12303" max="12303" width="2.140625" style="8" customWidth="1"/>
    <col min="12304" max="12304" width="0.5703125" style="8" customWidth="1"/>
    <col min="12305" max="12305" width="2.140625" style="8" customWidth="1"/>
    <col min="12306" max="12306" width="0.5703125" style="8" customWidth="1"/>
    <col min="12307" max="12307" width="2.140625" style="8" customWidth="1"/>
    <col min="12308" max="12308" width="0.5703125" style="8" customWidth="1"/>
    <col min="12309" max="12309" width="2.140625" style="8" customWidth="1"/>
    <col min="12310" max="12310" width="0.5703125" style="8" customWidth="1"/>
    <col min="12311" max="12311" width="2.140625" style="8" customWidth="1"/>
    <col min="12312" max="12312" width="0.5703125" style="8" customWidth="1"/>
    <col min="12313" max="12313" width="2.140625" style="8" customWidth="1"/>
    <col min="12314" max="12314" width="0.5703125" style="8" customWidth="1"/>
    <col min="12315" max="12315" width="2.140625" style="8" customWidth="1"/>
    <col min="12316" max="12316" width="0.5703125" style="8" customWidth="1"/>
    <col min="12317" max="12317" width="2.28515625" style="8" customWidth="1"/>
    <col min="12318" max="12318" width="0.5703125" style="8" customWidth="1"/>
    <col min="12319" max="12319" width="2.28515625" style="8" customWidth="1"/>
    <col min="12320" max="12320" width="0.5703125" style="8" customWidth="1"/>
    <col min="12321" max="12321" width="2.28515625" style="8" customWidth="1"/>
    <col min="12322" max="12322" width="0.5703125" style="8" customWidth="1"/>
    <col min="12323" max="12323" width="2.140625" style="8" customWidth="1"/>
    <col min="12324" max="12324" width="0.5703125" style="8" customWidth="1"/>
    <col min="12325" max="12325" width="2.140625" style="8" customWidth="1"/>
    <col min="12326" max="12326" width="0.5703125" style="8" customWidth="1"/>
    <col min="12327" max="12327" width="2.28515625" style="8" customWidth="1"/>
    <col min="12328" max="12328" width="0.5703125" style="8" customWidth="1"/>
    <col min="12329" max="12329" width="2.140625" style="8" customWidth="1"/>
    <col min="12330" max="12330" width="0.5703125" style="8" customWidth="1"/>
    <col min="12331" max="12331" width="2.140625" style="8" customWidth="1"/>
    <col min="12332" max="12332" width="0.5703125" style="8" customWidth="1"/>
    <col min="12333" max="12333" width="2.28515625" style="8" customWidth="1"/>
    <col min="12334" max="12334" width="0.5703125" style="8" customWidth="1"/>
    <col min="12335" max="12335" width="2.140625" style="8" customWidth="1"/>
    <col min="12336" max="12336" width="0.5703125" style="8" customWidth="1"/>
    <col min="12337" max="12337" width="2.28515625" style="8" customWidth="1"/>
    <col min="12338" max="12338" width="0.5703125" style="8" customWidth="1"/>
    <col min="12339" max="12339" width="2.140625" style="8" customWidth="1"/>
    <col min="12340" max="12340" width="0.5703125" style="8" customWidth="1"/>
    <col min="12341" max="12341" width="2.28515625" style="8" customWidth="1"/>
    <col min="12342" max="12342" width="0.5703125" style="8" customWidth="1"/>
    <col min="12343" max="12343" width="2.140625" style="8" customWidth="1"/>
    <col min="12344" max="12344" width="0.5703125" style="8" customWidth="1"/>
    <col min="12345" max="12345" width="2.140625" style="8" customWidth="1"/>
    <col min="12346" max="12346" width="0.5703125" style="8" customWidth="1"/>
    <col min="12347" max="12347" width="2.28515625" style="8" customWidth="1"/>
    <col min="12348" max="12348" width="0.5703125" style="8" customWidth="1"/>
    <col min="12349" max="12349" width="2.140625" style="8" customWidth="1"/>
    <col min="12350" max="12350" width="0.5703125" style="8" customWidth="1"/>
    <col min="12351" max="12351" width="2.140625" style="8" customWidth="1"/>
    <col min="12352" max="12352" width="0.5703125" style="8" customWidth="1"/>
    <col min="12353" max="12353" width="2.140625" style="8" customWidth="1"/>
    <col min="12354" max="12354" width="0.5703125" style="8" customWidth="1"/>
    <col min="12355" max="12355" width="2.140625" style="8" customWidth="1"/>
    <col min="12356" max="12356" width="0.5703125" style="8" customWidth="1"/>
    <col min="12357" max="12357" width="2.28515625" style="8" customWidth="1"/>
    <col min="12358" max="12358" width="0.5703125" style="8" customWidth="1"/>
    <col min="12359" max="12359" width="2.140625" style="8" customWidth="1"/>
    <col min="12360" max="12360" width="0.5703125" style="8" customWidth="1"/>
    <col min="12361" max="12361" width="2.140625" style="8" customWidth="1"/>
    <col min="12362" max="12362" width="0.5703125" style="8" customWidth="1"/>
    <col min="12363" max="12363" width="2.140625" style="8" customWidth="1"/>
    <col min="12364" max="12364" width="0.42578125" style="8" customWidth="1"/>
    <col min="12365" max="12544" width="9.140625" style="8"/>
    <col min="12545" max="12545" width="0.7109375" style="8" customWidth="1"/>
    <col min="12546" max="12546" width="0.5703125" style="8" customWidth="1"/>
    <col min="12547" max="12547" width="2.140625" style="8" customWidth="1"/>
    <col min="12548" max="12548" width="0.5703125" style="8" customWidth="1"/>
    <col min="12549" max="12549" width="2.140625" style="8" customWidth="1"/>
    <col min="12550" max="12550" width="0.5703125" style="8" customWidth="1"/>
    <col min="12551" max="12551" width="2.140625" style="8" customWidth="1"/>
    <col min="12552" max="12552" width="0.5703125" style="8" customWidth="1"/>
    <col min="12553" max="12553" width="2.140625" style="8" customWidth="1"/>
    <col min="12554" max="12554" width="0.5703125" style="8" customWidth="1"/>
    <col min="12555" max="12555" width="2.140625" style="8" customWidth="1"/>
    <col min="12556" max="12556" width="0.5703125" style="8" customWidth="1"/>
    <col min="12557" max="12557" width="2.28515625" style="8" customWidth="1"/>
    <col min="12558" max="12558" width="0.5703125" style="8" customWidth="1"/>
    <col min="12559" max="12559" width="2.140625" style="8" customWidth="1"/>
    <col min="12560" max="12560" width="0.5703125" style="8" customWidth="1"/>
    <col min="12561" max="12561" width="2.140625" style="8" customWidth="1"/>
    <col min="12562" max="12562" width="0.5703125" style="8" customWidth="1"/>
    <col min="12563" max="12563" width="2.140625" style="8" customWidth="1"/>
    <col min="12564" max="12564" width="0.5703125" style="8" customWidth="1"/>
    <col min="12565" max="12565" width="2.140625" style="8" customWidth="1"/>
    <col min="12566" max="12566" width="0.5703125" style="8" customWidth="1"/>
    <col min="12567" max="12567" width="2.140625" style="8" customWidth="1"/>
    <col min="12568" max="12568" width="0.5703125" style="8" customWidth="1"/>
    <col min="12569" max="12569" width="2.140625" style="8" customWidth="1"/>
    <col min="12570" max="12570" width="0.5703125" style="8" customWidth="1"/>
    <col min="12571" max="12571" width="2.140625" style="8" customWidth="1"/>
    <col min="12572" max="12572" width="0.5703125" style="8" customWidth="1"/>
    <col min="12573" max="12573" width="2.28515625" style="8" customWidth="1"/>
    <col min="12574" max="12574" width="0.5703125" style="8" customWidth="1"/>
    <col min="12575" max="12575" width="2.28515625" style="8" customWidth="1"/>
    <col min="12576" max="12576" width="0.5703125" style="8" customWidth="1"/>
    <col min="12577" max="12577" width="2.28515625" style="8" customWidth="1"/>
    <col min="12578" max="12578" width="0.5703125" style="8" customWidth="1"/>
    <col min="12579" max="12579" width="2.140625" style="8" customWidth="1"/>
    <col min="12580" max="12580" width="0.5703125" style="8" customWidth="1"/>
    <col min="12581" max="12581" width="2.140625" style="8" customWidth="1"/>
    <col min="12582" max="12582" width="0.5703125" style="8" customWidth="1"/>
    <col min="12583" max="12583" width="2.28515625" style="8" customWidth="1"/>
    <col min="12584" max="12584" width="0.5703125" style="8" customWidth="1"/>
    <col min="12585" max="12585" width="2.140625" style="8" customWidth="1"/>
    <col min="12586" max="12586" width="0.5703125" style="8" customWidth="1"/>
    <col min="12587" max="12587" width="2.140625" style="8" customWidth="1"/>
    <col min="12588" max="12588" width="0.5703125" style="8" customWidth="1"/>
    <col min="12589" max="12589" width="2.28515625" style="8" customWidth="1"/>
    <col min="12590" max="12590" width="0.5703125" style="8" customWidth="1"/>
    <col min="12591" max="12591" width="2.140625" style="8" customWidth="1"/>
    <col min="12592" max="12592" width="0.5703125" style="8" customWidth="1"/>
    <col min="12593" max="12593" width="2.28515625" style="8" customWidth="1"/>
    <col min="12594" max="12594" width="0.5703125" style="8" customWidth="1"/>
    <col min="12595" max="12595" width="2.140625" style="8" customWidth="1"/>
    <col min="12596" max="12596" width="0.5703125" style="8" customWidth="1"/>
    <col min="12597" max="12597" width="2.28515625" style="8" customWidth="1"/>
    <col min="12598" max="12598" width="0.5703125" style="8" customWidth="1"/>
    <col min="12599" max="12599" width="2.140625" style="8" customWidth="1"/>
    <col min="12600" max="12600" width="0.5703125" style="8" customWidth="1"/>
    <col min="12601" max="12601" width="2.140625" style="8" customWidth="1"/>
    <col min="12602" max="12602" width="0.5703125" style="8" customWidth="1"/>
    <col min="12603" max="12603" width="2.28515625" style="8" customWidth="1"/>
    <col min="12604" max="12604" width="0.5703125" style="8" customWidth="1"/>
    <col min="12605" max="12605" width="2.140625" style="8" customWidth="1"/>
    <col min="12606" max="12606" width="0.5703125" style="8" customWidth="1"/>
    <col min="12607" max="12607" width="2.140625" style="8" customWidth="1"/>
    <col min="12608" max="12608" width="0.5703125" style="8" customWidth="1"/>
    <col min="12609" max="12609" width="2.140625" style="8" customWidth="1"/>
    <col min="12610" max="12610" width="0.5703125" style="8" customWidth="1"/>
    <col min="12611" max="12611" width="2.140625" style="8" customWidth="1"/>
    <col min="12612" max="12612" width="0.5703125" style="8" customWidth="1"/>
    <col min="12613" max="12613" width="2.28515625" style="8" customWidth="1"/>
    <col min="12614" max="12614" width="0.5703125" style="8" customWidth="1"/>
    <col min="12615" max="12615" width="2.140625" style="8" customWidth="1"/>
    <col min="12616" max="12616" width="0.5703125" style="8" customWidth="1"/>
    <col min="12617" max="12617" width="2.140625" style="8" customWidth="1"/>
    <col min="12618" max="12618" width="0.5703125" style="8" customWidth="1"/>
    <col min="12619" max="12619" width="2.140625" style="8" customWidth="1"/>
    <col min="12620" max="12620" width="0.42578125" style="8" customWidth="1"/>
    <col min="12621" max="12800" width="9.140625" style="8"/>
    <col min="12801" max="12801" width="0.7109375" style="8" customWidth="1"/>
    <col min="12802" max="12802" width="0.5703125" style="8" customWidth="1"/>
    <col min="12803" max="12803" width="2.140625" style="8" customWidth="1"/>
    <col min="12804" max="12804" width="0.5703125" style="8" customWidth="1"/>
    <col min="12805" max="12805" width="2.140625" style="8" customWidth="1"/>
    <col min="12806" max="12806" width="0.5703125" style="8" customWidth="1"/>
    <col min="12807" max="12807" width="2.140625" style="8" customWidth="1"/>
    <col min="12808" max="12808" width="0.5703125" style="8" customWidth="1"/>
    <col min="12809" max="12809" width="2.140625" style="8" customWidth="1"/>
    <col min="12810" max="12810" width="0.5703125" style="8" customWidth="1"/>
    <col min="12811" max="12811" width="2.140625" style="8" customWidth="1"/>
    <col min="12812" max="12812" width="0.5703125" style="8" customWidth="1"/>
    <col min="12813" max="12813" width="2.28515625" style="8" customWidth="1"/>
    <col min="12814" max="12814" width="0.5703125" style="8" customWidth="1"/>
    <col min="12815" max="12815" width="2.140625" style="8" customWidth="1"/>
    <col min="12816" max="12816" width="0.5703125" style="8" customWidth="1"/>
    <col min="12817" max="12817" width="2.140625" style="8" customWidth="1"/>
    <col min="12818" max="12818" width="0.5703125" style="8" customWidth="1"/>
    <col min="12819" max="12819" width="2.140625" style="8" customWidth="1"/>
    <col min="12820" max="12820" width="0.5703125" style="8" customWidth="1"/>
    <col min="12821" max="12821" width="2.140625" style="8" customWidth="1"/>
    <col min="12822" max="12822" width="0.5703125" style="8" customWidth="1"/>
    <col min="12823" max="12823" width="2.140625" style="8" customWidth="1"/>
    <col min="12824" max="12824" width="0.5703125" style="8" customWidth="1"/>
    <col min="12825" max="12825" width="2.140625" style="8" customWidth="1"/>
    <col min="12826" max="12826" width="0.5703125" style="8" customWidth="1"/>
    <col min="12827" max="12827" width="2.140625" style="8" customWidth="1"/>
    <col min="12828" max="12828" width="0.5703125" style="8" customWidth="1"/>
    <col min="12829" max="12829" width="2.28515625" style="8" customWidth="1"/>
    <col min="12830" max="12830" width="0.5703125" style="8" customWidth="1"/>
    <col min="12831" max="12831" width="2.28515625" style="8" customWidth="1"/>
    <col min="12832" max="12832" width="0.5703125" style="8" customWidth="1"/>
    <col min="12833" max="12833" width="2.28515625" style="8" customWidth="1"/>
    <col min="12834" max="12834" width="0.5703125" style="8" customWidth="1"/>
    <col min="12835" max="12835" width="2.140625" style="8" customWidth="1"/>
    <col min="12836" max="12836" width="0.5703125" style="8" customWidth="1"/>
    <col min="12837" max="12837" width="2.140625" style="8" customWidth="1"/>
    <col min="12838" max="12838" width="0.5703125" style="8" customWidth="1"/>
    <col min="12839" max="12839" width="2.28515625" style="8" customWidth="1"/>
    <col min="12840" max="12840" width="0.5703125" style="8" customWidth="1"/>
    <col min="12841" max="12841" width="2.140625" style="8" customWidth="1"/>
    <col min="12842" max="12842" width="0.5703125" style="8" customWidth="1"/>
    <col min="12843" max="12843" width="2.140625" style="8" customWidth="1"/>
    <col min="12844" max="12844" width="0.5703125" style="8" customWidth="1"/>
    <col min="12845" max="12845" width="2.28515625" style="8" customWidth="1"/>
    <col min="12846" max="12846" width="0.5703125" style="8" customWidth="1"/>
    <col min="12847" max="12847" width="2.140625" style="8" customWidth="1"/>
    <col min="12848" max="12848" width="0.5703125" style="8" customWidth="1"/>
    <col min="12849" max="12849" width="2.28515625" style="8" customWidth="1"/>
    <col min="12850" max="12850" width="0.5703125" style="8" customWidth="1"/>
    <col min="12851" max="12851" width="2.140625" style="8" customWidth="1"/>
    <col min="12852" max="12852" width="0.5703125" style="8" customWidth="1"/>
    <col min="12853" max="12853" width="2.28515625" style="8" customWidth="1"/>
    <col min="12854" max="12854" width="0.5703125" style="8" customWidth="1"/>
    <col min="12855" max="12855" width="2.140625" style="8" customWidth="1"/>
    <col min="12856" max="12856" width="0.5703125" style="8" customWidth="1"/>
    <col min="12857" max="12857" width="2.140625" style="8" customWidth="1"/>
    <col min="12858" max="12858" width="0.5703125" style="8" customWidth="1"/>
    <col min="12859" max="12859" width="2.28515625" style="8" customWidth="1"/>
    <col min="12860" max="12860" width="0.5703125" style="8" customWidth="1"/>
    <col min="12861" max="12861" width="2.140625" style="8" customWidth="1"/>
    <col min="12862" max="12862" width="0.5703125" style="8" customWidth="1"/>
    <col min="12863" max="12863" width="2.140625" style="8" customWidth="1"/>
    <col min="12864" max="12864" width="0.5703125" style="8" customWidth="1"/>
    <col min="12865" max="12865" width="2.140625" style="8" customWidth="1"/>
    <col min="12866" max="12866" width="0.5703125" style="8" customWidth="1"/>
    <col min="12867" max="12867" width="2.140625" style="8" customWidth="1"/>
    <col min="12868" max="12868" width="0.5703125" style="8" customWidth="1"/>
    <col min="12869" max="12869" width="2.28515625" style="8" customWidth="1"/>
    <col min="12870" max="12870" width="0.5703125" style="8" customWidth="1"/>
    <col min="12871" max="12871" width="2.140625" style="8" customWidth="1"/>
    <col min="12872" max="12872" width="0.5703125" style="8" customWidth="1"/>
    <col min="12873" max="12873" width="2.140625" style="8" customWidth="1"/>
    <col min="12874" max="12874" width="0.5703125" style="8" customWidth="1"/>
    <col min="12875" max="12875" width="2.140625" style="8" customWidth="1"/>
    <col min="12876" max="12876" width="0.42578125" style="8" customWidth="1"/>
    <col min="12877" max="13056" width="9.140625" style="8"/>
    <col min="13057" max="13057" width="0.7109375" style="8" customWidth="1"/>
    <col min="13058" max="13058" width="0.5703125" style="8" customWidth="1"/>
    <col min="13059" max="13059" width="2.140625" style="8" customWidth="1"/>
    <col min="13060" max="13060" width="0.5703125" style="8" customWidth="1"/>
    <col min="13061" max="13061" width="2.140625" style="8" customWidth="1"/>
    <col min="13062" max="13062" width="0.5703125" style="8" customWidth="1"/>
    <col min="13063" max="13063" width="2.140625" style="8" customWidth="1"/>
    <col min="13064" max="13064" width="0.5703125" style="8" customWidth="1"/>
    <col min="13065" max="13065" width="2.140625" style="8" customWidth="1"/>
    <col min="13066" max="13066" width="0.5703125" style="8" customWidth="1"/>
    <col min="13067" max="13067" width="2.140625" style="8" customWidth="1"/>
    <col min="13068" max="13068" width="0.5703125" style="8" customWidth="1"/>
    <col min="13069" max="13069" width="2.28515625" style="8" customWidth="1"/>
    <col min="13070" max="13070" width="0.5703125" style="8" customWidth="1"/>
    <col min="13071" max="13071" width="2.140625" style="8" customWidth="1"/>
    <col min="13072" max="13072" width="0.5703125" style="8" customWidth="1"/>
    <col min="13073" max="13073" width="2.140625" style="8" customWidth="1"/>
    <col min="13074" max="13074" width="0.5703125" style="8" customWidth="1"/>
    <col min="13075" max="13075" width="2.140625" style="8" customWidth="1"/>
    <col min="13076" max="13076" width="0.5703125" style="8" customWidth="1"/>
    <col min="13077" max="13077" width="2.140625" style="8" customWidth="1"/>
    <col min="13078" max="13078" width="0.5703125" style="8" customWidth="1"/>
    <col min="13079" max="13079" width="2.140625" style="8" customWidth="1"/>
    <col min="13080" max="13080" width="0.5703125" style="8" customWidth="1"/>
    <col min="13081" max="13081" width="2.140625" style="8" customWidth="1"/>
    <col min="13082" max="13082" width="0.5703125" style="8" customWidth="1"/>
    <col min="13083" max="13083" width="2.140625" style="8" customWidth="1"/>
    <col min="13084" max="13084" width="0.5703125" style="8" customWidth="1"/>
    <col min="13085" max="13085" width="2.28515625" style="8" customWidth="1"/>
    <col min="13086" max="13086" width="0.5703125" style="8" customWidth="1"/>
    <col min="13087" max="13087" width="2.28515625" style="8" customWidth="1"/>
    <col min="13088" max="13088" width="0.5703125" style="8" customWidth="1"/>
    <col min="13089" max="13089" width="2.28515625" style="8" customWidth="1"/>
    <col min="13090" max="13090" width="0.5703125" style="8" customWidth="1"/>
    <col min="13091" max="13091" width="2.140625" style="8" customWidth="1"/>
    <col min="13092" max="13092" width="0.5703125" style="8" customWidth="1"/>
    <col min="13093" max="13093" width="2.140625" style="8" customWidth="1"/>
    <col min="13094" max="13094" width="0.5703125" style="8" customWidth="1"/>
    <col min="13095" max="13095" width="2.28515625" style="8" customWidth="1"/>
    <col min="13096" max="13096" width="0.5703125" style="8" customWidth="1"/>
    <col min="13097" max="13097" width="2.140625" style="8" customWidth="1"/>
    <col min="13098" max="13098" width="0.5703125" style="8" customWidth="1"/>
    <col min="13099" max="13099" width="2.140625" style="8" customWidth="1"/>
    <col min="13100" max="13100" width="0.5703125" style="8" customWidth="1"/>
    <col min="13101" max="13101" width="2.28515625" style="8" customWidth="1"/>
    <col min="13102" max="13102" width="0.5703125" style="8" customWidth="1"/>
    <col min="13103" max="13103" width="2.140625" style="8" customWidth="1"/>
    <col min="13104" max="13104" width="0.5703125" style="8" customWidth="1"/>
    <col min="13105" max="13105" width="2.28515625" style="8" customWidth="1"/>
    <col min="13106" max="13106" width="0.5703125" style="8" customWidth="1"/>
    <col min="13107" max="13107" width="2.140625" style="8" customWidth="1"/>
    <col min="13108" max="13108" width="0.5703125" style="8" customWidth="1"/>
    <col min="13109" max="13109" width="2.28515625" style="8" customWidth="1"/>
    <col min="13110" max="13110" width="0.5703125" style="8" customWidth="1"/>
    <col min="13111" max="13111" width="2.140625" style="8" customWidth="1"/>
    <col min="13112" max="13112" width="0.5703125" style="8" customWidth="1"/>
    <col min="13113" max="13113" width="2.140625" style="8" customWidth="1"/>
    <col min="13114" max="13114" width="0.5703125" style="8" customWidth="1"/>
    <col min="13115" max="13115" width="2.28515625" style="8" customWidth="1"/>
    <col min="13116" max="13116" width="0.5703125" style="8" customWidth="1"/>
    <col min="13117" max="13117" width="2.140625" style="8" customWidth="1"/>
    <col min="13118" max="13118" width="0.5703125" style="8" customWidth="1"/>
    <col min="13119" max="13119" width="2.140625" style="8" customWidth="1"/>
    <col min="13120" max="13120" width="0.5703125" style="8" customWidth="1"/>
    <col min="13121" max="13121" width="2.140625" style="8" customWidth="1"/>
    <col min="13122" max="13122" width="0.5703125" style="8" customWidth="1"/>
    <col min="13123" max="13123" width="2.140625" style="8" customWidth="1"/>
    <col min="13124" max="13124" width="0.5703125" style="8" customWidth="1"/>
    <col min="13125" max="13125" width="2.28515625" style="8" customWidth="1"/>
    <col min="13126" max="13126" width="0.5703125" style="8" customWidth="1"/>
    <col min="13127" max="13127" width="2.140625" style="8" customWidth="1"/>
    <col min="13128" max="13128" width="0.5703125" style="8" customWidth="1"/>
    <col min="13129" max="13129" width="2.140625" style="8" customWidth="1"/>
    <col min="13130" max="13130" width="0.5703125" style="8" customWidth="1"/>
    <col min="13131" max="13131" width="2.140625" style="8" customWidth="1"/>
    <col min="13132" max="13132" width="0.42578125" style="8" customWidth="1"/>
    <col min="13133" max="13312" width="9.140625" style="8"/>
    <col min="13313" max="13313" width="0.7109375" style="8" customWidth="1"/>
    <col min="13314" max="13314" width="0.5703125" style="8" customWidth="1"/>
    <col min="13315" max="13315" width="2.140625" style="8" customWidth="1"/>
    <col min="13316" max="13316" width="0.5703125" style="8" customWidth="1"/>
    <col min="13317" max="13317" width="2.140625" style="8" customWidth="1"/>
    <col min="13318" max="13318" width="0.5703125" style="8" customWidth="1"/>
    <col min="13319" max="13319" width="2.140625" style="8" customWidth="1"/>
    <col min="13320" max="13320" width="0.5703125" style="8" customWidth="1"/>
    <col min="13321" max="13321" width="2.140625" style="8" customWidth="1"/>
    <col min="13322" max="13322" width="0.5703125" style="8" customWidth="1"/>
    <col min="13323" max="13323" width="2.140625" style="8" customWidth="1"/>
    <col min="13324" max="13324" width="0.5703125" style="8" customWidth="1"/>
    <col min="13325" max="13325" width="2.28515625" style="8" customWidth="1"/>
    <col min="13326" max="13326" width="0.5703125" style="8" customWidth="1"/>
    <col min="13327" max="13327" width="2.140625" style="8" customWidth="1"/>
    <col min="13328" max="13328" width="0.5703125" style="8" customWidth="1"/>
    <col min="13329" max="13329" width="2.140625" style="8" customWidth="1"/>
    <col min="13330" max="13330" width="0.5703125" style="8" customWidth="1"/>
    <col min="13331" max="13331" width="2.140625" style="8" customWidth="1"/>
    <col min="13332" max="13332" width="0.5703125" style="8" customWidth="1"/>
    <col min="13333" max="13333" width="2.140625" style="8" customWidth="1"/>
    <col min="13334" max="13334" width="0.5703125" style="8" customWidth="1"/>
    <col min="13335" max="13335" width="2.140625" style="8" customWidth="1"/>
    <col min="13336" max="13336" width="0.5703125" style="8" customWidth="1"/>
    <col min="13337" max="13337" width="2.140625" style="8" customWidth="1"/>
    <col min="13338" max="13338" width="0.5703125" style="8" customWidth="1"/>
    <col min="13339" max="13339" width="2.140625" style="8" customWidth="1"/>
    <col min="13340" max="13340" width="0.5703125" style="8" customWidth="1"/>
    <col min="13341" max="13341" width="2.28515625" style="8" customWidth="1"/>
    <col min="13342" max="13342" width="0.5703125" style="8" customWidth="1"/>
    <col min="13343" max="13343" width="2.28515625" style="8" customWidth="1"/>
    <col min="13344" max="13344" width="0.5703125" style="8" customWidth="1"/>
    <col min="13345" max="13345" width="2.28515625" style="8" customWidth="1"/>
    <col min="13346" max="13346" width="0.5703125" style="8" customWidth="1"/>
    <col min="13347" max="13347" width="2.140625" style="8" customWidth="1"/>
    <col min="13348" max="13348" width="0.5703125" style="8" customWidth="1"/>
    <col min="13349" max="13349" width="2.140625" style="8" customWidth="1"/>
    <col min="13350" max="13350" width="0.5703125" style="8" customWidth="1"/>
    <col min="13351" max="13351" width="2.28515625" style="8" customWidth="1"/>
    <col min="13352" max="13352" width="0.5703125" style="8" customWidth="1"/>
    <col min="13353" max="13353" width="2.140625" style="8" customWidth="1"/>
    <col min="13354" max="13354" width="0.5703125" style="8" customWidth="1"/>
    <col min="13355" max="13355" width="2.140625" style="8" customWidth="1"/>
    <col min="13356" max="13356" width="0.5703125" style="8" customWidth="1"/>
    <col min="13357" max="13357" width="2.28515625" style="8" customWidth="1"/>
    <col min="13358" max="13358" width="0.5703125" style="8" customWidth="1"/>
    <col min="13359" max="13359" width="2.140625" style="8" customWidth="1"/>
    <col min="13360" max="13360" width="0.5703125" style="8" customWidth="1"/>
    <col min="13361" max="13361" width="2.28515625" style="8" customWidth="1"/>
    <col min="13362" max="13362" width="0.5703125" style="8" customWidth="1"/>
    <col min="13363" max="13363" width="2.140625" style="8" customWidth="1"/>
    <col min="13364" max="13364" width="0.5703125" style="8" customWidth="1"/>
    <col min="13365" max="13365" width="2.28515625" style="8" customWidth="1"/>
    <col min="13366" max="13366" width="0.5703125" style="8" customWidth="1"/>
    <col min="13367" max="13367" width="2.140625" style="8" customWidth="1"/>
    <col min="13368" max="13368" width="0.5703125" style="8" customWidth="1"/>
    <col min="13369" max="13369" width="2.140625" style="8" customWidth="1"/>
    <col min="13370" max="13370" width="0.5703125" style="8" customWidth="1"/>
    <col min="13371" max="13371" width="2.28515625" style="8" customWidth="1"/>
    <col min="13372" max="13372" width="0.5703125" style="8" customWidth="1"/>
    <col min="13373" max="13373" width="2.140625" style="8" customWidth="1"/>
    <col min="13374" max="13374" width="0.5703125" style="8" customWidth="1"/>
    <col min="13375" max="13375" width="2.140625" style="8" customWidth="1"/>
    <col min="13376" max="13376" width="0.5703125" style="8" customWidth="1"/>
    <col min="13377" max="13377" width="2.140625" style="8" customWidth="1"/>
    <col min="13378" max="13378" width="0.5703125" style="8" customWidth="1"/>
    <col min="13379" max="13379" width="2.140625" style="8" customWidth="1"/>
    <col min="13380" max="13380" width="0.5703125" style="8" customWidth="1"/>
    <col min="13381" max="13381" width="2.28515625" style="8" customWidth="1"/>
    <col min="13382" max="13382" width="0.5703125" style="8" customWidth="1"/>
    <col min="13383" max="13383" width="2.140625" style="8" customWidth="1"/>
    <col min="13384" max="13384" width="0.5703125" style="8" customWidth="1"/>
    <col min="13385" max="13385" width="2.140625" style="8" customWidth="1"/>
    <col min="13386" max="13386" width="0.5703125" style="8" customWidth="1"/>
    <col min="13387" max="13387" width="2.140625" style="8" customWidth="1"/>
    <col min="13388" max="13388" width="0.42578125" style="8" customWidth="1"/>
    <col min="13389" max="13568" width="9.140625" style="8"/>
    <col min="13569" max="13569" width="0.7109375" style="8" customWidth="1"/>
    <col min="13570" max="13570" width="0.5703125" style="8" customWidth="1"/>
    <col min="13571" max="13571" width="2.140625" style="8" customWidth="1"/>
    <col min="13572" max="13572" width="0.5703125" style="8" customWidth="1"/>
    <col min="13573" max="13573" width="2.140625" style="8" customWidth="1"/>
    <col min="13574" max="13574" width="0.5703125" style="8" customWidth="1"/>
    <col min="13575" max="13575" width="2.140625" style="8" customWidth="1"/>
    <col min="13576" max="13576" width="0.5703125" style="8" customWidth="1"/>
    <col min="13577" max="13577" width="2.140625" style="8" customWidth="1"/>
    <col min="13578" max="13578" width="0.5703125" style="8" customWidth="1"/>
    <col min="13579" max="13579" width="2.140625" style="8" customWidth="1"/>
    <col min="13580" max="13580" width="0.5703125" style="8" customWidth="1"/>
    <col min="13581" max="13581" width="2.28515625" style="8" customWidth="1"/>
    <col min="13582" max="13582" width="0.5703125" style="8" customWidth="1"/>
    <col min="13583" max="13583" width="2.140625" style="8" customWidth="1"/>
    <col min="13584" max="13584" width="0.5703125" style="8" customWidth="1"/>
    <col min="13585" max="13585" width="2.140625" style="8" customWidth="1"/>
    <col min="13586" max="13586" width="0.5703125" style="8" customWidth="1"/>
    <col min="13587" max="13587" width="2.140625" style="8" customWidth="1"/>
    <col min="13588" max="13588" width="0.5703125" style="8" customWidth="1"/>
    <col min="13589" max="13589" width="2.140625" style="8" customWidth="1"/>
    <col min="13590" max="13590" width="0.5703125" style="8" customWidth="1"/>
    <col min="13591" max="13591" width="2.140625" style="8" customWidth="1"/>
    <col min="13592" max="13592" width="0.5703125" style="8" customWidth="1"/>
    <col min="13593" max="13593" width="2.140625" style="8" customWidth="1"/>
    <col min="13594" max="13594" width="0.5703125" style="8" customWidth="1"/>
    <col min="13595" max="13595" width="2.140625" style="8" customWidth="1"/>
    <col min="13596" max="13596" width="0.5703125" style="8" customWidth="1"/>
    <col min="13597" max="13597" width="2.28515625" style="8" customWidth="1"/>
    <col min="13598" max="13598" width="0.5703125" style="8" customWidth="1"/>
    <col min="13599" max="13599" width="2.28515625" style="8" customWidth="1"/>
    <col min="13600" max="13600" width="0.5703125" style="8" customWidth="1"/>
    <col min="13601" max="13601" width="2.28515625" style="8" customWidth="1"/>
    <col min="13602" max="13602" width="0.5703125" style="8" customWidth="1"/>
    <col min="13603" max="13603" width="2.140625" style="8" customWidth="1"/>
    <col min="13604" max="13604" width="0.5703125" style="8" customWidth="1"/>
    <col min="13605" max="13605" width="2.140625" style="8" customWidth="1"/>
    <col min="13606" max="13606" width="0.5703125" style="8" customWidth="1"/>
    <col min="13607" max="13607" width="2.28515625" style="8" customWidth="1"/>
    <col min="13608" max="13608" width="0.5703125" style="8" customWidth="1"/>
    <col min="13609" max="13609" width="2.140625" style="8" customWidth="1"/>
    <col min="13610" max="13610" width="0.5703125" style="8" customWidth="1"/>
    <col min="13611" max="13611" width="2.140625" style="8" customWidth="1"/>
    <col min="13612" max="13612" width="0.5703125" style="8" customWidth="1"/>
    <col min="13613" max="13613" width="2.28515625" style="8" customWidth="1"/>
    <col min="13614" max="13614" width="0.5703125" style="8" customWidth="1"/>
    <col min="13615" max="13615" width="2.140625" style="8" customWidth="1"/>
    <col min="13616" max="13616" width="0.5703125" style="8" customWidth="1"/>
    <col min="13617" max="13617" width="2.28515625" style="8" customWidth="1"/>
    <col min="13618" max="13618" width="0.5703125" style="8" customWidth="1"/>
    <col min="13619" max="13619" width="2.140625" style="8" customWidth="1"/>
    <col min="13620" max="13620" width="0.5703125" style="8" customWidth="1"/>
    <col min="13621" max="13621" width="2.28515625" style="8" customWidth="1"/>
    <col min="13622" max="13622" width="0.5703125" style="8" customWidth="1"/>
    <col min="13623" max="13623" width="2.140625" style="8" customWidth="1"/>
    <col min="13624" max="13624" width="0.5703125" style="8" customWidth="1"/>
    <col min="13625" max="13625" width="2.140625" style="8" customWidth="1"/>
    <col min="13626" max="13626" width="0.5703125" style="8" customWidth="1"/>
    <col min="13627" max="13627" width="2.28515625" style="8" customWidth="1"/>
    <col min="13628" max="13628" width="0.5703125" style="8" customWidth="1"/>
    <col min="13629" max="13629" width="2.140625" style="8" customWidth="1"/>
    <col min="13630" max="13630" width="0.5703125" style="8" customWidth="1"/>
    <col min="13631" max="13631" width="2.140625" style="8" customWidth="1"/>
    <col min="13632" max="13632" width="0.5703125" style="8" customWidth="1"/>
    <col min="13633" max="13633" width="2.140625" style="8" customWidth="1"/>
    <col min="13634" max="13634" width="0.5703125" style="8" customWidth="1"/>
    <col min="13635" max="13635" width="2.140625" style="8" customWidth="1"/>
    <col min="13636" max="13636" width="0.5703125" style="8" customWidth="1"/>
    <col min="13637" max="13637" width="2.28515625" style="8" customWidth="1"/>
    <col min="13638" max="13638" width="0.5703125" style="8" customWidth="1"/>
    <col min="13639" max="13639" width="2.140625" style="8" customWidth="1"/>
    <col min="13640" max="13640" width="0.5703125" style="8" customWidth="1"/>
    <col min="13641" max="13641" width="2.140625" style="8" customWidth="1"/>
    <col min="13642" max="13642" width="0.5703125" style="8" customWidth="1"/>
    <col min="13643" max="13643" width="2.140625" style="8" customWidth="1"/>
    <col min="13644" max="13644" width="0.42578125" style="8" customWidth="1"/>
    <col min="13645" max="13824" width="9.140625" style="8"/>
    <col min="13825" max="13825" width="0.7109375" style="8" customWidth="1"/>
    <col min="13826" max="13826" width="0.5703125" style="8" customWidth="1"/>
    <col min="13827" max="13827" width="2.140625" style="8" customWidth="1"/>
    <col min="13828" max="13828" width="0.5703125" style="8" customWidth="1"/>
    <col min="13829" max="13829" width="2.140625" style="8" customWidth="1"/>
    <col min="13830" max="13830" width="0.5703125" style="8" customWidth="1"/>
    <col min="13831" max="13831" width="2.140625" style="8" customWidth="1"/>
    <col min="13832" max="13832" width="0.5703125" style="8" customWidth="1"/>
    <col min="13833" max="13833" width="2.140625" style="8" customWidth="1"/>
    <col min="13834" max="13834" width="0.5703125" style="8" customWidth="1"/>
    <col min="13835" max="13835" width="2.140625" style="8" customWidth="1"/>
    <col min="13836" max="13836" width="0.5703125" style="8" customWidth="1"/>
    <col min="13837" max="13837" width="2.28515625" style="8" customWidth="1"/>
    <col min="13838" max="13838" width="0.5703125" style="8" customWidth="1"/>
    <col min="13839" max="13839" width="2.140625" style="8" customWidth="1"/>
    <col min="13840" max="13840" width="0.5703125" style="8" customWidth="1"/>
    <col min="13841" max="13841" width="2.140625" style="8" customWidth="1"/>
    <col min="13842" max="13842" width="0.5703125" style="8" customWidth="1"/>
    <col min="13843" max="13843" width="2.140625" style="8" customWidth="1"/>
    <col min="13844" max="13844" width="0.5703125" style="8" customWidth="1"/>
    <col min="13845" max="13845" width="2.140625" style="8" customWidth="1"/>
    <col min="13846" max="13846" width="0.5703125" style="8" customWidth="1"/>
    <col min="13847" max="13847" width="2.140625" style="8" customWidth="1"/>
    <col min="13848" max="13848" width="0.5703125" style="8" customWidth="1"/>
    <col min="13849" max="13849" width="2.140625" style="8" customWidth="1"/>
    <col min="13850" max="13850" width="0.5703125" style="8" customWidth="1"/>
    <col min="13851" max="13851" width="2.140625" style="8" customWidth="1"/>
    <col min="13852" max="13852" width="0.5703125" style="8" customWidth="1"/>
    <col min="13853" max="13853" width="2.28515625" style="8" customWidth="1"/>
    <col min="13854" max="13854" width="0.5703125" style="8" customWidth="1"/>
    <col min="13855" max="13855" width="2.28515625" style="8" customWidth="1"/>
    <col min="13856" max="13856" width="0.5703125" style="8" customWidth="1"/>
    <col min="13857" max="13857" width="2.28515625" style="8" customWidth="1"/>
    <col min="13858" max="13858" width="0.5703125" style="8" customWidth="1"/>
    <col min="13859" max="13859" width="2.140625" style="8" customWidth="1"/>
    <col min="13860" max="13860" width="0.5703125" style="8" customWidth="1"/>
    <col min="13861" max="13861" width="2.140625" style="8" customWidth="1"/>
    <col min="13862" max="13862" width="0.5703125" style="8" customWidth="1"/>
    <col min="13863" max="13863" width="2.28515625" style="8" customWidth="1"/>
    <col min="13864" max="13864" width="0.5703125" style="8" customWidth="1"/>
    <col min="13865" max="13865" width="2.140625" style="8" customWidth="1"/>
    <col min="13866" max="13866" width="0.5703125" style="8" customWidth="1"/>
    <col min="13867" max="13867" width="2.140625" style="8" customWidth="1"/>
    <col min="13868" max="13868" width="0.5703125" style="8" customWidth="1"/>
    <col min="13869" max="13869" width="2.28515625" style="8" customWidth="1"/>
    <col min="13870" max="13870" width="0.5703125" style="8" customWidth="1"/>
    <col min="13871" max="13871" width="2.140625" style="8" customWidth="1"/>
    <col min="13872" max="13872" width="0.5703125" style="8" customWidth="1"/>
    <col min="13873" max="13873" width="2.28515625" style="8" customWidth="1"/>
    <col min="13874" max="13874" width="0.5703125" style="8" customWidth="1"/>
    <col min="13875" max="13875" width="2.140625" style="8" customWidth="1"/>
    <col min="13876" max="13876" width="0.5703125" style="8" customWidth="1"/>
    <col min="13877" max="13877" width="2.28515625" style="8" customWidth="1"/>
    <col min="13878" max="13878" width="0.5703125" style="8" customWidth="1"/>
    <col min="13879" max="13879" width="2.140625" style="8" customWidth="1"/>
    <col min="13880" max="13880" width="0.5703125" style="8" customWidth="1"/>
    <col min="13881" max="13881" width="2.140625" style="8" customWidth="1"/>
    <col min="13882" max="13882" width="0.5703125" style="8" customWidth="1"/>
    <col min="13883" max="13883" width="2.28515625" style="8" customWidth="1"/>
    <col min="13884" max="13884" width="0.5703125" style="8" customWidth="1"/>
    <col min="13885" max="13885" width="2.140625" style="8" customWidth="1"/>
    <col min="13886" max="13886" width="0.5703125" style="8" customWidth="1"/>
    <col min="13887" max="13887" width="2.140625" style="8" customWidth="1"/>
    <col min="13888" max="13888" width="0.5703125" style="8" customWidth="1"/>
    <col min="13889" max="13889" width="2.140625" style="8" customWidth="1"/>
    <col min="13890" max="13890" width="0.5703125" style="8" customWidth="1"/>
    <col min="13891" max="13891" width="2.140625" style="8" customWidth="1"/>
    <col min="13892" max="13892" width="0.5703125" style="8" customWidth="1"/>
    <col min="13893" max="13893" width="2.28515625" style="8" customWidth="1"/>
    <col min="13894" max="13894" width="0.5703125" style="8" customWidth="1"/>
    <col min="13895" max="13895" width="2.140625" style="8" customWidth="1"/>
    <col min="13896" max="13896" width="0.5703125" style="8" customWidth="1"/>
    <col min="13897" max="13897" width="2.140625" style="8" customWidth="1"/>
    <col min="13898" max="13898" width="0.5703125" style="8" customWidth="1"/>
    <col min="13899" max="13899" width="2.140625" style="8" customWidth="1"/>
    <col min="13900" max="13900" width="0.42578125" style="8" customWidth="1"/>
    <col min="13901" max="14080" width="9.140625" style="8"/>
    <col min="14081" max="14081" width="0.7109375" style="8" customWidth="1"/>
    <col min="14082" max="14082" width="0.5703125" style="8" customWidth="1"/>
    <col min="14083" max="14083" width="2.140625" style="8" customWidth="1"/>
    <col min="14084" max="14084" width="0.5703125" style="8" customWidth="1"/>
    <col min="14085" max="14085" width="2.140625" style="8" customWidth="1"/>
    <col min="14086" max="14086" width="0.5703125" style="8" customWidth="1"/>
    <col min="14087" max="14087" width="2.140625" style="8" customWidth="1"/>
    <col min="14088" max="14088" width="0.5703125" style="8" customWidth="1"/>
    <col min="14089" max="14089" width="2.140625" style="8" customWidth="1"/>
    <col min="14090" max="14090" width="0.5703125" style="8" customWidth="1"/>
    <col min="14091" max="14091" width="2.140625" style="8" customWidth="1"/>
    <col min="14092" max="14092" width="0.5703125" style="8" customWidth="1"/>
    <col min="14093" max="14093" width="2.28515625" style="8" customWidth="1"/>
    <col min="14094" max="14094" width="0.5703125" style="8" customWidth="1"/>
    <col min="14095" max="14095" width="2.140625" style="8" customWidth="1"/>
    <col min="14096" max="14096" width="0.5703125" style="8" customWidth="1"/>
    <col min="14097" max="14097" width="2.140625" style="8" customWidth="1"/>
    <col min="14098" max="14098" width="0.5703125" style="8" customWidth="1"/>
    <col min="14099" max="14099" width="2.140625" style="8" customWidth="1"/>
    <col min="14100" max="14100" width="0.5703125" style="8" customWidth="1"/>
    <col min="14101" max="14101" width="2.140625" style="8" customWidth="1"/>
    <col min="14102" max="14102" width="0.5703125" style="8" customWidth="1"/>
    <col min="14103" max="14103" width="2.140625" style="8" customWidth="1"/>
    <col min="14104" max="14104" width="0.5703125" style="8" customWidth="1"/>
    <col min="14105" max="14105" width="2.140625" style="8" customWidth="1"/>
    <col min="14106" max="14106" width="0.5703125" style="8" customWidth="1"/>
    <col min="14107" max="14107" width="2.140625" style="8" customWidth="1"/>
    <col min="14108" max="14108" width="0.5703125" style="8" customWidth="1"/>
    <col min="14109" max="14109" width="2.28515625" style="8" customWidth="1"/>
    <col min="14110" max="14110" width="0.5703125" style="8" customWidth="1"/>
    <col min="14111" max="14111" width="2.28515625" style="8" customWidth="1"/>
    <col min="14112" max="14112" width="0.5703125" style="8" customWidth="1"/>
    <col min="14113" max="14113" width="2.28515625" style="8" customWidth="1"/>
    <col min="14114" max="14114" width="0.5703125" style="8" customWidth="1"/>
    <col min="14115" max="14115" width="2.140625" style="8" customWidth="1"/>
    <col min="14116" max="14116" width="0.5703125" style="8" customWidth="1"/>
    <col min="14117" max="14117" width="2.140625" style="8" customWidth="1"/>
    <col min="14118" max="14118" width="0.5703125" style="8" customWidth="1"/>
    <col min="14119" max="14119" width="2.28515625" style="8" customWidth="1"/>
    <col min="14120" max="14120" width="0.5703125" style="8" customWidth="1"/>
    <col min="14121" max="14121" width="2.140625" style="8" customWidth="1"/>
    <col min="14122" max="14122" width="0.5703125" style="8" customWidth="1"/>
    <col min="14123" max="14123" width="2.140625" style="8" customWidth="1"/>
    <col min="14124" max="14124" width="0.5703125" style="8" customWidth="1"/>
    <col min="14125" max="14125" width="2.28515625" style="8" customWidth="1"/>
    <col min="14126" max="14126" width="0.5703125" style="8" customWidth="1"/>
    <col min="14127" max="14127" width="2.140625" style="8" customWidth="1"/>
    <col min="14128" max="14128" width="0.5703125" style="8" customWidth="1"/>
    <col min="14129" max="14129" width="2.28515625" style="8" customWidth="1"/>
    <col min="14130" max="14130" width="0.5703125" style="8" customWidth="1"/>
    <col min="14131" max="14131" width="2.140625" style="8" customWidth="1"/>
    <col min="14132" max="14132" width="0.5703125" style="8" customWidth="1"/>
    <col min="14133" max="14133" width="2.28515625" style="8" customWidth="1"/>
    <col min="14134" max="14134" width="0.5703125" style="8" customWidth="1"/>
    <col min="14135" max="14135" width="2.140625" style="8" customWidth="1"/>
    <col min="14136" max="14136" width="0.5703125" style="8" customWidth="1"/>
    <col min="14137" max="14137" width="2.140625" style="8" customWidth="1"/>
    <col min="14138" max="14138" width="0.5703125" style="8" customWidth="1"/>
    <col min="14139" max="14139" width="2.28515625" style="8" customWidth="1"/>
    <col min="14140" max="14140" width="0.5703125" style="8" customWidth="1"/>
    <col min="14141" max="14141" width="2.140625" style="8" customWidth="1"/>
    <col min="14142" max="14142" width="0.5703125" style="8" customWidth="1"/>
    <col min="14143" max="14143" width="2.140625" style="8" customWidth="1"/>
    <col min="14144" max="14144" width="0.5703125" style="8" customWidth="1"/>
    <col min="14145" max="14145" width="2.140625" style="8" customWidth="1"/>
    <col min="14146" max="14146" width="0.5703125" style="8" customWidth="1"/>
    <col min="14147" max="14147" width="2.140625" style="8" customWidth="1"/>
    <col min="14148" max="14148" width="0.5703125" style="8" customWidth="1"/>
    <col min="14149" max="14149" width="2.28515625" style="8" customWidth="1"/>
    <col min="14150" max="14150" width="0.5703125" style="8" customWidth="1"/>
    <col min="14151" max="14151" width="2.140625" style="8" customWidth="1"/>
    <col min="14152" max="14152" width="0.5703125" style="8" customWidth="1"/>
    <col min="14153" max="14153" width="2.140625" style="8" customWidth="1"/>
    <col min="14154" max="14154" width="0.5703125" style="8" customWidth="1"/>
    <col min="14155" max="14155" width="2.140625" style="8" customWidth="1"/>
    <col min="14156" max="14156" width="0.42578125" style="8" customWidth="1"/>
    <col min="14157" max="14336" width="9.140625" style="8"/>
    <col min="14337" max="14337" width="0.7109375" style="8" customWidth="1"/>
    <col min="14338" max="14338" width="0.5703125" style="8" customWidth="1"/>
    <col min="14339" max="14339" width="2.140625" style="8" customWidth="1"/>
    <col min="14340" max="14340" width="0.5703125" style="8" customWidth="1"/>
    <col min="14341" max="14341" width="2.140625" style="8" customWidth="1"/>
    <col min="14342" max="14342" width="0.5703125" style="8" customWidth="1"/>
    <col min="14343" max="14343" width="2.140625" style="8" customWidth="1"/>
    <col min="14344" max="14344" width="0.5703125" style="8" customWidth="1"/>
    <col min="14345" max="14345" width="2.140625" style="8" customWidth="1"/>
    <col min="14346" max="14346" width="0.5703125" style="8" customWidth="1"/>
    <col min="14347" max="14347" width="2.140625" style="8" customWidth="1"/>
    <col min="14348" max="14348" width="0.5703125" style="8" customWidth="1"/>
    <col min="14349" max="14349" width="2.28515625" style="8" customWidth="1"/>
    <col min="14350" max="14350" width="0.5703125" style="8" customWidth="1"/>
    <col min="14351" max="14351" width="2.140625" style="8" customWidth="1"/>
    <col min="14352" max="14352" width="0.5703125" style="8" customWidth="1"/>
    <col min="14353" max="14353" width="2.140625" style="8" customWidth="1"/>
    <col min="14354" max="14354" width="0.5703125" style="8" customWidth="1"/>
    <col min="14355" max="14355" width="2.140625" style="8" customWidth="1"/>
    <col min="14356" max="14356" width="0.5703125" style="8" customWidth="1"/>
    <col min="14357" max="14357" width="2.140625" style="8" customWidth="1"/>
    <col min="14358" max="14358" width="0.5703125" style="8" customWidth="1"/>
    <col min="14359" max="14359" width="2.140625" style="8" customWidth="1"/>
    <col min="14360" max="14360" width="0.5703125" style="8" customWidth="1"/>
    <col min="14361" max="14361" width="2.140625" style="8" customWidth="1"/>
    <col min="14362" max="14362" width="0.5703125" style="8" customWidth="1"/>
    <col min="14363" max="14363" width="2.140625" style="8" customWidth="1"/>
    <col min="14364" max="14364" width="0.5703125" style="8" customWidth="1"/>
    <col min="14365" max="14365" width="2.28515625" style="8" customWidth="1"/>
    <col min="14366" max="14366" width="0.5703125" style="8" customWidth="1"/>
    <col min="14367" max="14367" width="2.28515625" style="8" customWidth="1"/>
    <col min="14368" max="14368" width="0.5703125" style="8" customWidth="1"/>
    <col min="14369" max="14369" width="2.28515625" style="8" customWidth="1"/>
    <col min="14370" max="14370" width="0.5703125" style="8" customWidth="1"/>
    <col min="14371" max="14371" width="2.140625" style="8" customWidth="1"/>
    <col min="14372" max="14372" width="0.5703125" style="8" customWidth="1"/>
    <col min="14373" max="14373" width="2.140625" style="8" customWidth="1"/>
    <col min="14374" max="14374" width="0.5703125" style="8" customWidth="1"/>
    <col min="14375" max="14375" width="2.28515625" style="8" customWidth="1"/>
    <col min="14376" max="14376" width="0.5703125" style="8" customWidth="1"/>
    <col min="14377" max="14377" width="2.140625" style="8" customWidth="1"/>
    <col min="14378" max="14378" width="0.5703125" style="8" customWidth="1"/>
    <col min="14379" max="14379" width="2.140625" style="8" customWidth="1"/>
    <col min="14380" max="14380" width="0.5703125" style="8" customWidth="1"/>
    <col min="14381" max="14381" width="2.28515625" style="8" customWidth="1"/>
    <col min="14382" max="14382" width="0.5703125" style="8" customWidth="1"/>
    <col min="14383" max="14383" width="2.140625" style="8" customWidth="1"/>
    <col min="14384" max="14384" width="0.5703125" style="8" customWidth="1"/>
    <col min="14385" max="14385" width="2.28515625" style="8" customWidth="1"/>
    <col min="14386" max="14386" width="0.5703125" style="8" customWidth="1"/>
    <col min="14387" max="14387" width="2.140625" style="8" customWidth="1"/>
    <col min="14388" max="14388" width="0.5703125" style="8" customWidth="1"/>
    <col min="14389" max="14389" width="2.28515625" style="8" customWidth="1"/>
    <col min="14390" max="14390" width="0.5703125" style="8" customWidth="1"/>
    <col min="14391" max="14391" width="2.140625" style="8" customWidth="1"/>
    <col min="14392" max="14392" width="0.5703125" style="8" customWidth="1"/>
    <col min="14393" max="14393" width="2.140625" style="8" customWidth="1"/>
    <col min="14394" max="14394" width="0.5703125" style="8" customWidth="1"/>
    <col min="14395" max="14395" width="2.28515625" style="8" customWidth="1"/>
    <col min="14396" max="14396" width="0.5703125" style="8" customWidth="1"/>
    <col min="14397" max="14397" width="2.140625" style="8" customWidth="1"/>
    <col min="14398" max="14398" width="0.5703125" style="8" customWidth="1"/>
    <col min="14399" max="14399" width="2.140625" style="8" customWidth="1"/>
    <col min="14400" max="14400" width="0.5703125" style="8" customWidth="1"/>
    <col min="14401" max="14401" width="2.140625" style="8" customWidth="1"/>
    <col min="14402" max="14402" width="0.5703125" style="8" customWidth="1"/>
    <col min="14403" max="14403" width="2.140625" style="8" customWidth="1"/>
    <col min="14404" max="14404" width="0.5703125" style="8" customWidth="1"/>
    <col min="14405" max="14405" width="2.28515625" style="8" customWidth="1"/>
    <col min="14406" max="14406" width="0.5703125" style="8" customWidth="1"/>
    <col min="14407" max="14407" width="2.140625" style="8" customWidth="1"/>
    <col min="14408" max="14408" width="0.5703125" style="8" customWidth="1"/>
    <col min="14409" max="14409" width="2.140625" style="8" customWidth="1"/>
    <col min="14410" max="14410" width="0.5703125" style="8" customWidth="1"/>
    <col min="14411" max="14411" width="2.140625" style="8" customWidth="1"/>
    <col min="14412" max="14412" width="0.42578125" style="8" customWidth="1"/>
    <col min="14413" max="14592" width="9.140625" style="8"/>
    <col min="14593" max="14593" width="0.7109375" style="8" customWidth="1"/>
    <col min="14594" max="14594" width="0.5703125" style="8" customWidth="1"/>
    <col min="14595" max="14595" width="2.140625" style="8" customWidth="1"/>
    <col min="14596" max="14596" width="0.5703125" style="8" customWidth="1"/>
    <col min="14597" max="14597" width="2.140625" style="8" customWidth="1"/>
    <col min="14598" max="14598" width="0.5703125" style="8" customWidth="1"/>
    <col min="14599" max="14599" width="2.140625" style="8" customWidth="1"/>
    <col min="14600" max="14600" width="0.5703125" style="8" customWidth="1"/>
    <col min="14601" max="14601" width="2.140625" style="8" customWidth="1"/>
    <col min="14602" max="14602" width="0.5703125" style="8" customWidth="1"/>
    <col min="14603" max="14603" width="2.140625" style="8" customWidth="1"/>
    <col min="14604" max="14604" width="0.5703125" style="8" customWidth="1"/>
    <col min="14605" max="14605" width="2.28515625" style="8" customWidth="1"/>
    <col min="14606" max="14606" width="0.5703125" style="8" customWidth="1"/>
    <col min="14607" max="14607" width="2.140625" style="8" customWidth="1"/>
    <col min="14608" max="14608" width="0.5703125" style="8" customWidth="1"/>
    <col min="14609" max="14609" width="2.140625" style="8" customWidth="1"/>
    <col min="14610" max="14610" width="0.5703125" style="8" customWidth="1"/>
    <col min="14611" max="14611" width="2.140625" style="8" customWidth="1"/>
    <col min="14612" max="14612" width="0.5703125" style="8" customWidth="1"/>
    <col min="14613" max="14613" width="2.140625" style="8" customWidth="1"/>
    <col min="14614" max="14614" width="0.5703125" style="8" customWidth="1"/>
    <col min="14615" max="14615" width="2.140625" style="8" customWidth="1"/>
    <col min="14616" max="14616" width="0.5703125" style="8" customWidth="1"/>
    <col min="14617" max="14617" width="2.140625" style="8" customWidth="1"/>
    <col min="14618" max="14618" width="0.5703125" style="8" customWidth="1"/>
    <col min="14619" max="14619" width="2.140625" style="8" customWidth="1"/>
    <col min="14620" max="14620" width="0.5703125" style="8" customWidth="1"/>
    <col min="14621" max="14621" width="2.28515625" style="8" customWidth="1"/>
    <col min="14622" max="14622" width="0.5703125" style="8" customWidth="1"/>
    <col min="14623" max="14623" width="2.28515625" style="8" customWidth="1"/>
    <col min="14624" max="14624" width="0.5703125" style="8" customWidth="1"/>
    <col min="14625" max="14625" width="2.28515625" style="8" customWidth="1"/>
    <col min="14626" max="14626" width="0.5703125" style="8" customWidth="1"/>
    <col min="14627" max="14627" width="2.140625" style="8" customWidth="1"/>
    <col min="14628" max="14628" width="0.5703125" style="8" customWidth="1"/>
    <col min="14629" max="14629" width="2.140625" style="8" customWidth="1"/>
    <col min="14630" max="14630" width="0.5703125" style="8" customWidth="1"/>
    <col min="14631" max="14631" width="2.28515625" style="8" customWidth="1"/>
    <col min="14632" max="14632" width="0.5703125" style="8" customWidth="1"/>
    <col min="14633" max="14633" width="2.140625" style="8" customWidth="1"/>
    <col min="14634" max="14634" width="0.5703125" style="8" customWidth="1"/>
    <col min="14635" max="14635" width="2.140625" style="8" customWidth="1"/>
    <col min="14636" max="14636" width="0.5703125" style="8" customWidth="1"/>
    <col min="14637" max="14637" width="2.28515625" style="8" customWidth="1"/>
    <col min="14638" max="14638" width="0.5703125" style="8" customWidth="1"/>
    <col min="14639" max="14639" width="2.140625" style="8" customWidth="1"/>
    <col min="14640" max="14640" width="0.5703125" style="8" customWidth="1"/>
    <col min="14641" max="14641" width="2.28515625" style="8" customWidth="1"/>
    <col min="14642" max="14642" width="0.5703125" style="8" customWidth="1"/>
    <col min="14643" max="14643" width="2.140625" style="8" customWidth="1"/>
    <col min="14644" max="14644" width="0.5703125" style="8" customWidth="1"/>
    <col min="14645" max="14645" width="2.28515625" style="8" customWidth="1"/>
    <col min="14646" max="14646" width="0.5703125" style="8" customWidth="1"/>
    <col min="14647" max="14647" width="2.140625" style="8" customWidth="1"/>
    <col min="14648" max="14648" width="0.5703125" style="8" customWidth="1"/>
    <col min="14649" max="14649" width="2.140625" style="8" customWidth="1"/>
    <col min="14650" max="14650" width="0.5703125" style="8" customWidth="1"/>
    <col min="14651" max="14651" width="2.28515625" style="8" customWidth="1"/>
    <col min="14652" max="14652" width="0.5703125" style="8" customWidth="1"/>
    <col min="14653" max="14653" width="2.140625" style="8" customWidth="1"/>
    <col min="14654" max="14654" width="0.5703125" style="8" customWidth="1"/>
    <col min="14655" max="14655" width="2.140625" style="8" customWidth="1"/>
    <col min="14656" max="14656" width="0.5703125" style="8" customWidth="1"/>
    <col min="14657" max="14657" width="2.140625" style="8" customWidth="1"/>
    <col min="14658" max="14658" width="0.5703125" style="8" customWidth="1"/>
    <col min="14659" max="14659" width="2.140625" style="8" customWidth="1"/>
    <col min="14660" max="14660" width="0.5703125" style="8" customWidth="1"/>
    <col min="14661" max="14661" width="2.28515625" style="8" customWidth="1"/>
    <col min="14662" max="14662" width="0.5703125" style="8" customWidth="1"/>
    <col min="14663" max="14663" width="2.140625" style="8" customWidth="1"/>
    <col min="14664" max="14664" width="0.5703125" style="8" customWidth="1"/>
    <col min="14665" max="14665" width="2.140625" style="8" customWidth="1"/>
    <col min="14666" max="14666" width="0.5703125" style="8" customWidth="1"/>
    <col min="14667" max="14667" width="2.140625" style="8" customWidth="1"/>
    <col min="14668" max="14668" width="0.42578125" style="8" customWidth="1"/>
    <col min="14669" max="14848" width="9.140625" style="8"/>
    <col min="14849" max="14849" width="0.7109375" style="8" customWidth="1"/>
    <col min="14850" max="14850" width="0.5703125" style="8" customWidth="1"/>
    <col min="14851" max="14851" width="2.140625" style="8" customWidth="1"/>
    <col min="14852" max="14852" width="0.5703125" style="8" customWidth="1"/>
    <col min="14853" max="14853" width="2.140625" style="8" customWidth="1"/>
    <col min="14854" max="14854" width="0.5703125" style="8" customWidth="1"/>
    <col min="14855" max="14855" width="2.140625" style="8" customWidth="1"/>
    <col min="14856" max="14856" width="0.5703125" style="8" customWidth="1"/>
    <col min="14857" max="14857" width="2.140625" style="8" customWidth="1"/>
    <col min="14858" max="14858" width="0.5703125" style="8" customWidth="1"/>
    <col min="14859" max="14859" width="2.140625" style="8" customWidth="1"/>
    <col min="14860" max="14860" width="0.5703125" style="8" customWidth="1"/>
    <col min="14861" max="14861" width="2.28515625" style="8" customWidth="1"/>
    <col min="14862" max="14862" width="0.5703125" style="8" customWidth="1"/>
    <col min="14863" max="14863" width="2.140625" style="8" customWidth="1"/>
    <col min="14864" max="14864" width="0.5703125" style="8" customWidth="1"/>
    <col min="14865" max="14865" width="2.140625" style="8" customWidth="1"/>
    <col min="14866" max="14866" width="0.5703125" style="8" customWidth="1"/>
    <col min="14867" max="14867" width="2.140625" style="8" customWidth="1"/>
    <col min="14868" max="14868" width="0.5703125" style="8" customWidth="1"/>
    <col min="14869" max="14869" width="2.140625" style="8" customWidth="1"/>
    <col min="14870" max="14870" width="0.5703125" style="8" customWidth="1"/>
    <col min="14871" max="14871" width="2.140625" style="8" customWidth="1"/>
    <col min="14872" max="14872" width="0.5703125" style="8" customWidth="1"/>
    <col min="14873" max="14873" width="2.140625" style="8" customWidth="1"/>
    <col min="14874" max="14874" width="0.5703125" style="8" customWidth="1"/>
    <col min="14875" max="14875" width="2.140625" style="8" customWidth="1"/>
    <col min="14876" max="14876" width="0.5703125" style="8" customWidth="1"/>
    <col min="14877" max="14877" width="2.28515625" style="8" customWidth="1"/>
    <col min="14878" max="14878" width="0.5703125" style="8" customWidth="1"/>
    <col min="14879" max="14879" width="2.28515625" style="8" customWidth="1"/>
    <col min="14880" max="14880" width="0.5703125" style="8" customWidth="1"/>
    <col min="14881" max="14881" width="2.28515625" style="8" customWidth="1"/>
    <col min="14882" max="14882" width="0.5703125" style="8" customWidth="1"/>
    <col min="14883" max="14883" width="2.140625" style="8" customWidth="1"/>
    <col min="14884" max="14884" width="0.5703125" style="8" customWidth="1"/>
    <col min="14885" max="14885" width="2.140625" style="8" customWidth="1"/>
    <col min="14886" max="14886" width="0.5703125" style="8" customWidth="1"/>
    <col min="14887" max="14887" width="2.28515625" style="8" customWidth="1"/>
    <col min="14888" max="14888" width="0.5703125" style="8" customWidth="1"/>
    <col min="14889" max="14889" width="2.140625" style="8" customWidth="1"/>
    <col min="14890" max="14890" width="0.5703125" style="8" customWidth="1"/>
    <col min="14891" max="14891" width="2.140625" style="8" customWidth="1"/>
    <col min="14892" max="14892" width="0.5703125" style="8" customWidth="1"/>
    <col min="14893" max="14893" width="2.28515625" style="8" customWidth="1"/>
    <col min="14894" max="14894" width="0.5703125" style="8" customWidth="1"/>
    <col min="14895" max="14895" width="2.140625" style="8" customWidth="1"/>
    <col min="14896" max="14896" width="0.5703125" style="8" customWidth="1"/>
    <col min="14897" max="14897" width="2.28515625" style="8" customWidth="1"/>
    <col min="14898" max="14898" width="0.5703125" style="8" customWidth="1"/>
    <col min="14899" max="14899" width="2.140625" style="8" customWidth="1"/>
    <col min="14900" max="14900" width="0.5703125" style="8" customWidth="1"/>
    <col min="14901" max="14901" width="2.28515625" style="8" customWidth="1"/>
    <col min="14902" max="14902" width="0.5703125" style="8" customWidth="1"/>
    <col min="14903" max="14903" width="2.140625" style="8" customWidth="1"/>
    <col min="14904" max="14904" width="0.5703125" style="8" customWidth="1"/>
    <col min="14905" max="14905" width="2.140625" style="8" customWidth="1"/>
    <col min="14906" max="14906" width="0.5703125" style="8" customWidth="1"/>
    <col min="14907" max="14907" width="2.28515625" style="8" customWidth="1"/>
    <col min="14908" max="14908" width="0.5703125" style="8" customWidth="1"/>
    <col min="14909" max="14909" width="2.140625" style="8" customWidth="1"/>
    <col min="14910" max="14910" width="0.5703125" style="8" customWidth="1"/>
    <col min="14911" max="14911" width="2.140625" style="8" customWidth="1"/>
    <col min="14912" max="14912" width="0.5703125" style="8" customWidth="1"/>
    <col min="14913" max="14913" width="2.140625" style="8" customWidth="1"/>
    <col min="14914" max="14914" width="0.5703125" style="8" customWidth="1"/>
    <col min="14915" max="14915" width="2.140625" style="8" customWidth="1"/>
    <col min="14916" max="14916" width="0.5703125" style="8" customWidth="1"/>
    <col min="14917" max="14917" width="2.28515625" style="8" customWidth="1"/>
    <col min="14918" max="14918" width="0.5703125" style="8" customWidth="1"/>
    <col min="14919" max="14919" width="2.140625" style="8" customWidth="1"/>
    <col min="14920" max="14920" width="0.5703125" style="8" customWidth="1"/>
    <col min="14921" max="14921" width="2.140625" style="8" customWidth="1"/>
    <col min="14922" max="14922" width="0.5703125" style="8" customWidth="1"/>
    <col min="14923" max="14923" width="2.140625" style="8" customWidth="1"/>
    <col min="14924" max="14924" width="0.42578125" style="8" customWidth="1"/>
    <col min="14925" max="15104" width="9.140625" style="8"/>
    <col min="15105" max="15105" width="0.7109375" style="8" customWidth="1"/>
    <col min="15106" max="15106" width="0.5703125" style="8" customWidth="1"/>
    <col min="15107" max="15107" width="2.140625" style="8" customWidth="1"/>
    <col min="15108" max="15108" width="0.5703125" style="8" customWidth="1"/>
    <col min="15109" max="15109" width="2.140625" style="8" customWidth="1"/>
    <col min="15110" max="15110" width="0.5703125" style="8" customWidth="1"/>
    <col min="15111" max="15111" width="2.140625" style="8" customWidth="1"/>
    <col min="15112" max="15112" width="0.5703125" style="8" customWidth="1"/>
    <col min="15113" max="15113" width="2.140625" style="8" customWidth="1"/>
    <col min="15114" max="15114" width="0.5703125" style="8" customWidth="1"/>
    <col min="15115" max="15115" width="2.140625" style="8" customWidth="1"/>
    <col min="15116" max="15116" width="0.5703125" style="8" customWidth="1"/>
    <col min="15117" max="15117" width="2.28515625" style="8" customWidth="1"/>
    <col min="15118" max="15118" width="0.5703125" style="8" customWidth="1"/>
    <col min="15119" max="15119" width="2.140625" style="8" customWidth="1"/>
    <col min="15120" max="15120" width="0.5703125" style="8" customWidth="1"/>
    <col min="15121" max="15121" width="2.140625" style="8" customWidth="1"/>
    <col min="15122" max="15122" width="0.5703125" style="8" customWidth="1"/>
    <col min="15123" max="15123" width="2.140625" style="8" customWidth="1"/>
    <col min="15124" max="15124" width="0.5703125" style="8" customWidth="1"/>
    <col min="15125" max="15125" width="2.140625" style="8" customWidth="1"/>
    <col min="15126" max="15126" width="0.5703125" style="8" customWidth="1"/>
    <col min="15127" max="15127" width="2.140625" style="8" customWidth="1"/>
    <col min="15128" max="15128" width="0.5703125" style="8" customWidth="1"/>
    <col min="15129" max="15129" width="2.140625" style="8" customWidth="1"/>
    <col min="15130" max="15130" width="0.5703125" style="8" customWidth="1"/>
    <col min="15131" max="15131" width="2.140625" style="8" customWidth="1"/>
    <col min="15132" max="15132" width="0.5703125" style="8" customWidth="1"/>
    <col min="15133" max="15133" width="2.28515625" style="8" customWidth="1"/>
    <col min="15134" max="15134" width="0.5703125" style="8" customWidth="1"/>
    <col min="15135" max="15135" width="2.28515625" style="8" customWidth="1"/>
    <col min="15136" max="15136" width="0.5703125" style="8" customWidth="1"/>
    <col min="15137" max="15137" width="2.28515625" style="8" customWidth="1"/>
    <col min="15138" max="15138" width="0.5703125" style="8" customWidth="1"/>
    <col min="15139" max="15139" width="2.140625" style="8" customWidth="1"/>
    <col min="15140" max="15140" width="0.5703125" style="8" customWidth="1"/>
    <col min="15141" max="15141" width="2.140625" style="8" customWidth="1"/>
    <col min="15142" max="15142" width="0.5703125" style="8" customWidth="1"/>
    <col min="15143" max="15143" width="2.28515625" style="8" customWidth="1"/>
    <col min="15144" max="15144" width="0.5703125" style="8" customWidth="1"/>
    <col min="15145" max="15145" width="2.140625" style="8" customWidth="1"/>
    <col min="15146" max="15146" width="0.5703125" style="8" customWidth="1"/>
    <col min="15147" max="15147" width="2.140625" style="8" customWidth="1"/>
    <col min="15148" max="15148" width="0.5703125" style="8" customWidth="1"/>
    <col min="15149" max="15149" width="2.28515625" style="8" customWidth="1"/>
    <col min="15150" max="15150" width="0.5703125" style="8" customWidth="1"/>
    <col min="15151" max="15151" width="2.140625" style="8" customWidth="1"/>
    <col min="15152" max="15152" width="0.5703125" style="8" customWidth="1"/>
    <col min="15153" max="15153" width="2.28515625" style="8" customWidth="1"/>
    <col min="15154" max="15154" width="0.5703125" style="8" customWidth="1"/>
    <col min="15155" max="15155" width="2.140625" style="8" customWidth="1"/>
    <col min="15156" max="15156" width="0.5703125" style="8" customWidth="1"/>
    <col min="15157" max="15157" width="2.28515625" style="8" customWidth="1"/>
    <col min="15158" max="15158" width="0.5703125" style="8" customWidth="1"/>
    <col min="15159" max="15159" width="2.140625" style="8" customWidth="1"/>
    <col min="15160" max="15160" width="0.5703125" style="8" customWidth="1"/>
    <col min="15161" max="15161" width="2.140625" style="8" customWidth="1"/>
    <col min="15162" max="15162" width="0.5703125" style="8" customWidth="1"/>
    <col min="15163" max="15163" width="2.28515625" style="8" customWidth="1"/>
    <col min="15164" max="15164" width="0.5703125" style="8" customWidth="1"/>
    <col min="15165" max="15165" width="2.140625" style="8" customWidth="1"/>
    <col min="15166" max="15166" width="0.5703125" style="8" customWidth="1"/>
    <col min="15167" max="15167" width="2.140625" style="8" customWidth="1"/>
    <col min="15168" max="15168" width="0.5703125" style="8" customWidth="1"/>
    <col min="15169" max="15169" width="2.140625" style="8" customWidth="1"/>
    <col min="15170" max="15170" width="0.5703125" style="8" customWidth="1"/>
    <col min="15171" max="15171" width="2.140625" style="8" customWidth="1"/>
    <col min="15172" max="15172" width="0.5703125" style="8" customWidth="1"/>
    <col min="15173" max="15173" width="2.28515625" style="8" customWidth="1"/>
    <col min="15174" max="15174" width="0.5703125" style="8" customWidth="1"/>
    <col min="15175" max="15175" width="2.140625" style="8" customWidth="1"/>
    <col min="15176" max="15176" width="0.5703125" style="8" customWidth="1"/>
    <col min="15177" max="15177" width="2.140625" style="8" customWidth="1"/>
    <col min="15178" max="15178" width="0.5703125" style="8" customWidth="1"/>
    <col min="15179" max="15179" width="2.140625" style="8" customWidth="1"/>
    <col min="15180" max="15180" width="0.42578125" style="8" customWidth="1"/>
    <col min="15181" max="15360" width="9.140625" style="8"/>
    <col min="15361" max="15361" width="0.7109375" style="8" customWidth="1"/>
    <col min="15362" max="15362" width="0.5703125" style="8" customWidth="1"/>
    <col min="15363" max="15363" width="2.140625" style="8" customWidth="1"/>
    <col min="15364" max="15364" width="0.5703125" style="8" customWidth="1"/>
    <col min="15365" max="15365" width="2.140625" style="8" customWidth="1"/>
    <col min="15366" max="15366" width="0.5703125" style="8" customWidth="1"/>
    <col min="15367" max="15367" width="2.140625" style="8" customWidth="1"/>
    <col min="15368" max="15368" width="0.5703125" style="8" customWidth="1"/>
    <col min="15369" max="15369" width="2.140625" style="8" customWidth="1"/>
    <col min="15370" max="15370" width="0.5703125" style="8" customWidth="1"/>
    <col min="15371" max="15371" width="2.140625" style="8" customWidth="1"/>
    <col min="15372" max="15372" width="0.5703125" style="8" customWidth="1"/>
    <col min="15373" max="15373" width="2.28515625" style="8" customWidth="1"/>
    <col min="15374" max="15374" width="0.5703125" style="8" customWidth="1"/>
    <col min="15375" max="15375" width="2.140625" style="8" customWidth="1"/>
    <col min="15376" max="15376" width="0.5703125" style="8" customWidth="1"/>
    <col min="15377" max="15377" width="2.140625" style="8" customWidth="1"/>
    <col min="15378" max="15378" width="0.5703125" style="8" customWidth="1"/>
    <col min="15379" max="15379" width="2.140625" style="8" customWidth="1"/>
    <col min="15380" max="15380" width="0.5703125" style="8" customWidth="1"/>
    <col min="15381" max="15381" width="2.140625" style="8" customWidth="1"/>
    <col min="15382" max="15382" width="0.5703125" style="8" customWidth="1"/>
    <col min="15383" max="15383" width="2.140625" style="8" customWidth="1"/>
    <col min="15384" max="15384" width="0.5703125" style="8" customWidth="1"/>
    <col min="15385" max="15385" width="2.140625" style="8" customWidth="1"/>
    <col min="15386" max="15386" width="0.5703125" style="8" customWidth="1"/>
    <col min="15387" max="15387" width="2.140625" style="8" customWidth="1"/>
    <col min="15388" max="15388" width="0.5703125" style="8" customWidth="1"/>
    <col min="15389" max="15389" width="2.28515625" style="8" customWidth="1"/>
    <col min="15390" max="15390" width="0.5703125" style="8" customWidth="1"/>
    <col min="15391" max="15391" width="2.28515625" style="8" customWidth="1"/>
    <col min="15392" max="15392" width="0.5703125" style="8" customWidth="1"/>
    <col min="15393" max="15393" width="2.28515625" style="8" customWidth="1"/>
    <col min="15394" max="15394" width="0.5703125" style="8" customWidth="1"/>
    <col min="15395" max="15395" width="2.140625" style="8" customWidth="1"/>
    <col min="15396" max="15396" width="0.5703125" style="8" customWidth="1"/>
    <col min="15397" max="15397" width="2.140625" style="8" customWidth="1"/>
    <col min="15398" max="15398" width="0.5703125" style="8" customWidth="1"/>
    <col min="15399" max="15399" width="2.28515625" style="8" customWidth="1"/>
    <col min="15400" max="15400" width="0.5703125" style="8" customWidth="1"/>
    <col min="15401" max="15401" width="2.140625" style="8" customWidth="1"/>
    <col min="15402" max="15402" width="0.5703125" style="8" customWidth="1"/>
    <col min="15403" max="15403" width="2.140625" style="8" customWidth="1"/>
    <col min="15404" max="15404" width="0.5703125" style="8" customWidth="1"/>
    <col min="15405" max="15405" width="2.28515625" style="8" customWidth="1"/>
    <col min="15406" max="15406" width="0.5703125" style="8" customWidth="1"/>
    <col min="15407" max="15407" width="2.140625" style="8" customWidth="1"/>
    <col min="15408" max="15408" width="0.5703125" style="8" customWidth="1"/>
    <col min="15409" max="15409" width="2.28515625" style="8" customWidth="1"/>
    <col min="15410" max="15410" width="0.5703125" style="8" customWidth="1"/>
    <col min="15411" max="15411" width="2.140625" style="8" customWidth="1"/>
    <col min="15412" max="15412" width="0.5703125" style="8" customWidth="1"/>
    <col min="15413" max="15413" width="2.28515625" style="8" customWidth="1"/>
    <col min="15414" max="15414" width="0.5703125" style="8" customWidth="1"/>
    <col min="15415" max="15415" width="2.140625" style="8" customWidth="1"/>
    <col min="15416" max="15416" width="0.5703125" style="8" customWidth="1"/>
    <col min="15417" max="15417" width="2.140625" style="8" customWidth="1"/>
    <col min="15418" max="15418" width="0.5703125" style="8" customWidth="1"/>
    <col min="15419" max="15419" width="2.28515625" style="8" customWidth="1"/>
    <col min="15420" max="15420" width="0.5703125" style="8" customWidth="1"/>
    <col min="15421" max="15421" width="2.140625" style="8" customWidth="1"/>
    <col min="15422" max="15422" width="0.5703125" style="8" customWidth="1"/>
    <col min="15423" max="15423" width="2.140625" style="8" customWidth="1"/>
    <col min="15424" max="15424" width="0.5703125" style="8" customWidth="1"/>
    <col min="15425" max="15425" width="2.140625" style="8" customWidth="1"/>
    <col min="15426" max="15426" width="0.5703125" style="8" customWidth="1"/>
    <col min="15427" max="15427" width="2.140625" style="8" customWidth="1"/>
    <col min="15428" max="15428" width="0.5703125" style="8" customWidth="1"/>
    <col min="15429" max="15429" width="2.28515625" style="8" customWidth="1"/>
    <col min="15430" max="15430" width="0.5703125" style="8" customWidth="1"/>
    <col min="15431" max="15431" width="2.140625" style="8" customWidth="1"/>
    <col min="15432" max="15432" width="0.5703125" style="8" customWidth="1"/>
    <col min="15433" max="15433" width="2.140625" style="8" customWidth="1"/>
    <col min="15434" max="15434" width="0.5703125" style="8" customWidth="1"/>
    <col min="15435" max="15435" width="2.140625" style="8" customWidth="1"/>
    <col min="15436" max="15436" width="0.42578125" style="8" customWidth="1"/>
    <col min="15437" max="15616" width="9.140625" style="8"/>
    <col min="15617" max="15617" width="0.7109375" style="8" customWidth="1"/>
    <col min="15618" max="15618" width="0.5703125" style="8" customWidth="1"/>
    <col min="15619" max="15619" width="2.140625" style="8" customWidth="1"/>
    <col min="15620" max="15620" width="0.5703125" style="8" customWidth="1"/>
    <col min="15621" max="15621" width="2.140625" style="8" customWidth="1"/>
    <col min="15622" max="15622" width="0.5703125" style="8" customWidth="1"/>
    <col min="15623" max="15623" width="2.140625" style="8" customWidth="1"/>
    <col min="15624" max="15624" width="0.5703125" style="8" customWidth="1"/>
    <col min="15625" max="15625" width="2.140625" style="8" customWidth="1"/>
    <col min="15626" max="15626" width="0.5703125" style="8" customWidth="1"/>
    <col min="15627" max="15627" width="2.140625" style="8" customWidth="1"/>
    <col min="15628" max="15628" width="0.5703125" style="8" customWidth="1"/>
    <col min="15629" max="15629" width="2.28515625" style="8" customWidth="1"/>
    <col min="15630" max="15630" width="0.5703125" style="8" customWidth="1"/>
    <col min="15631" max="15631" width="2.140625" style="8" customWidth="1"/>
    <col min="15632" max="15632" width="0.5703125" style="8" customWidth="1"/>
    <col min="15633" max="15633" width="2.140625" style="8" customWidth="1"/>
    <col min="15634" max="15634" width="0.5703125" style="8" customWidth="1"/>
    <col min="15635" max="15635" width="2.140625" style="8" customWidth="1"/>
    <col min="15636" max="15636" width="0.5703125" style="8" customWidth="1"/>
    <col min="15637" max="15637" width="2.140625" style="8" customWidth="1"/>
    <col min="15638" max="15638" width="0.5703125" style="8" customWidth="1"/>
    <col min="15639" max="15639" width="2.140625" style="8" customWidth="1"/>
    <col min="15640" max="15640" width="0.5703125" style="8" customWidth="1"/>
    <col min="15641" max="15641" width="2.140625" style="8" customWidth="1"/>
    <col min="15642" max="15642" width="0.5703125" style="8" customWidth="1"/>
    <col min="15643" max="15643" width="2.140625" style="8" customWidth="1"/>
    <col min="15644" max="15644" width="0.5703125" style="8" customWidth="1"/>
    <col min="15645" max="15645" width="2.28515625" style="8" customWidth="1"/>
    <col min="15646" max="15646" width="0.5703125" style="8" customWidth="1"/>
    <col min="15647" max="15647" width="2.28515625" style="8" customWidth="1"/>
    <col min="15648" max="15648" width="0.5703125" style="8" customWidth="1"/>
    <col min="15649" max="15649" width="2.28515625" style="8" customWidth="1"/>
    <col min="15650" max="15650" width="0.5703125" style="8" customWidth="1"/>
    <col min="15651" max="15651" width="2.140625" style="8" customWidth="1"/>
    <col min="15652" max="15652" width="0.5703125" style="8" customWidth="1"/>
    <col min="15653" max="15653" width="2.140625" style="8" customWidth="1"/>
    <col min="15654" max="15654" width="0.5703125" style="8" customWidth="1"/>
    <col min="15655" max="15655" width="2.28515625" style="8" customWidth="1"/>
    <col min="15656" max="15656" width="0.5703125" style="8" customWidth="1"/>
    <col min="15657" max="15657" width="2.140625" style="8" customWidth="1"/>
    <col min="15658" max="15658" width="0.5703125" style="8" customWidth="1"/>
    <col min="15659" max="15659" width="2.140625" style="8" customWidth="1"/>
    <col min="15660" max="15660" width="0.5703125" style="8" customWidth="1"/>
    <col min="15661" max="15661" width="2.28515625" style="8" customWidth="1"/>
    <col min="15662" max="15662" width="0.5703125" style="8" customWidth="1"/>
    <col min="15663" max="15663" width="2.140625" style="8" customWidth="1"/>
    <col min="15664" max="15664" width="0.5703125" style="8" customWidth="1"/>
    <col min="15665" max="15665" width="2.28515625" style="8" customWidth="1"/>
    <col min="15666" max="15666" width="0.5703125" style="8" customWidth="1"/>
    <col min="15667" max="15667" width="2.140625" style="8" customWidth="1"/>
    <col min="15668" max="15668" width="0.5703125" style="8" customWidth="1"/>
    <col min="15669" max="15669" width="2.28515625" style="8" customWidth="1"/>
    <col min="15670" max="15670" width="0.5703125" style="8" customWidth="1"/>
    <col min="15671" max="15671" width="2.140625" style="8" customWidth="1"/>
    <col min="15672" max="15672" width="0.5703125" style="8" customWidth="1"/>
    <col min="15673" max="15673" width="2.140625" style="8" customWidth="1"/>
    <col min="15674" max="15674" width="0.5703125" style="8" customWidth="1"/>
    <col min="15675" max="15675" width="2.28515625" style="8" customWidth="1"/>
    <col min="15676" max="15676" width="0.5703125" style="8" customWidth="1"/>
    <col min="15677" max="15677" width="2.140625" style="8" customWidth="1"/>
    <col min="15678" max="15678" width="0.5703125" style="8" customWidth="1"/>
    <col min="15679" max="15679" width="2.140625" style="8" customWidth="1"/>
    <col min="15680" max="15680" width="0.5703125" style="8" customWidth="1"/>
    <col min="15681" max="15681" width="2.140625" style="8" customWidth="1"/>
    <col min="15682" max="15682" width="0.5703125" style="8" customWidth="1"/>
    <col min="15683" max="15683" width="2.140625" style="8" customWidth="1"/>
    <col min="15684" max="15684" width="0.5703125" style="8" customWidth="1"/>
    <col min="15685" max="15685" width="2.28515625" style="8" customWidth="1"/>
    <col min="15686" max="15686" width="0.5703125" style="8" customWidth="1"/>
    <col min="15687" max="15687" width="2.140625" style="8" customWidth="1"/>
    <col min="15688" max="15688" width="0.5703125" style="8" customWidth="1"/>
    <col min="15689" max="15689" width="2.140625" style="8" customWidth="1"/>
    <col min="15690" max="15690" width="0.5703125" style="8" customWidth="1"/>
    <col min="15691" max="15691" width="2.140625" style="8" customWidth="1"/>
    <col min="15692" max="15692" width="0.42578125" style="8" customWidth="1"/>
    <col min="15693" max="15872" width="9.140625" style="8"/>
    <col min="15873" max="15873" width="0.7109375" style="8" customWidth="1"/>
    <col min="15874" max="15874" width="0.5703125" style="8" customWidth="1"/>
    <col min="15875" max="15875" width="2.140625" style="8" customWidth="1"/>
    <col min="15876" max="15876" width="0.5703125" style="8" customWidth="1"/>
    <col min="15877" max="15877" width="2.140625" style="8" customWidth="1"/>
    <col min="15878" max="15878" width="0.5703125" style="8" customWidth="1"/>
    <col min="15879" max="15879" width="2.140625" style="8" customWidth="1"/>
    <col min="15880" max="15880" width="0.5703125" style="8" customWidth="1"/>
    <col min="15881" max="15881" width="2.140625" style="8" customWidth="1"/>
    <col min="15882" max="15882" width="0.5703125" style="8" customWidth="1"/>
    <col min="15883" max="15883" width="2.140625" style="8" customWidth="1"/>
    <col min="15884" max="15884" width="0.5703125" style="8" customWidth="1"/>
    <col min="15885" max="15885" width="2.28515625" style="8" customWidth="1"/>
    <col min="15886" max="15886" width="0.5703125" style="8" customWidth="1"/>
    <col min="15887" max="15887" width="2.140625" style="8" customWidth="1"/>
    <col min="15888" max="15888" width="0.5703125" style="8" customWidth="1"/>
    <col min="15889" max="15889" width="2.140625" style="8" customWidth="1"/>
    <col min="15890" max="15890" width="0.5703125" style="8" customWidth="1"/>
    <col min="15891" max="15891" width="2.140625" style="8" customWidth="1"/>
    <col min="15892" max="15892" width="0.5703125" style="8" customWidth="1"/>
    <col min="15893" max="15893" width="2.140625" style="8" customWidth="1"/>
    <col min="15894" max="15894" width="0.5703125" style="8" customWidth="1"/>
    <col min="15895" max="15895" width="2.140625" style="8" customWidth="1"/>
    <col min="15896" max="15896" width="0.5703125" style="8" customWidth="1"/>
    <col min="15897" max="15897" width="2.140625" style="8" customWidth="1"/>
    <col min="15898" max="15898" width="0.5703125" style="8" customWidth="1"/>
    <col min="15899" max="15899" width="2.140625" style="8" customWidth="1"/>
    <col min="15900" max="15900" width="0.5703125" style="8" customWidth="1"/>
    <col min="15901" max="15901" width="2.28515625" style="8" customWidth="1"/>
    <col min="15902" max="15902" width="0.5703125" style="8" customWidth="1"/>
    <col min="15903" max="15903" width="2.28515625" style="8" customWidth="1"/>
    <col min="15904" max="15904" width="0.5703125" style="8" customWidth="1"/>
    <col min="15905" max="15905" width="2.28515625" style="8" customWidth="1"/>
    <col min="15906" max="15906" width="0.5703125" style="8" customWidth="1"/>
    <col min="15907" max="15907" width="2.140625" style="8" customWidth="1"/>
    <col min="15908" max="15908" width="0.5703125" style="8" customWidth="1"/>
    <col min="15909" max="15909" width="2.140625" style="8" customWidth="1"/>
    <col min="15910" max="15910" width="0.5703125" style="8" customWidth="1"/>
    <col min="15911" max="15911" width="2.28515625" style="8" customWidth="1"/>
    <col min="15912" max="15912" width="0.5703125" style="8" customWidth="1"/>
    <col min="15913" max="15913" width="2.140625" style="8" customWidth="1"/>
    <col min="15914" max="15914" width="0.5703125" style="8" customWidth="1"/>
    <col min="15915" max="15915" width="2.140625" style="8" customWidth="1"/>
    <col min="15916" max="15916" width="0.5703125" style="8" customWidth="1"/>
    <col min="15917" max="15917" width="2.28515625" style="8" customWidth="1"/>
    <col min="15918" max="15918" width="0.5703125" style="8" customWidth="1"/>
    <col min="15919" max="15919" width="2.140625" style="8" customWidth="1"/>
    <col min="15920" max="15920" width="0.5703125" style="8" customWidth="1"/>
    <col min="15921" max="15921" width="2.28515625" style="8" customWidth="1"/>
    <col min="15922" max="15922" width="0.5703125" style="8" customWidth="1"/>
    <col min="15923" max="15923" width="2.140625" style="8" customWidth="1"/>
    <col min="15924" max="15924" width="0.5703125" style="8" customWidth="1"/>
    <col min="15925" max="15925" width="2.28515625" style="8" customWidth="1"/>
    <col min="15926" max="15926" width="0.5703125" style="8" customWidth="1"/>
    <col min="15927" max="15927" width="2.140625" style="8" customWidth="1"/>
    <col min="15928" max="15928" width="0.5703125" style="8" customWidth="1"/>
    <col min="15929" max="15929" width="2.140625" style="8" customWidth="1"/>
    <col min="15930" max="15930" width="0.5703125" style="8" customWidth="1"/>
    <col min="15931" max="15931" width="2.28515625" style="8" customWidth="1"/>
    <col min="15932" max="15932" width="0.5703125" style="8" customWidth="1"/>
    <col min="15933" max="15933" width="2.140625" style="8" customWidth="1"/>
    <col min="15934" max="15934" width="0.5703125" style="8" customWidth="1"/>
    <col min="15935" max="15935" width="2.140625" style="8" customWidth="1"/>
    <col min="15936" max="15936" width="0.5703125" style="8" customWidth="1"/>
    <col min="15937" max="15937" width="2.140625" style="8" customWidth="1"/>
    <col min="15938" max="15938" width="0.5703125" style="8" customWidth="1"/>
    <col min="15939" max="15939" width="2.140625" style="8" customWidth="1"/>
    <col min="15940" max="15940" width="0.5703125" style="8" customWidth="1"/>
    <col min="15941" max="15941" width="2.28515625" style="8" customWidth="1"/>
    <col min="15942" max="15942" width="0.5703125" style="8" customWidth="1"/>
    <col min="15943" max="15943" width="2.140625" style="8" customWidth="1"/>
    <col min="15944" max="15944" width="0.5703125" style="8" customWidth="1"/>
    <col min="15945" max="15945" width="2.140625" style="8" customWidth="1"/>
    <col min="15946" max="15946" width="0.5703125" style="8" customWidth="1"/>
    <col min="15947" max="15947" width="2.140625" style="8" customWidth="1"/>
    <col min="15948" max="15948" width="0.42578125" style="8" customWidth="1"/>
    <col min="15949" max="16128" width="9.140625" style="8"/>
    <col min="16129" max="16129" width="0.7109375" style="8" customWidth="1"/>
    <col min="16130" max="16130" width="0.5703125" style="8" customWidth="1"/>
    <col min="16131" max="16131" width="2.140625" style="8" customWidth="1"/>
    <col min="16132" max="16132" width="0.5703125" style="8" customWidth="1"/>
    <col min="16133" max="16133" width="2.140625" style="8" customWidth="1"/>
    <col min="16134" max="16134" width="0.5703125" style="8" customWidth="1"/>
    <col min="16135" max="16135" width="2.140625" style="8" customWidth="1"/>
    <col min="16136" max="16136" width="0.5703125" style="8" customWidth="1"/>
    <col min="16137" max="16137" width="2.140625" style="8" customWidth="1"/>
    <col min="16138" max="16138" width="0.5703125" style="8" customWidth="1"/>
    <col min="16139" max="16139" width="2.140625" style="8" customWidth="1"/>
    <col min="16140" max="16140" width="0.5703125" style="8" customWidth="1"/>
    <col min="16141" max="16141" width="2.28515625" style="8" customWidth="1"/>
    <col min="16142" max="16142" width="0.5703125" style="8" customWidth="1"/>
    <col min="16143" max="16143" width="2.140625" style="8" customWidth="1"/>
    <col min="16144" max="16144" width="0.5703125" style="8" customWidth="1"/>
    <col min="16145" max="16145" width="2.140625" style="8" customWidth="1"/>
    <col min="16146" max="16146" width="0.5703125" style="8" customWidth="1"/>
    <col min="16147" max="16147" width="2.140625" style="8" customWidth="1"/>
    <col min="16148" max="16148" width="0.5703125" style="8" customWidth="1"/>
    <col min="16149" max="16149" width="2.140625" style="8" customWidth="1"/>
    <col min="16150" max="16150" width="0.5703125" style="8" customWidth="1"/>
    <col min="16151" max="16151" width="2.140625" style="8" customWidth="1"/>
    <col min="16152" max="16152" width="0.5703125" style="8" customWidth="1"/>
    <col min="16153" max="16153" width="2.140625" style="8" customWidth="1"/>
    <col min="16154" max="16154" width="0.5703125" style="8" customWidth="1"/>
    <col min="16155" max="16155" width="2.140625" style="8" customWidth="1"/>
    <col min="16156" max="16156" width="0.5703125" style="8" customWidth="1"/>
    <col min="16157" max="16157" width="2.28515625" style="8" customWidth="1"/>
    <col min="16158" max="16158" width="0.5703125" style="8" customWidth="1"/>
    <col min="16159" max="16159" width="2.28515625" style="8" customWidth="1"/>
    <col min="16160" max="16160" width="0.5703125" style="8" customWidth="1"/>
    <col min="16161" max="16161" width="2.28515625" style="8" customWidth="1"/>
    <col min="16162" max="16162" width="0.5703125" style="8" customWidth="1"/>
    <col min="16163" max="16163" width="2.140625" style="8" customWidth="1"/>
    <col min="16164" max="16164" width="0.5703125" style="8" customWidth="1"/>
    <col min="16165" max="16165" width="2.140625" style="8" customWidth="1"/>
    <col min="16166" max="16166" width="0.5703125" style="8" customWidth="1"/>
    <col min="16167" max="16167" width="2.28515625" style="8" customWidth="1"/>
    <col min="16168" max="16168" width="0.5703125" style="8" customWidth="1"/>
    <col min="16169" max="16169" width="2.140625" style="8" customWidth="1"/>
    <col min="16170" max="16170" width="0.5703125" style="8" customWidth="1"/>
    <col min="16171" max="16171" width="2.140625" style="8" customWidth="1"/>
    <col min="16172" max="16172" width="0.5703125" style="8" customWidth="1"/>
    <col min="16173" max="16173" width="2.28515625" style="8" customWidth="1"/>
    <col min="16174" max="16174" width="0.5703125" style="8" customWidth="1"/>
    <col min="16175" max="16175" width="2.140625" style="8" customWidth="1"/>
    <col min="16176" max="16176" width="0.5703125" style="8" customWidth="1"/>
    <col min="16177" max="16177" width="2.28515625" style="8" customWidth="1"/>
    <col min="16178" max="16178" width="0.5703125" style="8" customWidth="1"/>
    <col min="16179" max="16179" width="2.140625" style="8" customWidth="1"/>
    <col min="16180" max="16180" width="0.5703125" style="8" customWidth="1"/>
    <col min="16181" max="16181" width="2.28515625" style="8" customWidth="1"/>
    <col min="16182" max="16182" width="0.5703125" style="8" customWidth="1"/>
    <col min="16183" max="16183" width="2.140625" style="8" customWidth="1"/>
    <col min="16184" max="16184" width="0.5703125" style="8" customWidth="1"/>
    <col min="16185" max="16185" width="2.140625" style="8" customWidth="1"/>
    <col min="16186" max="16186" width="0.5703125" style="8" customWidth="1"/>
    <col min="16187" max="16187" width="2.28515625" style="8" customWidth="1"/>
    <col min="16188" max="16188" width="0.5703125" style="8" customWidth="1"/>
    <col min="16189" max="16189" width="2.140625" style="8" customWidth="1"/>
    <col min="16190" max="16190" width="0.5703125" style="8" customWidth="1"/>
    <col min="16191" max="16191" width="2.140625" style="8" customWidth="1"/>
    <col min="16192" max="16192" width="0.5703125" style="8" customWidth="1"/>
    <col min="16193" max="16193" width="2.140625" style="8" customWidth="1"/>
    <col min="16194" max="16194" width="0.5703125" style="8" customWidth="1"/>
    <col min="16195" max="16195" width="2.140625" style="8" customWidth="1"/>
    <col min="16196" max="16196" width="0.5703125" style="8" customWidth="1"/>
    <col min="16197" max="16197" width="2.28515625" style="8" customWidth="1"/>
    <col min="16198" max="16198" width="0.5703125" style="8" customWidth="1"/>
    <col min="16199" max="16199" width="2.140625" style="8" customWidth="1"/>
    <col min="16200" max="16200" width="0.5703125" style="8" customWidth="1"/>
    <col min="16201" max="16201" width="2.140625" style="8" customWidth="1"/>
    <col min="16202" max="16202" width="0.5703125" style="8" customWidth="1"/>
    <col min="16203" max="16203" width="2.140625" style="8" customWidth="1"/>
    <col min="16204" max="16204" width="0.42578125" style="8" customWidth="1"/>
    <col min="16205" max="16384" width="9.140625" style="8"/>
  </cols>
  <sheetData>
    <row r="1" spans="1:76" s="445" customFormat="1" ht="14.25" customHeight="1" thickBot="1">
      <c r="F1" s="2" t="s">
        <v>0</v>
      </c>
      <c r="G1" s="3"/>
      <c r="Q1" s="4"/>
      <c r="R1" s="4"/>
      <c r="S1" s="4"/>
      <c r="T1" s="4"/>
      <c r="U1" s="4"/>
      <c r="V1" s="4"/>
      <c r="W1" s="4"/>
      <c r="X1" s="4"/>
      <c r="Y1" s="5"/>
      <c r="Z1" s="4"/>
      <c r="AA1" s="4"/>
      <c r="AB1" s="4"/>
      <c r="AC1" s="4"/>
      <c r="AD1" s="4"/>
      <c r="AE1" s="4"/>
      <c r="AF1" s="4"/>
      <c r="AG1" s="4"/>
      <c r="AW1" s="5"/>
      <c r="AY1" s="4"/>
    </row>
    <row r="2" spans="1:76" ht="19.5" customHeight="1" thickTop="1" thickBot="1">
      <c r="A2" s="577"/>
      <c r="B2" s="6"/>
      <c r="C2" s="7"/>
      <c r="D2" s="7"/>
      <c r="F2" s="9"/>
      <c r="G2" s="10" t="s">
        <v>1</v>
      </c>
      <c r="H2" s="11"/>
      <c r="I2" s="11"/>
      <c r="J2" s="11"/>
      <c r="K2" s="12"/>
      <c r="L2" s="13"/>
      <c r="M2" s="13"/>
      <c r="N2" s="13"/>
      <c r="O2" s="13"/>
      <c r="P2" s="13"/>
      <c r="Q2" s="13"/>
      <c r="R2" s="13"/>
      <c r="S2" s="13"/>
      <c r="T2" s="13"/>
      <c r="U2" s="578" t="str">
        <f>Index!C267</f>
        <v>ÚČTOVNÁ ZÁVIERKA</v>
      </c>
      <c r="V2" s="578"/>
      <c r="W2" s="578"/>
      <c r="X2" s="578"/>
      <c r="Y2" s="578"/>
      <c r="Z2" s="578"/>
      <c r="AA2" s="578"/>
      <c r="AB2" s="578"/>
      <c r="AC2" s="578"/>
      <c r="AD2" s="578"/>
      <c r="AE2" s="578"/>
      <c r="AF2" s="578"/>
      <c r="AG2" s="578"/>
      <c r="AH2" s="578"/>
      <c r="AI2" s="578"/>
      <c r="AJ2" s="578"/>
      <c r="AK2" s="578"/>
      <c r="AL2" s="578"/>
      <c r="AM2" s="578"/>
      <c r="AN2" s="578"/>
      <c r="AO2" s="578"/>
      <c r="AP2" s="578"/>
      <c r="AQ2" s="578"/>
      <c r="AR2" s="578"/>
      <c r="AS2" s="578"/>
      <c r="AT2" s="578"/>
      <c r="AU2" s="578"/>
      <c r="AV2" s="578"/>
      <c r="AW2" s="578"/>
      <c r="AX2" s="14"/>
      <c r="AY2" s="14"/>
      <c r="AZ2" s="14"/>
      <c r="BA2" s="14"/>
      <c r="BB2" s="14"/>
      <c r="BC2" s="14"/>
      <c r="BD2" s="14"/>
      <c r="BE2" s="14"/>
      <c r="BF2" s="14"/>
      <c r="BG2" s="14"/>
      <c r="BH2" s="14"/>
      <c r="BI2" s="14"/>
      <c r="BJ2" s="14"/>
      <c r="BK2" s="14"/>
      <c r="BL2" s="14"/>
      <c r="BM2" s="14"/>
      <c r="BN2" s="14"/>
      <c r="BO2" s="14"/>
      <c r="BP2" s="14"/>
      <c r="BQ2" s="14"/>
      <c r="BR2" s="14"/>
      <c r="BS2" s="14"/>
      <c r="BT2" s="14"/>
      <c r="BU2" s="14"/>
      <c r="BV2" s="7"/>
      <c r="BW2" s="7"/>
      <c r="BX2" s="15"/>
    </row>
    <row r="3" spans="1:76" ht="4.5" customHeight="1">
      <c r="A3" s="577"/>
      <c r="B3" s="16"/>
      <c r="C3" s="16"/>
      <c r="D3" s="16"/>
      <c r="E3" s="16"/>
      <c r="F3" s="16"/>
      <c r="G3" s="16"/>
      <c r="H3" s="16"/>
      <c r="I3" s="16"/>
      <c r="J3" s="16"/>
      <c r="K3" s="16"/>
      <c r="L3" s="16"/>
      <c r="M3" s="16"/>
      <c r="N3" s="16"/>
      <c r="O3" s="16"/>
      <c r="P3" s="16"/>
      <c r="Q3" s="16"/>
      <c r="R3" s="16"/>
      <c r="S3" s="16"/>
      <c r="T3" s="16"/>
      <c r="U3" s="578"/>
      <c r="V3" s="578"/>
      <c r="W3" s="578"/>
      <c r="X3" s="578"/>
      <c r="Y3" s="578"/>
      <c r="Z3" s="578"/>
      <c r="AA3" s="578"/>
      <c r="AB3" s="578"/>
      <c r="AC3" s="578"/>
      <c r="AD3" s="578"/>
      <c r="AE3" s="578"/>
      <c r="AF3" s="578"/>
      <c r="AG3" s="578"/>
      <c r="AH3" s="578"/>
      <c r="AI3" s="578"/>
      <c r="AJ3" s="578"/>
      <c r="AK3" s="578"/>
      <c r="AL3" s="578"/>
      <c r="AM3" s="578"/>
      <c r="AN3" s="578"/>
      <c r="AO3" s="578"/>
      <c r="AP3" s="578"/>
      <c r="AQ3" s="578"/>
      <c r="AR3" s="578"/>
      <c r="AS3" s="578"/>
      <c r="AT3" s="578"/>
      <c r="AU3" s="578"/>
      <c r="AV3" s="578"/>
      <c r="AW3" s="578"/>
      <c r="AX3" s="14"/>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row>
    <row r="4" spans="1:76" ht="7.5" hidden="1" customHeight="1">
      <c r="A4" s="577"/>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8"/>
      <c r="AD4" s="18"/>
      <c r="AE4" s="18"/>
      <c r="AF4" s="18"/>
      <c r="AG4" s="18"/>
      <c r="AH4" s="18"/>
      <c r="AI4" s="18"/>
      <c r="AJ4" s="18"/>
      <c r="AK4" s="18"/>
      <c r="AL4" s="18"/>
      <c r="AM4" s="18"/>
      <c r="AN4" s="18"/>
      <c r="AO4" s="18"/>
      <c r="AP4" s="18"/>
      <c r="AQ4" s="18"/>
      <c r="AR4" s="18"/>
      <c r="AS4" s="18"/>
      <c r="AT4" s="18"/>
      <c r="AU4" s="18"/>
      <c r="AV4" s="18"/>
      <c r="AW4" s="18"/>
      <c r="AX4" s="14"/>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row>
    <row r="5" spans="1:76" s="21" customFormat="1">
      <c r="A5" s="577"/>
      <c r="B5" s="19"/>
      <c r="C5" s="19"/>
      <c r="D5" s="19"/>
      <c r="E5" s="19"/>
      <c r="F5" s="19"/>
      <c r="G5" s="19"/>
      <c r="H5" s="19"/>
      <c r="I5" s="19"/>
      <c r="J5" s="19"/>
      <c r="K5" s="19"/>
      <c r="L5" s="19"/>
      <c r="M5" s="19"/>
      <c r="N5" s="19"/>
      <c r="O5" s="19"/>
      <c r="P5" s="19"/>
      <c r="Q5" s="19"/>
      <c r="R5" s="19"/>
      <c r="S5" s="19"/>
      <c r="T5" s="19"/>
      <c r="U5" s="19"/>
      <c r="V5" s="19"/>
      <c r="W5" s="19"/>
      <c r="X5" s="20" t="str">
        <f>Index!C269</f>
        <v>podnikateľov v podvojnom účtovníctve</v>
      </c>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row>
    <row r="6" spans="1:76" ht="3.95" customHeight="1">
      <c r="A6" s="577"/>
      <c r="B6" s="445"/>
      <c r="C6" s="445"/>
      <c r="D6" s="445"/>
      <c r="E6" s="445"/>
      <c r="F6" s="445"/>
      <c r="G6" s="445"/>
      <c r="H6" s="445"/>
      <c r="I6" s="445"/>
      <c r="J6" s="445"/>
      <c r="K6" s="445"/>
      <c r="L6" s="445"/>
      <c r="M6" s="445"/>
      <c r="N6" s="445"/>
      <c r="O6" s="445"/>
      <c r="P6" s="22"/>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4"/>
      <c r="BD6" s="579"/>
      <c r="BE6" s="577"/>
      <c r="BF6" s="577"/>
      <c r="BG6" s="577"/>
      <c r="BH6" s="577"/>
      <c r="BI6" s="577"/>
      <c r="BJ6" s="577"/>
      <c r="BK6" s="577"/>
      <c r="BL6" s="577"/>
      <c r="BM6" s="577"/>
      <c r="BN6" s="577"/>
      <c r="BO6" s="577"/>
      <c r="BP6" s="577"/>
      <c r="BQ6" s="577"/>
      <c r="BR6" s="577"/>
      <c r="BS6" s="577"/>
      <c r="BT6" s="577"/>
      <c r="BU6" s="577"/>
      <c r="BV6" s="577"/>
      <c r="BW6" s="577"/>
      <c r="BX6" s="577"/>
    </row>
    <row r="7" spans="1:76" ht="3.95" customHeight="1">
      <c r="A7" s="577"/>
      <c r="B7" s="445"/>
      <c r="C7" s="445"/>
      <c r="D7" s="445"/>
      <c r="E7" s="445"/>
      <c r="F7" s="445"/>
      <c r="G7" s="445"/>
      <c r="H7" s="445"/>
      <c r="I7" s="445"/>
      <c r="J7" s="445"/>
      <c r="K7" s="445"/>
      <c r="L7" s="445"/>
      <c r="M7" s="445"/>
      <c r="N7" s="445"/>
      <c r="O7" s="445"/>
      <c r="P7" s="25"/>
      <c r="Q7" s="26"/>
      <c r="R7" s="26"/>
      <c r="S7" s="26"/>
      <c r="T7" s="26"/>
      <c r="U7" s="26"/>
      <c r="V7" s="26"/>
      <c r="W7" s="26"/>
      <c r="X7" s="452"/>
      <c r="Y7" s="452"/>
      <c r="Z7" s="452"/>
      <c r="AA7" s="16"/>
      <c r="AB7" s="16"/>
      <c r="AC7" s="16"/>
      <c r="AD7" s="452"/>
      <c r="AE7" s="452"/>
      <c r="AF7" s="452"/>
      <c r="AG7" s="16"/>
      <c r="AH7" s="16"/>
      <c r="AI7" s="16"/>
      <c r="AJ7" s="452"/>
      <c r="AK7" s="452"/>
      <c r="AL7" s="452"/>
      <c r="AM7" s="16"/>
      <c r="AN7" s="16"/>
      <c r="AO7" s="16"/>
      <c r="AP7" s="16"/>
      <c r="AQ7" s="16"/>
      <c r="AR7" s="16"/>
      <c r="AS7" s="16"/>
      <c r="AT7" s="452"/>
      <c r="AU7" s="452"/>
      <c r="AV7" s="452"/>
      <c r="AW7" s="452"/>
      <c r="AX7" s="452"/>
      <c r="AY7" s="452"/>
      <c r="AZ7" s="452"/>
      <c r="BA7" s="452"/>
      <c r="BB7" s="452"/>
      <c r="BC7" s="27"/>
      <c r="BD7" s="579"/>
      <c r="BE7" s="577"/>
      <c r="BF7" s="577"/>
      <c r="BG7" s="577"/>
      <c r="BH7" s="577"/>
      <c r="BI7" s="577"/>
      <c r="BJ7" s="577"/>
      <c r="BK7" s="577"/>
      <c r="BL7" s="577"/>
      <c r="BM7" s="577"/>
      <c r="BN7" s="577"/>
      <c r="BO7" s="577"/>
      <c r="BP7" s="577"/>
      <c r="BQ7" s="577"/>
      <c r="BR7" s="577"/>
      <c r="BS7" s="577"/>
      <c r="BT7" s="577"/>
      <c r="BU7" s="577"/>
      <c r="BV7" s="577"/>
      <c r="BW7" s="577"/>
      <c r="BX7" s="577"/>
    </row>
    <row r="8" spans="1:76" ht="7.5" customHeight="1">
      <c r="A8" s="577"/>
      <c r="B8" s="445"/>
      <c r="C8" s="445"/>
      <c r="D8" s="445"/>
      <c r="E8" s="445"/>
      <c r="F8" s="445"/>
      <c r="G8" s="445"/>
      <c r="H8" s="445"/>
      <c r="I8" s="445"/>
      <c r="J8" s="445"/>
      <c r="K8" s="445"/>
      <c r="L8" s="445"/>
      <c r="M8" s="445"/>
      <c r="N8" s="445"/>
      <c r="O8" s="445"/>
      <c r="P8" s="28"/>
      <c r="Q8" s="29"/>
      <c r="R8" s="29"/>
      <c r="S8" s="29"/>
      <c r="T8" s="29"/>
      <c r="U8" s="29"/>
      <c r="V8" s="29"/>
      <c r="W8" s="29"/>
      <c r="X8" s="29"/>
      <c r="Y8" s="29"/>
      <c r="Z8" s="29"/>
      <c r="AA8" s="580" t="str">
        <f>LEFT(Cover!C27,1)</f>
        <v>3</v>
      </c>
      <c r="AB8" s="581"/>
      <c r="AC8" s="580" t="str">
        <f>MID(Cover!C27,2,1)</f>
        <v>1</v>
      </c>
      <c r="AD8" s="582" t="s">
        <v>2</v>
      </c>
      <c r="AE8" s="582"/>
      <c r="AF8" s="582"/>
      <c r="AG8" s="580" t="str">
        <f>BK24</f>
        <v>1</v>
      </c>
      <c r="AH8" s="581"/>
      <c r="AI8" s="580" t="str">
        <f>BM24</f>
        <v>2</v>
      </c>
      <c r="AJ8" s="582" t="s">
        <v>2</v>
      </c>
      <c r="AK8" s="582"/>
      <c r="AL8" s="582"/>
      <c r="AM8" s="580">
        <v>2</v>
      </c>
      <c r="AN8" s="581"/>
      <c r="AO8" s="580">
        <v>0</v>
      </c>
      <c r="AP8" s="581"/>
      <c r="AQ8" s="590" t="str">
        <f>BU24</f>
        <v>1</v>
      </c>
      <c r="AR8" s="581"/>
      <c r="AS8" s="580" t="str">
        <f>BW24</f>
        <v>4</v>
      </c>
      <c r="AT8" s="583"/>
      <c r="AU8" s="583"/>
      <c r="AV8" s="583"/>
      <c r="AW8" s="583"/>
      <c r="AX8" s="583"/>
      <c r="AY8" s="583"/>
      <c r="AZ8" s="583"/>
      <c r="BA8" s="583"/>
      <c r="BB8" s="583"/>
      <c r="BC8" s="584"/>
      <c r="BD8" s="579"/>
      <c r="BE8" s="577"/>
      <c r="BF8" s="577"/>
      <c r="BG8" s="577"/>
      <c r="BH8" s="577"/>
      <c r="BI8" s="577"/>
      <c r="BJ8" s="577"/>
      <c r="BK8" s="577"/>
      <c r="BL8" s="577"/>
      <c r="BM8" s="577"/>
      <c r="BN8" s="577"/>
      <c r="BO8" s="577"/>
      <c r="BP8" s="577"/>
      <c r="BQ8" s="577"/>
      <c r="BR8" s="577"/>
      <c r="BS8" s="577"/>
      <c r="BT8" s="577"/>
      <c r="BU8" s="577"/>
      <c r="BV8" s="577"/>
      <c r="BW8" s="577"/>
      <c r="BX8" s="577"/>
    </row>
    <row r="9" spans="1:76" ht="7.5" customHeight="1">
      <c r="A9" s="577"/>
      <c r="B9" s="445"/>
      <c r="C9" s="445"/>
      <c r="D9" s="445"/>
      <c r="E9" s="445"/>
      <c r="F9" s="445"/>
      <c r="G9" s="445"/>
      <c r="H9" s="445"/>
      <c r="I9" s="445"/>
      <c r="J9" s="445"/>
      <c r="K9" s="445"/>
      <c r="L9" s="445"/>
      <c r="M9" s="445"/>
      <c r="N9" s="445"/>
      <c r="O9" s="445"/>
      <c r="P9" s="28"/>
      <c r="Q9" s="30" t="str">
        <f>Index!C270</f>
        <v>zostavená k</v>
      </c>
      <c r="R9" s="29"/>
      <c r="S9" s="29"/>
      <c r="T9" s="29"/>
      <c r="U9" s="29"/>
      <c r="V9" s="29"/>
      <c r="W9" s="29"/>
      <c r="X9" s="29"/>
      <c r="Y9" s="29"/>
      <c r="Z9" s="29"/>
      <c r="AA9" s="580"/>
      <c r="AB9" s="581"/>
      <c r="AC9" s="580"/>
      <c r="AD9" s="582"/>
      <c r="AE9" s="582"/>
      <c r="AF9" s="582"/>
      <c r="AG9" s="580"/>
      <c r="AH9" s="581"/>
      <c r="AI9" s="580"/>
      <c r="AJ9" s="582"/>
      <c r="AK9" s="582"/>
      <c r="AL9" s="582"/>
      <c r="AM9" s="580"/>
      <c r="AN9" s="581"/>
      <c r="AO9" s="580"/>
      <c r="AP9" s="581"/>
      <c r="AQ9" s="580"/>
      <c r="AR9" s="581"/>
      <c r="AS9" s="580"/>
      <c r="AT9" s="583"/>
      <c r="AU9" s="583"/>
      <c r="AV9" s="583"/>
      <c r="AW9" s="583"/>
      <c r="AX9" s="583"/>
      <c r="AY9" s="583"/>
      <c r="AZ9" s="583"/>
      <c r="BA9" s="583"/>
      <c r="BB9" s="583"/>
      <c r="BC9" s="584"/>
      <c r="BD9" s="579"/>
      <c r="BE9" s="577"/>
      <c r="BF9" s="577"/>
      <c r="BG9" s="577"/>
      <c r="BH9" s="577"/>
      <c r="BI9" s="577"/>
      <c r="BJ9" s="577"/>
      <c r="BK9" s="577"/>
      <c r="BL9" s="577"/>
      <c r="BM9" s="577"/>
      <c r="BN9" s="577"/>
      <c r="BO9" s="577"/>
      <c r="BP9" s="577"/>
      <c r="BQ9" s="577"/>
      <c r="BR9" s="577"/>
      <c r="BS9" s="577"/>
      <c r="BT9" s="577"/>
      <c r="BU9" s="577"/>
      <c r="BV9" s="577"/>
      <c r="BW9" s="577"/>
      <c r="BX9" s="577"/>
    </row>
    <row r="10" spans="1:76" ht="3.95" customHeight="1">
      <c r="A10" s="577"/>
      <c r="B10" s="445"/>
      <c r="C10" s="445"/>
      <c r="D10" s="445"/>
      <c r="E10" s="445"/>
      <c r="F10" s="445"/>
      <c r="G10" s="445"/>
      <c r="H10" s="445"/>
      <c r="I10" s="445"/>
      <c r="J10" s="445"/>
      <c r="K10" s="445"/>
      <c r="L10" s="445"/>
      <c r="M10" s="445"/>
      <c r="N10" s="445"/>
      <c r="O10" s="445"/>
      <c r="P10" s="31"/>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3"/>
      <c r="BD10" s="579"/>
      <c r="BE10" s="577"/>
      <c r="BF10" s="577"/>
      <c r="BG10" s="577"/>
      <c r="BH10" s="577"/>
      <c r="BI10" s="577"/>
      <c r="BJ10" s="577"/>
      <c r="BK10" s="577"/>
      <c r="BL10" s="577"/>
      <c r="BM10" s="577"/>
      <c r="BN10" s="577"/>
      <c r="BO10" s="577"/>
      <c r="BP10" s="577"/>
      <c r="BQ10" s="577"/>
      <c r="BR10" s="577"/>
      <c r="BS10" s="577"/>
      <c r="BT10" s="577"/>
      <c r="BU10" s="577"/>
      <c r="BV10" s="577"/>
      <c r="BW10" s="577"/>
      <c r="BX10" s="577"/>
    </row>
    <row r="11" spans="1:76" ht="8.1" customHeight="1">
      <c r="A11" s="577"/>
      <c r="B11" s="585"/>
      <c r="C11" s="585"/>
      <c r="D11" s="585"/>
      <c r="E11" s="585"/>
      <c r="F11" s="585"/>
      <c r="G11" s="585"/>
      <c r="H11" s="585"/>
      <c r="I11" s="585"/>
      <c r="J11" s="585"/>
      <c r="K11" s="585"/>
      <c r="L11" s="585"/>
      <c r="M11" s="585"/>
      <c r="N11" s="585"/>
      <c r="O11" s="585"/>
      <c r="P11" s="585"/>
      <c r="Q11" s="585"/>
      <c r="R11" s="585"/>
      <c r="S11" s="585"/>
      <c r="T11" s="585"/>
      <c r="U11" s="585"/>
      <c r="V11" s="585"/>
      <c r="W11" s="585"/>
      <c r="X11" s="585"/>
      <c r="Y11" s="585"/>
      <c r="Z11" s="585"/>
      <c r="AA11" s="585"/>
      <c r="AB11" s="585"/>
      <c r="AC11" s="585"/>
      <c r="AD11" s="585"/>
      <c r="AE11" s="585"/>
      <c r="AF11" s="585"/>
      <c r="AG11" s="585"/>
      <c r="AH11" s="585"/>
      <c r="AI11" s="585"/>
      <c r="AJ11" s="585"/>
      <c r="AK11" s="585"/>
      <c r="AL11" s="585"/>
      <c r="AM11" s="585"/>
      <c r="AN11" s="585"/>
      <c r="AO11" s="585"/>
      <c r="AP11" s="585"/>
      <c r="AQ11" s="585"/>
      <c r="AR11" s="585"/>
      <c r="AS11" s="585"/>
      <c r="AT11" s="585"/>
      <c r="AU11" s="585"/>
      <c r="AV11" s="585"/>
      <c r="AW11" s="585"/>
      <c r="AX11" s="585"/>
      <c r="AY11" s="585"/>
      <c r="AZ11" s="585"/>
      <c r="BA11" s="585"/>
      <c r="BB11" s="585"/>
      <c r="BC11" s="585"/>
      <c r="BD11" s="585"/>
      <c r="BE11" s="585"/>
      <c r="BF11" s="585"/>
      <c r="BG11" s="585"/>
      <c r="BH11" s="585"/>
      <c r="BI11" s="585"/>
      <c r="BJ11" s="585"/>
      <c r="BK11" s="585"/>
      <c r="BL11" s="585"/>
      <c r="BM11" s="585"/>
      <c r="BN11" s="585"/>
      <c r="BO11" s="585"/>
      <c r="BP11" s="585"/>
      <c r="BQ11" s="585"/>
      <c r="BR11" s="585"/>
      <c r="BS11" s="585"/>
      <c r="BT11" s="585"/>
      <c r="BU11" s="585"/>
      <c r="BV11" s="585"/>
      <c r="BW11" s="585"/>
      <c r="BX11" s="585"/>
    </row>
    <row r="12" spans="1:76" s="36" customFormat="1" ht="14.25" customHeight="1">
      <c r="A12" s="577"/>
      <c r="B12" s="586"/>
      <c r="C12" s="34" t="str">
        <f>Index!C271</f>
        <v>Číselné údaje sa zarovnávajú vpravo, ostatné údaje sa píšu zľava.  Nevyplnené riadky sa ponechávajú prázdne.</v>
      </c>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587"/>
    </row>
    <row r="13" spans="1:76" s="36" customFormat="1" ht="14.25" customHeight="1">
      <c r="A13" s="577"/>
      <c r="B13" s="586"/>
      <c r="C13" s="588" t="str">
        <f>Index!C272</f>
        <v>Údaje sa vypĺňajú paličkovým písmom (podľa tohto vzoru), písacím strojom alebo tlačiarňou, a to čiernou alebo tmavomodrou farbou.</v>
      </c>
      <c r="D13" s="588"/>
      <c r="E13" s="588"/>
      <c r="F13" s="588"/>
      <c r="G13" s="588"/>
      <c r="H13" s="588"/>
      <c r="I13" s="588"/>
      <c r="J13" s="588"/>
      <c r="K13" s="588"/>
      <c r="L13" s="588"/>
      <c r="M13" s="588"/>
      <c r="N13" s="588"/>
      <c r="O13" s="588"/>
      <c r="P13" s="588"/>
      <c r="Q13" s="588"/>
      <c r="R13" s="588"/>
      <c r="S13" s="588"/>
      <c r="T13" s="588"/>
      <c r="U13" s="588"/>
      <c r="V13" s="588"/>
      <c r="W13" s="588"/>
      <c r="X13" s="588"/>
      <c r="Y13" s="588"/>
      <c r="Z13" s="588"/>
      <c r="AA13" s="588"/>
      <c r="AB13" s="588"/>
      <c r="AC13" s="588"/>
      <c r="AD13" s="588"/>
      <c r="AE13" s="588"/>
      <c r="AF13" s="588"/>
      <c r="AG13" s="588"/>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8"/>
      <c r="BM13" s="588"/>
      <c r="BN13" s="588"/>
      <c r="BO13" s="588"/>
      <c r="BP13" s="588"/>
      <c r="BQ13" s="588"/>
      <c r="BR13" s="588"/>
      <c r="BS13" s="588"/>
      <c r="BT13" s="588"/>
      <c r="BU13" s="588"/>
      <c r="BV13" s="588"/>
      <c r="BW13" s="588"/>
      <c r="BX13" s="587"/>
    </row>
    <row r="14" spans="1:76" ht="4.5" customHeight="1">
      <c r="A14" s="577"/>
      <c r="B14" s="586"/>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89"/>
      <c r="AO14" s="589"/>
      <c r="AP14" s="589"/>
      <c r="AQ14" s="589"/>
      <c r="AR14" s="589"/>
      <c r="AS14" s="589"/>
      <c r="AT14" s="589"/>
      <c r="AU14" s="589"/>
      <c r="AV14" s="589"/>
      <c r="AW14" s="589"/>
      <c r="AX14" s="589"/>
      <c r="AY14" s="589"/>
      <c r="AZ14" s="589"/>
      <c r="BA14" s="589"/>
      <c r="BB14" s="589"/>
      <c r="BC14" s="589"/>
      <c r="BD14" s="589"/>
      <c r="BE14" s="589"/>
      <c r="BF14" s="589"/>
      <c r="BG14" s="589"/>
      <c r="BH14" s="589"/>
      <c r="BI14" s="589"/>
      <c r="BJ14" s="589"/>
      <c r="BK14" s="589"/>
      <c r="BL14" s="589"/>
      <c r="BM14" s="589"/>
      <c r="BN14" s="589"/>
      <c r="BO14" s="589"/>
      <c r="BP14" s="589"/>
      <c r="BQ14" s="589"/>
      <c r="BR14" s="589"/>
      <c r="BS14" s="589"/>
      <c r="BT14" s="589"/>
      <c r="BU14" s="589"/>
      <c r="BV14" s="589"/>
      <c r="BW14" s="589"/>
      <c r="BX14" s="587"/>
    </row>
    <row r="15" spans="1:76" s="36" customFormat="1" ht="15" customHeight="1">
      <c r="A15" s="577"/>
      <c r="B15" s="586"/>
      <c r="C15" s="451" t="s">
        <v>3</v>
      </c>
      <c r="D15" s="448"/>
      <c r="E15" s="36" t="s">
        <v>4</v>
      </c>
      <c r="F15" s="448"/>
      <c r="G15" s="451" t="s">
        <v>5</v>
      </c>
      <c r="H15" s="448"/>
      <c r="I15" s="451" t="s">
        <v>6</v>
      </c>
      <c r="J15" s="448"/>
      <c r="K15" s="451" t="s">
        <v>7</v>
      </c>
      <c r="L15" s="448"/>
      <c r="M15" s="451" t="s">
        <v>8</v>
      </c>
      <c r="N15" s="448"/>
      <c r="O15" s="451" t="s">
        <v>9</v>
      </c>
      <c r="P15" s="448"/>
      <c r="Q15" s="451" t="s">
        <v>10</v>
      </c>
      <c r="R15" s="448"/>
      <c r="S15" s="451" t="s">
        <v>11</v>
      </c>
      <c r="T15" s="448"/>
      <c r="U15" s="451" t="s">
        <v>12</v>
      </c>
      <c r="V15" s="448"/>
      <c r="W15" s="451" t="s">
        <v>13</v>
      </c>
      <c r="X15" s="448"/>
      <c r="Y15" s="451" t="s">
        <v>14</v>
      </c>
      <c r="Z15" s="448"/>
      <c r="AA15" s="451" t="s">
        <v>15</v>
      </c>
      <c r="AB15" s="448"/>
      <c r="AC15" s="451" t="s">
        <v>16</v>
      </c>
      <c r="AD15" s="448"/>
      <c r="AE15" s="451" t="s">
        <v>17</v>
      </c>
      <c r="AF15" s="448"/>
      <c r="AG15" s="451" t="s">
        <v>18</v>
      </c>
      <c r="AH15" s="448"/>
      <c r="AI15" s="451" t="s">
        <v>19</v>
      </c>
      <c r="AJ15" s="448"/>
      <c r="AK15" s="451" t="s">
        <v>20</v>
      </c>
      <c r="AL15" s="448"/>
      <c r="AM15" s="451" t="s">
        <v>21</v>
      </c>
      <c r="AN15" s="448"/>
      <c r="AO15" s="451" t="s">
        <v>22</v>
      </c>
      <c r="AP15" s="448"/>
      <c r="AQ15" s="451" t="s">
        <v>23</v>
      </c>
      <c r="AR15" s="448"/>
      <c r="AS15" s="451" t="s">
        <v>24</v>
      </c>
      <c r="AT15" s="448"/>
      <c r="AU15" s="451" t="s">
        <v>25</v>
      </c>
      <c r="AV15" s="448"/>
      <c r="AW15" s="451" t="s">
        <v>26</v>
      </c>
      <c r="AX15" s="448"/>
      <c r="AY15" s="451" t="s">
        <v>27</v>
      </c>
      <c r="AZ15" s="448"/>
      <c r="BA15" s="451" t="s">
        <v>28</v>
      </c>
      <c r="BB15" s="448"/>
      <c r="BC15" s="451"/>
      <c r="BD15" s="448"/>
      <c r="BE15" s="451">
        <v>0</v>
      </c>
      <c r="BF15" s="448"/>
      <c r="BG15" s="451">
        <v>1</v>
      </c>
      <c r="BH15" s="448"/>
      <c r="BI15" s="451">
        <v>2</v>
      </c>
      <c r="BJ15" s="448"/>
      <c r="BK15" s="451">
        <v>3</v>
      </c>
      <c r="BL15" s="448"/>
      <c r="BM15" s="451">
        <v>4</v>
      </c>
      <c r="BN15" s="448"/>
      <c r="BO15" s="451">
        <v>5</v>
      </c>
      <c r="BP15" s="448"/>
      <c r="BQ15" s="451">
        <v>6</v>
      </c>
      <c r="BR15" s="448"/>
      <c r="BS15" s="451">
        <v>7</v>
      </c>
      <c r="BT15" s="448"/>
      <c r="BU15" s="451">
        <v>8</v>
      </c>
      <c r="BV15" s="448"/>
      <c r="BW15" s="451" t="s">
        <v>29</v>
      </c>
      <c r="BX15" s="587"/>
    </row>
    <row r="16" spans="1:76" s="21" customFormat="1" ht="6" customHeight="1">
      <c r="A16" s="577"/>
      <c r="B16" s="593"/>
      <c r="C16" s="593"/>
      <c r="D16" s="593"/>
      <c r="E16" s="593"/>
      <c r="F16" s="593"/>
      <c r="G16" s="593"/>
      <c r="H16" s="593"/>
      <c r="I16" s="593"/>
      <c r="J16" s="593"/>
      <c r="K16" s="593"/>
      <c r="L16" s="593"/>
      <c r="M16" s="593"/>
      <c r="N16" s="593"/>
      <c r="O16" s="593"/>
      <c r="P16" s="593"/>
      <c r="Q16" s="593"/>
      <c r="R16" s="593"/>
      <c r="S16" s="593"/>
      <c r="T16" s="593"/>
      <c r="U16" s="593"/>
      <c r="V16" s="593"/>
      <c r="W16" s="593"/>
      <c r="X16" s="593"/>
      <c r="Y16" s="593"/>
      <c r="Z16" s="593"/>
      <c r="AA16" s="593"/>
      <c r="AB16" s="593"/>
      <c r="AC16" s="593"/>
      <c r="AD16" s="593"/>
      <c r="AE16" s="593"/>
      <c r="AF16" s="593"/>
      <c r="AG16" s="593"/>
      <c r="AH16" s="593"/>
      <c r="AI16" s="593"/>
      <c r="AJ16" s="593"/>
      <c r="AK16" s="593"/>
      <c r="AL16" s="593"/>
      <c r="AM16" s="593"/>
      <c r="AN16" s="593"/>
      <c r="AO16" s="593"/>
      <c r="AP16" s="593"/>
      <c r="AQ16" s="593"/>
      <c r="AR16" s="593"/>
      <c r="AS16" s="593"/>
      <c r="AT16" s="593"/>
      <c r="AU16" s="593"/>
      <c r="AV16" s="593"/>
      <c r="AW16" s="593"/>
      <c r="AX16" s="593"/>
      <c r="AY16" s="593"/>
      <c r="AZ16" s="593"/>
      <c r="BA16" s="593"/>
      <c r="BB16" s="593"/>
      <c r="BC16" s="593"/>
      <c r="BD16" s="593"/>
      <c r="BE16" s="593"/>
      <c r="BF16" s="593"/>
      <c r="BG16" s="593"/>
      <c r="BH16" s="593"/>
      <c r="BI16" s="593"/>
      <c r="BJ16" s="593"/>
      <c r="BK16" s="593"/>
      <c r="BL16" s="593"/>
      <c r="BM16" s="593"/>
      <c r="BN16" s="593"/>
      <c r="BO16" s="593"/>
      <c r="BP16" s="593"/>
      <c r="BQ16" s="593"/>
      <c r="BR16" s="593"/>
      <c r="BS16" s="593"/>
      <c r="BT16" s="593"/>
      <c r="BU16" s="593"/>
      <c r="BV16" s="593"/>
      <c r="BW16" s="593"/>
      <c r="BX16" s="593"/>
    </row>
    <row r="17" spans="1:76" s="445" customFormat="1" ht="3" customHeight="1">
      <c r="A17" s="577"/>
      <c r="B17" s="594"/>
      <c r="C17" s="594"/>
      <c r="D17" s="594"/>
      <c r="E17" s="594"/>
      <c r="F17" s="594"/>
      <c r="G17" s="594"/>
      <c r="H17" s="594"/>
      <c r="I17" s="594"/>
      <c r="J17" s="594"/>
      <c r="K17" s="594"/>
      <c r="L17" s="594"/>
      <c r="M17" s="594"/>
      <c r="N17" s="594"/>
      <c r="O17" s="594"/>
      <c r="P17" s="594"/>
      <c r="Q17" s="594"/>
      <c r="R17" s="594"/>
      <c r="S17" s="594"/>
      <c r="T17" s="594"/>
      <c r="U17" s="594"/>
      <c r="V17" s="594"/>
      <c r="W17" s="594"/>
      <c r="X17" s="594"/>
      <c r="Y17" s="594"/>
      <c r="Z17" s="594"/>
      <c r="AA17" s="594"/>
      <c r="AB17" s="594"/>
      <c r="AC17" s="594"/>
      <c r="AD17" s="594"/>
      <c r="AE17" s="594"/>
      <c r="AF17" s="594"/>
      <c r="AG17" s="594"/>
      <c r="AH17" s="594"/>
      <c r="AI17" s="594"/>
      <c r="AJ17" s="594"/>
      <c r="AK17" s="594"/>
      <c r="AL17" s="594"/>
      <c r="AM17" s="594"/>
      <c r="AN17" s="594"/>
      <c r="AO17" s="594"/>
      <c r="AP17" s="594"/>
      <c r="AQ17" s="594"/>
      <c r="AR17" s="594"/>
      <c r="AS17" s="594"/>
      <c r="AT17" s="594"/>
      <c r="AU17" s="594"/>
      <c r="AV17" s="594"/>
      <c r="AW17" s="594"/>
      <c r="AX17" s="594"/>
      <c r="AY17" s="594"/>
      <c r="AZ17" s="594"/>
      <c r="BA17" s="594"/>
      <c r="BB17" s="594"/>
      <c r="BC17" s="594"/>
      <c r="BD17" s="594"/>
      <c r="BE17" s="594"/>
      <c r="BF17" s="594"/>
      <c r="BG17" s="594"/>
      <c r="BH17" s="594"/>
      <c r="BI17" s="594"/>
      <c r="BJ17" s="594"/>
      <c r="BK17" s="594"/>
      <c r="BL17" s="594"/>
      <c r="BM17" s="594"/>
      <c r="BN17" s="594"/>
      <c r="BO17" s="594"/>
      <c r="BP17" s="594"/>
      <c r="BQ17" s="594"/>
      <c r="BR17" s="594"/>
      <c r="BS17" s="594"/>
      <c r="BT17" s="594"/>
      <c r="BU17" s="594"/>
      <c r="BV17" s="594"/>
      <c r="BW17" s="594"/>
      <c r="BX17" s="594"/>
    </row>
    <row r="18" spans="1:76" s="445" customFormat="1" ht="15" customHeight="1">
      <c r="A18" s="577"/>
      <c r="B18" s="595" t="str">
        <f>Index!C273</f>
        <v>Daňové identifikačné číslo</v>
      </c>
      <c r="C18" s="595"/>
      <c r="D18" s="595"/>
      <c r="E18" s="595"/>
      <c r="F18" s="595"/>
      <c r="G18" s="595"/>
      <c r="H18" s="595"/>
      <c r="I18" s="595"/>
      <c r="J18" s="595"/>
      <c r="K18" s="595"/>
      <c r="L18" s="595"/>
      <c r="M18" s="595"/>
      <c r="N18" s="595"/>
      <c r="O18" s="595"/>
      <c r="P18" s="595"/>
      <c r="Q18" s="595"/>
      <c r="R18" s="595"/>
      <c r="S18" s="37"/>
      <c r="T18" s="37"/>
      <c r="U18" s="37"/>
      <c r="V18" s="37"/>
      <c r="W18" s="37"/>
      <c r="X18" s="37"/>
      <c r="Y18" s="596" t="str">
        <f>Index!C275</f>
        <v xml:space="preserve"> Účtovná závierka</v>
      </c>
      <c r="Z18" s="596"/>
      <c r="AA18" s="596"/>
      <c r="AB18" s="596"/>
      <c r="AC18" s="596"/>
      <c r="AD18" s="596"/>
      <c r="AE18" s="596"/>
      <c r="AF18" s="596"/>
      <c r="AG18" s="596"/>
      <c r="AH18" s="596"/>
      <c r="AI18" s="596"/>
      <c r="AJ18" s="37"/>
      <c r="AK18" s="597" t="str">
        <f>Index!C276</f>
        <v>Účtovná jednotka</v>
      </c>
      <c r="AL18" s="597"/>
      <c r="AM18" s="597"/>
      <c r="AN18" s="597"/>
      <c r="AO18" s="597"/>
      <c r="AP18" s="597"/>
      <c r="AQ18" s="597"/>
      <c r="AR18" s="597"/>
      <c r="AS18" s="597"/>
      <c r="AT18" s="597"/>
      <c r="AU18" s="597"/>
      <c r="AV18" s="38"/>
      <c r="AW18" s="37"/>
      <c r="AX18" s="37"/>
      <c r="AY18" s="37"/>
      <c r="AZ18" s="37"/>
      <c r="BA18" s="37"/>
      <c r="BB18" s="37"/>
      <c r="BC18" s="37"/>
      <c r="BD18" s="37"/>
      <c r="BE18" s="37"/>
      <c r="BF18" s="37"/>
      <c r="BG18" s="37"/>
      <c r="BH18" s="37"/>
      <c r="BI18" s="37"/>
      <c r="BJ18" s="37"/>
      <c r="BK18" s="598" t="str">
        <f>Index!C284</f>
        <v>Mesiac</v>
      </c>
      <c r="BL18" s="598"/>
      <c r="BM18" s="598"/>
      <c r="BN18" s="598"/>
      <c r="BO18" s="598"/>
      <c r="BP18" s="598"/>
      <c r="BQ18" s="598" t="str">
        <f>Index!C285</f>
        <v>Rok</v>
      </c>
      <c r="BR18" s="598"/>
      <c r="BS18" s="598"/>
      <c r="BT18" s="598"/>
      <c r="BU18" s="598"/>
      <c r="BV18" s="598"/>
      <c r="BW18" s="598"/>
      <c r="BX18" s="39"/>
    </row>
    <row r="19" spans="1:76" ht="3" customHeight="1">
      <c r="A19" s="577"/>
      <c r="B19" s="40"/>
      <c r="C19" s="603"/>
      <c r="D19" s="603"/>
      <c r="E19" s="603"/>
      <c r="F19" s="603"/>
      <c r="G19" s="603"/>
      <c r="H19" s="603"/>
      <c r="I19" s="603"/>
      <c r="J19" s="603"/>
      <c r="K19" s="603"/>
      <c r="L19" s="603"/>
      <c r="M19" s="603"/>
      <c r="N19" s="603"/>
      <c r="O19" s="603"/>
      <c r="P19" s="603"/>
      <c r="Q19" s="603"/>
      <c r="R19" s="603"/>
      <c r="S19" s="603"/>
      <c r="T19" s="603"/>
      <c r="U19" s="603"/>
      <c r="V19" s="41"/>
      <c r="W19" s="41"/>
      <c r="X19" s="41"/>
      <c r="Y19" s="42"/>
      <c r="Z19" s="41"/>
      <c r="AA19" s="41"/>
      <c r="AB19" s="41"/>
      <c r="AC19" s="41"/>
      <c r="AD19" s="41"/>
      <c r="AE19" s="41"/>
      <c r="AF19" s="41"/>
      <c r="AG19" s="41"/>
      <c r="AH19" s="41"/>
      <c r="AI19" s="41"/>
      <c r="AJ19" s="41"/>
      <c r="AK19" s="41"/>
      <c r="AL19" s="41"/>
      <c r="AM19" s="41"/>
      <c r="AN19" s="41"/>
      <c r="AO19" s="41"/>
      <c r="AP19" s="41"/>
      <c r="AQ19" s="41"/>
      <c r="AR19" s="41"/>
      <c r="AS19" s="41"/>
      <c r="AT19" s="41"/>
      <c r="AU19" s="43"/>
      <c r="AV19" s="42"/>
      <c r="AW19" s="41"/>
      <c r="AX19" s="41"/>
      <c r="AY19" s="41"/>
      <c r="AZ19" s="41"/>
      <c r="BA19" s="41"/>
      <c r="BB19" s="41"/>
      <c r="BC19" s="41"/>
      <c r="BD19" s="41"/>
      <c r="BE19" s="41"/>
      <c r="BF19" s="41"/>
      <c r="BG19" s="41"/>
      <c r="BH19" s="41"/>
      <c r="BI19" s="41"/>
      <c r="BJ19" s="41"/>
      <c r="BK19" s="589"/>
      <c r="BL19" s="589"/>
      <c r="BM19" s="589"/>
      <c r="BN19" s="41"/>
      <c r="BO19" s="41"/>
      <c r="BP19" s="41"/>
      <c r="BQ19" s="589"/>
      <c r="BR19" s="589"/>
      <c r="BS19" s="589"/>
      <c r="BT19" s="589"/>
      <c r="BU19" s="589"/>
      <c r="BV19" s="589"/>
      <c r="BW19" s="589"/>
      <c r="BX19" s="43"/>
    </row>
    <row r="20" spans="1:76" s="36" customFormat="1" ht="3" customHeight="1">
      <c r="A20" s="577"/>
      <c r="B20" s="591"/>
      <c r="C20" s="487"/>
      <c r="D20" s="592"/>
      <c r="E20" s="487"/>
      <c r="F20" s="592"/>
      <c r="G20" s="487"/>
      <c r="H20" s="592"/>
      <c r="I20" s="487"/>
      <c r="J20" s="592"/>
      <c r="K20" s="487"/>
      <c r="L20" s="592"/>
      <c r="M20" s="487"/>
      <c r="N20" s="592"/>
      <c r="O20" s="487"/>
      <c r="P20" s="592"/>
      <c r="Q20" s="487"/>
      <c r="R20" s="599"/>
      <c r="S20" s="487"/>
      <c r="T20" s="41"/>
      <c r="U20" s="487"/>
      <c r="V20" s="41"/>
      <c r="W20" s="41"/>
      <c r="X20" s="41"/>
      <c r="Y20" s="42"/>
      <c r="Z20" s="41"/>
      <c r="AA20" s="41"/>
      <c r="AB20" s="41"/>
      <c r="AC20" s="41"/>
      <c r="AD20" s="41"/>
      <c r="AE20" s="41"/>
      <c r="AF20" s="41"/>
      <c r="AG20" s="41"/>
      <c r="AH20" s="41"/>
      <c r="AI20" s="41"/>
      <c r="AJ20" s="41"/>
      <c r="AK20" s="41"/>
      <c r="AL20" s="41"/>
      <c r="AM20" s="41"/>
      <c r="AN20" s="41"/>
      <c r="AO20" s="41"/>
      <c r="AP20" s="41"/>
      <c r="AQ20" s="41"/>
      <c r="AR20" s="41"/>
      <c r="AS20" s="41"/>
      <c r="AT20" s="41"/>
      <c r="AU20" s="43"/>
      <c r="AV20" s="42"/>
      <c r="AW20" s="41"/>
      <c r="AX20" s="41"/>
      <c r="AY20" s="41"/>
      <c r="AZ20" s="41"/>
      <c r="BA20" s="41"/>
      <c r="BB20" s="41"/>
      <c r="BC20" s="41"/>
      <c r="BD20" s="41"/>
      <c r="BE20" s="41"/>
      <c r="BF20" s="600" t="str">
        <f>Index!C282</f>
        <v xml:space="preserve">od </v>
      </c>
      <c r="BG20" s="600"/>
      <c r="BH20" s="600"/>
      <c r="BI20" s="600"/>
      <c r="BJ20" s="600"/>
      <c r="BK20" s="580" t="str">
        <f>LEFT(Cover!D26,1)</f>
        <v>0</v>
      </c>
      <c r="BL20" s="592"/>
      <c r="BM20" s="580" t="str">
        <f>RIGHT(Cover!D26,1)</f>
        <v>1</v>
      </c>
      <c r="BN20" s="41"/>
      <c r="BO20" s="41"/>
      <c r="BP20" s="41"/>
      <c r="BQ20" s="604" t="s">
        <v>30</v>
      </c>
      <c r="BR20" s="605"/>
      <c r="BS20" s="604" t="s">
        <v>31</v>
      </c>
      <c r="BT20" s="41"/>
      <c r="BU20" s="606" t="str">
        <f>MID(Cover!E26,3,1)</f>
        <v>1</v>
      </c>
      <c r="BV20" s="41"/>
      <c r="BW20" s="580" t="str">
        <f>MID(Cover!E26,4,10)</f>
        <v>4</v>
      </c>
      <c r="BX20" s="607"/>
    </row>
    <row r="21" spans="1:76" s="36" customFormat="1">
      <c r="A21" s="577"/>
      <c r="B21" s="591"/>
      <c r="C21" s="488" t="str">
        <f>LEFT(Cover!C6,1)</f>
        <v>2</v>
      </c>
      <c r="D21" s="592"/>
      <c r="E21" s="488" t="str">
        <f>MID(Cover!$C$6,2,1)</f>
        <v>0</v>
      </c>
      <c r="F21" s="592"/>
      <c r="G21" s="488" t="str">
        <f>MID(Cover!$C$6,3,1)</f>
        <v>2</v>
      </c>
      <c r="H21" s="592"/>
      <c r="I21" s="488" t="str">
        <f>MID(Cover!$C$6,4,1)</f>
        <v>0</v>
      </c>
      <c r="J21" s="592"/>
      <c r="K21" s="488" t="str">
        <f>MID(Cover!$C$6,5,1)</f>
        <v>2</v>
      </c>
      <c r="L21" s="592"/>
      <c r="M21" s="488" t="str">
        <f>MID(Cover!$C$6,6,1)</f>
        <v>6</v>
      </c>
      <c r="N21" s="592"/>
      <c r="O21" s="488" t="str">
        <f>MID(Cover!$C$6,7,1)</f>
        <v>2</v>
      </c>
      <c r="P21" s="592"/>
      <c r="Q21" s="488" t="str">
        <f>MID(Cover!$C$6,8,1)</f>
        <v>4</v>
      </c>
      <c r="R21" s="599"/>
      <c r="S21" s="488" t="str">
        <f>MID(Cover!$C$6,9,1)</f>
        <v>4</v>
      </c>
      <c r="T21" s="45"/>
      <c r="U21" s="488" t="str">
        <f>MID(Cover!$C$6,10,1)</f>
        <v>2</v>
      </c>
      <c r="V21" s="41"/>
      <c r="W21" s="41"/>
      <c r="X21" s="41"/>
      <c r="Y21" s="42"/>
      <c r="Z21" s="41"/>
      <c r="AA21" s="370" t="str">
        <f>IF(Cover!C20="","",Cover!C20)</f>
        <v>X</v>
      </c>
      <c r="AB21" s="601" t="str">
        <f>Index!C277</f>
        <v xml:space="preserve">  riadna</v>
      </c>
      <c r="AC21" s="601"/>
      <c r="AD21" s="601"/>
      <c r="AE21" s="601"/>
      <c r="AF21" s="601"/>
      <c r="AG21" s="601"/>
      <c r="AH21" s="601"/>
      <c r="AI21" s="601"/>
      <c r="AJ21" s="601"/>
      <c r="AK21" s="601"/>
      <c r="AL21" s="601"/>
      <c r="AM21" s="370" t="str">
        <f>IF(Cover!C24="","",Cover!C24)</f>
        <v/>
      </c>
      <c r="AN21" s="602" t="str">
        <f>Index!C337</f>
        <v>malá</v>
      </c>
      <c r="AO21" s="602"/>
      <c r="AP21" s="602"/>
      <c r="AQ21" s="602"/>
      <c r="AR21" s="602"/>
      <c r="AS21" s="602"/>
      <c r="AT21" s="602"/>
      <c r="AU21" s="602"/>
      <c r="AV21" s="42"/>
      <c r="AW21" s="41"/>
      <c r="AX21" s="41"/>
      <c r="AY21" s="41"/>
      <c r="AZ21" s="41"/>
      <c r="BA21" s="41"/>
      <c r="BB21" s="41"/>
      <c r="BC21" s="41"/>
      <c r="BD21" s="41"/>
      <c r="BE21" s="41"/>
      <c r="BF21" s="600"/>
      <c r="BG21" s="600"/>
      <c r="BH21" s="600"/>
      <c r="BI21" s="600"/>
      <c r="BJ21" s="600"/>
      <c r="BK21" s="580"/>
      <c r="BL21" s="592"/>
      <c r="BM21" s="580"/>
      <c r="BN21" s="41"/>
      <c r="BO21" s="41"/>
      <c r="BP21" s="41"/>
      <c r="BQ21" s="604"/>
      <c r="BR21" s="605"/>
      <c r="BS21" s="604"/>
      <c r="BT21" s="41"/>
      <c r="BU21" s="606"/>
      <c r="BV21" s="41"/>
      <c r="BW21" s="580"/>
      <c r="BX21" s="607"/>
    </row>
    <row r="22" spans="1:76" s="36" customFormat="1" ht="5.0999999999999996" customHeight="1">
      <c r="A22" s="577"/>
      <c r="B22" s="447"/>
      <c r="C22" s="41"/>
      <c r="D22" s="41"/>
      <c r="E22" s="41"/>
      <c r="F22" s="41"/>
      <c r="G22" s="41"/>
      <c r="H22" s="41"/>
      <c r="I22" s="41"/>
      <c r="J22" s="41"/>
      <c r="K22" s="41"/>
      <c r="L22" s="41"/>
      <c r="M22" s="41"/>
      <c r="N22" s="41"/>
      <c r="O22" s="41"/>
      <c r="P22" s="41"/>
      <c r="Q22" s="41"/>
      <c r="R22" s="450"/>
      <c r="S22" s="454"/>
      <c r="T22" s="454"/>
      <c r="U22" s="450"/>
      <c r="V22" s="450"/>
      <c r="W22" s="450"/>
      <c r="X22" s="450"/>
      <c r="Y22" s="46"/>
      <c r="Z22" s="450"/>
      <c r="AA22" s="450"/>
      <c r="AB22" s="450"/>
      <c r="AC22" s="450"/>
      <c r="AD22" s="450"/>
      <c r="AE22" s="450"/>
      <c r="AF22" s="450"/>
      <c r="AG22" s="41"/>
      <c r="AH22" s="41"/>
      <c r="AI22" s="41"/>
      <c r="AJ22" s="41"/>
      <c r="AK22" s="41"/>
      <c r="AL22" s="41"/>
      <c r="AM22" s="450"/>
      <c r="AN22" s="450"/>
      <c r="AO22" s="450"/>
      <c r="AP22" s="450"/>
      <c r="AQ22" s="41"/>
      <c r="AR22" s="41"/>
      <c r="AS22" s="41"/>
      <c r="AT22" s="41"/>
      <c r="AU22" s="43"/>
      <c r="AV22" s="42"/>
      <c r="AW22" s="41"/>
      <c r="AX22" s="41"/>
      <c r="AY22" s="41"/>
      <c r="AZ22" s="41"/>
      <c r="BA22" s="41"/>
      <c r="BB22" s="41"/>
      <c r="BC22" s="41"/>
      <c r="BD22" s="41"/>
      <c r="BE22" s="41"/>
      <c r="BF22" s="47"/>
      <c r="BG22" s="47"/>
      <c r="BH22" s="47"/>
      <c r="BI22" s="47"/>
      <c r="BJ22" s="47"/>
      <c r="BK22" s="47"/>
      <c r="BL22" s="47"/>
      <c r="BM22" s="47"/>
      <c r="BN22" s="47"/>
      <c r="BO22" s="47"/>
      <c r="BP22" s="47"/>
      <c r="BQ22" s="47"/>
      <c r="BR22" s="47"/>
      <c r="BS22" s="47"/>
      <c r="BT22" s="47"/>
      <c r="BU22" s="47"/>
      <c r="BV22" s="47"/>
      <c r="BW22" s="47"/>
      <c r="BX22" s="607"/>
    </row>
    <row r="23" spans="1:76" s="36" customFormat="1" ht="5.0999999999999996" customHeight="1">
      <c r="A23" s="577"/>
      <c r="B23" s="611" t="str">
        <f>Index!C274</f>
        <v>IČO</v>
      </c>
      <c r="C23" s="612"/>
      <c r="D23" s="612"/>
      <c r="E23" s="612"/>
      <c r="F23" s="612"/>
      <c r="G23" s="612"/>
      <c r="H23" s="612"/>
      <c r="I23" s="612"/>
      <c r="J23" s="612"/>
      <c r="K23" s="612"/>
      <c r="L23" s="612"/>
      <c r="M23" s="612"/>
      <c r="N23" s="612"/>
      <c r="O23" s="612"/>
      <c r="P23" s="612"/>
      <c r="Q23" s="612"/>
      <c r="R23" s="612"/>
      <c r="S23" s="612"/>
      <c r="T23" s="612"/>
      <c r="U23" s="612"/>
      <c r="V23" s="450"/>
      <c r="W23" s="450"/>
      <c r="X23" s="450"/>
      <c r="Y23" s="46"/>
      <c r="Z23" s="450"/>
      <c r="AA23" s="450"/>
      <c r="AB23" s="450"/>
      <c r="AC23" s="450"/>
      <c r="AD23" s="450"/>
      <c r="AE23" s="450"/>
      <c r="AF23" s="450"/>
      <c r="AG23" s="41"/>
      <c r="AH23" s="41"/>
      <c r="AI23" s="41"/>
      <c r="AJ23" s="41"/>
      <c r="AK23" s="41"/>
      <c r="AL23" s="41"/>
      <c r="AM23" s="450"/>
      <c r="AN23" s="450"/>
      <c r="AO23" s="450"/>
      <c r="AP23" s="450"/>
      <c r="AQ23" s="41"/>
      <c r="AR23" s="41"/>
      <c r="AS23" s="41"/>
      <c r="AT23" s="41"/>
      <c r="AU23" s="43"/>
      <c r="AV23" s="42"/>
      <c r="AW23" s="601" t="str">
        <f>Index!C280</f>
        <v>Za obdobie</v>
      </c>
      <c r="AX23" s="601"/>
      <c r="AY23" s="601"/>
      <c r="AZ23" s="601"/>
      <c r="BA23" s="601"/>
      <c r="BB23" s="601"/>
      <c r="BC23" s="601"/>
      <c r="BD23" s="601"/>
      <c r="BE23" s="601"/>
      <c r="BF23" s="47"/>
      <c r="BG23" s="47"/>
      <c r="BH23" s="47"/>
      <c r="BI23" s="47"/>
      <c r="BJ23" s="47"/>
      <c r="BK23" s="589"/>
      <c r="BL23" s="589"/>
      <c r="BM23" s="589"/>
      <c r="BN23" s="47"/>
      <c r="BO23" s="47"/>
      <c r="BP23" s="47"/>
      <c r="BQ23" s="589"/>
      <c r="BR23" s="589"/>
      <c r="BS23" s="589"/>
      <c r="BT23" s="589"/>
      <c r="BU23" s="589"/>
      <c r="BV23" s="589"/>
      <c r="BW23" s="589"/>
      <c r="BX23" s="607"/>
    </row>
    <row r="24" spans="1:76" ht="7.5" customHeight="1">
      <c r="A24" s="577"/>
      <c r="B24" s="611"/>
      <c r="C24" s="612"/>
      <c r="D24" s="612"/>
      <c r="E24" s="612"/>
      <c r="F24" s="612"/>
      <c r="G24" s="612"/>
      <c r="H24" s="612"/>
      <c r="I24" s="612"/>
      <c r="J24" s="612"/>
      <c r="K24" s="612"/>
      <c r="L24" s="612"/>
      <c r="M24" s="612"/>
      <c r="N24" s="612"/>
      <c r="O24" s="612"/>
      <c r="P24" s="612"/>
      <c r="Q24" s="612"/>
      <c r="R24" s="612"/>
      <c r="S24" s="612"/>
      <c r="T24" s="612"/>
      <c r="U24" s="612"/>
      <c r="V24" s="41"/>
      <c r="W24" s="41"/>
      <c r="X24" s="41"/>
      <c r="Y24" s="42"/>
      <c r="Z24" s="41"/>
      <c r="AA24" s="41"/>
      <c r="AB24" s="41"/>
      <c r="AC24" s="41"/>
      <c r="AD24" s="41"/>
      <c r="AE24" s="41"/>
      <c r="AF24" s="41"/>
      <c r="AG24" s="41"/>
      <c r="AH24" s="41"/>
      <c r="AI24" s="41"/>
      <c r="AJ24" s="41"/>
      <c r="AK24" s="41"/>
      <c r="AL24" s="41"/>
      <c r="AM24" s="41"/>
      <c r="AN24" s="41"/>
      <c r="AO24" s="41"/>
      <c r="AP24" s="41"/>
      <c r="AQ24" s="41"/>
      <c r="AR24" s="41"/>
      <c r="AS24" s="41"/>
      <c r="AT24" s="41"/>
      <c r="AU24" s="43"/>
      <c r="AV24" s="42"/>
      <c r="AW24" s="601"/>
      <c r="AX24" s="601"/>
      <c r="AY24" s="601"/>
      <c r="AZ24" s="601"/>
      <c r="BA24" s="601"/>
      <c r="BB24" s="601"/>
      <c r="BC24" s="601"/>
      <c r="BD24" s="601"/>
      <c r="BE24" s="601"/>
      <c r="BF24" s="26"/>
      <c r="BG24" s="26"/>
      <c r="BH24" s="610" t="str">
        <f>Index!C283</f>
        <v>do</v>
      </c>
      <c r="BI24" s="610"/>
      <c r="BJ24" s="610"/>
      <c r="BK24" s="580" t="str">
        <f>LEFT(Cover!D27,1)</f>
        <v>1</v>
      </c>
      <c r="BL24" s="592"/>
      <c r="BM24" s="580" t="str">
        <f>RIGHT(Cover!D27,1)</f>
        <v>2</v>
      </c>
      <c r="BN24" s="592"/>
      <c r="BO24" s="592"/>
      <c r="BP24" s="592"/>
      <c r="BQ24" s="604" t="s">
        <v>30</v>
      </c>
      <c r="BR24" s="605"/>
      <c r="BS24" s="604" t="s">
        <v>31</v>
      </c>
      <c r="BT24" s="605"/>
      <c r="BU24" s="606" t="str">
        <f>MID(CY,3,1)</f>
        <v>1</v>
      </c>
      <c r="BV24" s="605"/>
      <c r="BW24" s="580" t="str">
        <f>MID(CY,4,1)</f>
        <v>4</v>
      </c>
      <c r="BX24" s="607"/>
    </row>
    <row r="25" spans="1:76" ht="6.75" customHeight="1">
      <c r="A25" s="577"/>
      <c r="B25" s="42"/>
      <c r="C25" s="41"/>
      <c r="D25" s="41"/>
      <c r="E25" s="41"/>
      <c r="F25" s="41"/>
      <c r="G25" s="41"/>
      <c r="H25" s="41"/>
      <c r="I25" s="41"/>
      <c r="J25" s="41"/>
      <c r="K25" s="41"/>
      <c r="L25" s="41"/>
      <c r="M25" s="41"/>
      <c r="N25" s="41"/>
      <c r="O25" s="41"/>
      <c r="P25" s="41"/>
      <c r="Q25" s="41"/>
      <c r="R25" s="41"/>
      <c r="S25" s="608"/>
      <c r="T25" s="608"/>
      <c r="U25" s="450"/>
      <c r="V25" s="41"/>
      <c r="W25" s="41"/>
      <c r="X25" s="41"/>
      <c r="Y25" s="42"/>
      <c r="Z25" s="41"/>
      <c r="AA25" s="41"/>
      <c r="AB25" s="41"/>
      <c r="AC25" s="41"/>
      <c r="AD25" s="41"/>
      <c r="AE25" s="41"/>
      <c r="AF25" s="41"/>
      <c r="AG25" s="41"/>
      <c r="AH25" s="599"/>
      <c r="AI25" s="599"/>
      <c r="AJ25" s="599"/>
      <c r="AK25" s="599"/>
      <c r="AL25" s="599"/>
      <c r="AM25" s="599"/>
      <c r="AN25" s="599"/>
      <c r="AO25" s="599"/>
      <c r="AP25" s="26"/>
      <c r="AQ25" s="41"/>
      <c r="AR25" s="41"/>
      <c r="AS25" s="41"/>
      <c r="AT25" s="41"/>
      <c r="AU25" s="43"/>
      <c r="AV25" s="42"/>
      <c r="AW25" s="41"/>
      <c r="AX25" s="41"/>
      <c r="AY25" s="41"/>
      <c r="AZ25" s="41"/>
      <c r="BA25" s="41"/>
      <c r="BB25" s="41"/>
      <c r="BC25" s="41"/>
      <c r="BD25" s="41"/>
      <c r="BE25" s="41"/>
      <c r="BF25" s="26"/>
      <c r="BG25" s="26"/>
      <c r="BH25" s="610"/>
      <c r="BI25" s="610"/>
      <c r="BJ25" s="610"/>
      <c r="BK25" s="580"/>
      <c r="BL25" s="592"/>
      <c r="BM25" s="580"/>
      <c r="BN25" s="592"/>
      <c r="BO25" s="592"/>
      <c r="BP25" s="592"/>
      <c r="BQ25" s="604"/>
      <c r="BR25" s="605"/>
      <c r="BS25" s="604"/>
      <c r="BT25" s="605"/>
      <c r="BU25" s="606"/>
      <c r="BV25" s="605"/>
      <c r="BW25" s="580"/>
      <c r="BX25" s="607"/>
    </row>
    <row r="26" spans="1:76" ht="3.75" customHeight="1">
      <c r="A26" s="577"/>
      <c r="B26" s="42"/>
      <c r="C26" s="609"/>
      <c r="D26" s="609"/>
      <c r="E26" s="609"/>
      <c r="F26" s="609"/>
      <c r="G26" s="609"/>
      <c r="H26" s="609"/>
      <c r="I26" s="609"/>
      <c r="J26" s="609"/>
      <c r="K26" s="609"/>
      <c r="L26" s="609"/>
      <c r="M26" s="609"/>
      <c r="N26" s="609"/>
      <c r="O26" s="609"/>
      <c r="P26" s="609"/>
      <c r="Q26" s="609"/>
      <c r="R26" s="41"/>
      <c r="S26" s="454"/>
      <c r="T26" s="454"/>
      <c r="U26" s="452"/>
      <c r="V26" s="452"/>
      <c r="W26" s="452"/>
      <c r="X26" s="452"/>
      <c r="Y26" s="48"/>
      <c r="Z26" s="452"/>
      <c r="AA26" s="489"/>
      <c r="AB26" s="601" t="str">
        <f>Index!C278</f>
        <v xml:space="preserve">  mimoriadna</v>
      </c>
      <c r="AC26" s="601"/>
      <c r="AD26" s="601"/>
      <c r="AE26" s="601"/>
      <c r="AF26" s="601"/>
      <c r="AG26" s="601"/>
      <c r="AH26" s="601"/>
      <c r="AI26" s="601"/>
      <c r="AJ26" s="601"/>
      <c r="AK26" s="601"/>
      <c r="AL26" s="601"/>
      <c r="AN26" s="602" t="str">
        <f>Index!C338</f>
        <v>veľká</v>
      </c>
      <c r="AO26" s="602"/>
      <c r="AP26" s="602"/>
      <c r="AQ26" s="602"/>
      <c r="AR26" s="602"/>
      <c r="AS26" s="602"/>
      <c r="AT26" s="602"/>
      <c r="AU26" s="602"/>
      <c r="AV26" s="49"/>
      <c r="AW26" s="50"/>
      <c r="AX26" s="50"/>
      <c r="AY26" s="50"/>
      <c r="AZ26" s="50"/>
      <c r="BA26" s="50"/>
      <c r="BB26" s="50"/>
      <c r="BC26" s="50"/>
      <c r="BD26" s="50"/>
      <c r="BE26" s="50"/>
      <c r="BF26" s="51"/>
      <c r="BG26" s="51"/>
      <c r="BH26" s="52"/>
      <c r="BI26" s="52"/>
      <c r="BJ26" s="52"/>
      <c r="BK26" s="448"/>
      <c r="BL26" s="52"/>
      <c r="BM26" s="52"/>
      <c r="BN26" s="52"/>
      <c r="BO26" s="52"/>
      <c r="BP26" s="52"/>
      <c r="BQ26" s="52"/>
      <c r="BR26" s="52"/>
      <c r="BS26" s="52"/>
      <c r="BT26" s="52"/>
      <c r="BU26" s="52"/>
      <c r="BV26" s="52"/>
      <c r="BW26" s="52"/>
      <c r="BX26" s="53"/>
    </row>
    <row r="27" spans="1:76" ht="10.5" customHeight="1">
      <c r="A27" s="577"/>
      <c r="B27" s="42"/>
      <c r="C27" s="488" t="str">
        <f>LEFT(Cover!C7,1)</f>
        <v>3</v>
      </c>
      <c r="D27" s="41"/>
      <c r="E27" s="488" t="str">
        <f>MID(Cover!$C$7,2,1)</f>
        <v>5</v>
      </c>
      <c r="F27" s="41"/>
      <c r="G27" s="488" t="str">
        <f>MID(Cover!$C$7,3,1)</f>
        <v>8</v>
      </c>
      <c r="H27" s="41"/>
      <c r="I27" s="488" t="str">
        <f>MID(Cover!$C$7,4,1)</f>
        <v>3</v>
      </c>
      <c r="J27" s="41"/>
      <c r="K27" s="488" t="str">
        <f>MID(Cover!$C$7,5,1)</f>
        <v>9</v>
      </c>
      <c r="L27" s="41"/>
      <c r="M27" s="488" t="str">
        <f>MID(Cover!$C$7,6,1)</f>
        <v>2</v>
      </c>
      <c r="N27" s="41"/>
      <c r="O27" s="488" t="str">
        <f>MID(Cover!$C$7,7,1)</f>
        <v>2</v>
      </c>
      <c r="P27" s="41"/>
      <c r="Q27" s="488" t="str">
        <f>MID(Cover!$C$7,8,1)</f>
        <v>8</v>
      </c>
      <c r="R27" s="41"/>
      <c r="S27" s="41"/>
      <c r="T27" s="41"/>
      <c r="U27" s="452"/>
      <c r="V27" s="452"/>
      <c r="W27" s="452"/>
      <c r="X27" s="452"/>
      <c r="Y27" s="48"/>
      <c r="Z27" s="452"/>
      <c r="AA27" s="370" t="str">
        <f>IF(Cover!E20="","",Cover!E20)</f>
        <v/>
      </c>
      <c r="AB27" s="601"/>
      <c r="AC27" s="601"/>
      <c r="AD27" s="601"/>
      <c r="AE27" s="601"/>
      <c r="AF27" s="601"/>
      <c r="AG27" s="601"/>
      <c r="AH27" s="601"/>
      <c r="AI27" s="601"/>
      <c r="AJ27" s="601"/>
      <c r="AK27" s="601"/>
      <c r="AL27" s="601"/>
      <c r="AM27" s="370" t="str">
        <f>IF(Cover!E24="","",Cover!E24)</f>
        <v/>
      </c>
      <c r="AN27" s="602"/>
      <c r="AO27" s="602"/>
      <c r="AP27" s="602"/>
      <c r="AQ27" s="602"/>
      <c r="AR27" s="602"/>
      <c r="AS27" s="602"/>
      <c r="AT27" s="602"/>
      <c r="AU27" s="602"/>
      <c r="AV27" s="54"/>
      <c r="AW27" s="26"/>
      <c r="AX27" s="26"/>
      <c r="AY27" s="26"/>
      <c r="AZ27" s="26"/>
      <c r="BA27" s="26"/>
      <c r="BB27" s="26"/>
      <c r="BC27" s="26"/>
      <c r="BD27" s="26"/>
      <c r="BE27" s="26"/>
      <c r="BF27" s="26"/>
      <c r="BG27" s="26"/>
      <c r="BH27" s="26"/>
      <c r="BI27" s="26"/>
      <c r="BJ27" s="26"/>
      <c r="BK27" s="55"/>
      <c r="BL27" s="26"/>
      <c r="BM27" s="26"/>
      <c r="BN27" s="26"/>
      <c r="BO27" s="26"/>
      <c r="BP27" s="26"/>
      <c r="BQ27" s="26"/>
      <c r="BR27" s="26"/>
      <c r="BS27" s="26"/>
      <c r="BT27" s="26"/>
      <c r="BU27" s="26"/>
      <c r="BV27" s="26"/>
      <c r="BW27" s="26"/>
      <c r="BX27" s="56"/>
    </row>
    <row r="28" spans="1:76" ht="5.25" customHeight="1">
      <c r="A28" s="577"/>
      <c r="B28" s="42"/>
      <c r="C28" s="490"/>
      <c r="D28" s="41"/>
      <c r="E28" s="490"/>
      <c r="F28" s="41"/>
      <c r="G28" s="490"/>
      <c r="H28" s="41"/>
      <c r="I28" s="490"/>
      <c r="J28" s="41"/>
      <c r="K28" s="490"/>
      <c r="L28" s="41"/>
      <c r="M28" s="490"/>
      <c r="N28" s="41"/>
      <c r="O28" s="490"/>
      <c r="P28" s="41"/>
      <c r="Q28" s="490"/>
      <c r="R28" s="41"/>
      <c r="S28" s="41"/>
      <c r="T28" s="41"/>
      <c r="U28" s="452"/>
      <c r="V28" s="452"/>
      <c r="W28" s="452"/>
      <c r="X28" s="452"/>
      <c r="Y28" s="48"/>
      <c r="Z28" s="452"/>
      <c r="AA28" s="452"/>
      <c r="AB28" s="450"/>
      <c r="AC28" s="450"/>
      <c r="AD28" s="450"/>
      <c r="AE28" s="450"/>
      <c r="AF28" s="450"/>
      <c r="AG28" s="450"/>
      <c r="AH28" s="450"/>
      <c r="AI28" s="450"/>
      <c r="AJ28" s="450"/>
      <c r="AK28" s="450"/>
      <c r="AL28" s="450"/>
      <c r="AM28" s="452"/>
      <c r="AN28" s="450"/>
      <c r="AO28" s="450"/>
      <c r="AP28" s="450"/>
      <c r="AQ28" s="450"/>
      <c r="AR28" s="450"/>
      <c r="AS28" s="450"/>
      <c r="AT28" s="450"/>
      <c r="AU28" s="57"/>
      <c r="AV28" s="54"/>
      <c r="AW28" s="26"/>
      <c r="AX28" s="26"/>
      <c r="AY28" s="26"/>
      <c r="AZ28" s="26"/>
      <c r="BA28" s="26"/>
      <c r="BB28" s="26"/>
      <c r="BC28" s="26"/>
      <c r="BD28" s="26"/>
      <c r="BE28" s="26"/>
      <c r="BF28" s="26"/>
      <c r="BG28" s="26"/>
      <c r="BH28" s="26"/>
      <c r="BI28" s="26"/>
      <c r="BJ28" s="26"/>
      <c r="BK28" s="589"/>
      <c r="BL28" s="589"/>
      <c r="BM28" s="589"/>
      <c r="BN28" s="47"/>
      <c r="BO28" s="47"/>
      <c r="BP28" s="47"/>
      <c r="BQ28" s="589"/>
      <c r="BR28" s="589"/>
      <c r="BS28" s="589"/>
      <c r="BT28" s="589"/>
      <c r="BU28" s="589"/>
      <c r="BV28" s="589"/>
      <c r="BW28" s="589"/>
      <c r="BX28" s="56"/>
    </row>
    <row r="29" spans="1:76" ht="7.5" customHeight="1">
      <c r="A29" s="577"/>
      <c r="B29" s="42"/>
      <c r="C29" s="41"/>
      <c r="D29" s="41"/>
      <c r="E29" s="41"/>
      <c r="F29" s="41"/>
      <c r="G29" s="41"/>
      <c r="H29" s="41"/>
      <c r="I29" s="41"/>
      <c r="J29" s="41"/>
      <c r="K29" s="41"/>
      <c r="L29" s="41"/>
      <c r="M29" s="41"/>
      <c r="N29" s="41"/>
      <c r="O29" s="41"/>
      <c r="P29" s="41"/>
      <c r="Q29" s="41"/>
      <c r="R29" s="41"/>
      <c r="S29" s="608"/>
      <c r="T29" s="608"/>
      <c r="U29" s="450"/>
      <c r="V29" s="450"/>
      <c r="W29" s="450"/>
      <c r="X29" s="452"/>
      <c r="Y29" s="48"/>
      <c r="Z29" s="452"/>
      <c r="AA29" s="452"/>
      <c r="AB29" s="452"/>
      <c r="AC29" s="452"/>
      <c r="AD29" s="452"/>
      <c r="AE29" s="452"/>
      <c r="AF29" s="452"/>
      <c r="AG29" s="452"/>
      <c r="AH29" s="452"/>
      <c r="AI29" s="452"/>
      <c r="AJ29" s="450"/>
      <c r="AK29" s="450"/>
      <c r="AL29" s="450"/>
      <c r="AM29" s="450"/>
      <c r="AN29" s="450"/>
      <c r="AO29" s="450"/>
      <c r="AP29" s="26"/>
      <c r="AQ29" s="58"/>
      <c r="AR29" s="58"/>
      <c r="AS29" s="58"/>
      <c r="AT29" s="58"/>
      <c r="AU29" s="59"/>
      <c r="AV29" s="60"/>
      <c r="AW29" s="613" t="str">
        <f>Index!C281</f>
        <v>Bezprostredne
predchádzajúce
obdobie</v>
      </c>
      <c r="AX29" s="613"/>
      <c r="AY29" s="613"/>
      <c r="AZ29" s="613"/>
      <c r="BA29" s="613"/>
      <c r="BB29" s="613"/>
      <c r="BC29" s="613"/>
      <c r="BD29" s="613"/>
      <c r="BE29" s="613"/>
      <c r="BF29" s="600" t="str">
        <f>Index!C282</f>
        <v xml:space="preserve">od </v>
      </c>
      <c r="BG29" s="600"/>
      <c r="BH29" s="600"/>
      <c r="BI29" s="600"/>
      <c r="BJ29" s="600"/>
      <c r="BK29" s="580" t="str">
        <f>BK20</f>
        <v>0</v>
      </c>
      <c r="BL29" s="592"/>
      <c r="BM29" s="580" t="str">
        <f>BM20</f>
        <v>1</v>
      </c>
      <c r="BN29" s="41"/>
      <c r="BO29" s="41"/>
      <c r="BP29" s="41"/>
      <c r="BQ29" s="604" t="s">
        <v>30</v>
      </c>
      <c r="BR29" s="605"/>
      <c r="BS29" s="604" t="s">
        <v>31</v>
      </c>
      <c r="BT29" s="41"/>
      <c r="BU29" s="606" t="str">
        <f>MID(Cover!E28,3,1)</f>
        <v>1</v>
      </c>
      <c r="BV29" s="41"/>
      <c r="BW29" s="580" t="str">
        <f>MID(Cover!E28,4,1)</f>
        <v>3</v>
      </c>
      <c r="BX29" s="56"/>
    </row>
    <row r="30" spans="1:76" ht="7.5" customHeight="1">
      <c r="A30" s="577"/>
      <c r="B30" s="42"/>
      <c r="C30" s="41" t="s">
        <v>32</v>
      </c>
      <c r="D30" s="41"/>
      <c r="E30" s="41"/>
      <c r="F30" s="41"/>
      <c r="G30" s="41"/>
      <c r="H30" s="41"/>
      <c r="I30" s="41"/>
      <c r="J30" s="41"/>
      <c r="K30" s="41"/>
      <c r="L30" s="41"/>
      <c r="M30" s="41"/>
      <c r="N30" s="41"/>
      <c r="O30" s="41"/>
      <c r="P30" s="41"/>
      <c r="Q30" s="41"/>
      <c r="R30" s="41"/>
      <c r="S30" s="454"/>
      <c r="T30" s="454"/>
      <c r="U30" s="450"/>
      <c r="V30" s="450"/>
      <c r="W30" s="452"/>
      <c r="X30" s="452"/>
      <c r="Y30" s="48"/>
      <c r="Z30" s="452"/>
      <c r="AA30" s="452"/>
      <c r="AB30" s="452"/>
      <c r="AC30" s="452"/>
      <c r="AD30" s="452"/>
      <c r="AE30" s="452"/>
      <c r="AF30" s="452"/>
      <c r="AG30" s="452"/>
      <c r="AH30" s="452"/>
      <c r="AI30" s="452"/>
      <c r="AJ30" s="452"/>
      <c r="AK30" s="452"/>
      <c r="AL30" s="452"/>
      <c r="AM30" s="452"/>
      <c r="AN30" s="452"/>
      <c r="AO30" s="452"/>
      <c r="AP30" s="452"/>
      <c r="AQ30" s="452"/>
      <c r="AR30" s="452"/>
      <c r="AS30" s="452"/>
      <c r="AT30" s="58"/>
      <c r="AU30" s="59"/>
      <c r="AV30" s="60"/>
      <c r="AW30" s="613"/>
      <c r="AX30" s="613"/>
      <c r="AY30" s="613"/>
      <c r="AZ30" s="613"/>
      <c r="BA30" s="613"/>
      <c r="BB30" s="613"/>
      <c r="BC30" s="613"/>
      <c r="BD30" s="613"/>
      <c r="BE30" s="613"/>
      <c r="BF30" s="600"/>
      <c r="BG30" s="600"/>
      <c r="BH30" s="600"/>
      <c r="BI30" s="600"/>
      <c r="BJ30" s="600"/>
      <c r="BK30" s="580"/>
      <c r="BL30" s="592"/>
      <c r="BM30" s="580"/>
      <c r="BN30" s="41"/>
      <c r="BO30" s="41"/>
      <c r="BP30" s="41"/>
      <c r="BQ30" s="604"/>
      <c r="BR30" s="605"/>
      <c r="BS30" s="604"/>
      <c r="BT30" s="41"/>
      <c r="BU30" s="606"/>
      <c r="BV30" s="41"/>
      <c r="BW30" s="580"/>
      <c r="BX30" s="56"/>
    </row>
    <row r="31" spans="1:76" ht="5.0999999999999996" customHeight="1">
      <c r="A31" s="577"/>
      <c r="B31" s="42"/>
      <c r="C31" s="41"/>
      <c r="D31" s="41"/>
      <c r="E31" s="41"/>
      <c r="F31" s="41"/>
      <c r="G31" s="41"/>
      <c r="H31" s="41"/>
      <c r="I31" s="41"/>
      <c r="J31" s="41"/>
      <c r="K31" s="41"/>
      <c r="L31" s="41"/>
      <c r="M31" s="41"/>
      <c r="N31" s="41"/>
      <c r="O31" s="41"/>
      <c r="P31" s="41"/>
      <c r="Q31" s="41"/>
      <c r="R31" s="41"/>
      <c r="S31" s="454"/>
      <c r="T31" s="454"/>
      <c r="U31" s="450"/>
      <c r="V31" s="450"/>
      <c r="W31" s="450"/>
      <c r="X31" s="450"/>
      <c r="Y31" s="46"/>
      <c r="Z31" s="450"/>
      <c r="AA31" s="450"/>
      <c r="AB31" s="450"/>
      <c r="AC31" s="450"/>
      <c r="AD31" s="450"/>
      <c r="AE31" s="450"/>
      <c r="AF31" s="450"/>
      <c r="AG31" s="61"/>
      <c r="AH31" s="61"/>
      <c r="AI31" s="61"/>
      <c r="AJ31" s="452"/>
      <c r="AK31" s="452"/>
      <c r="AL31" s="452"/>
      <c r="AM31" s="452"/>
      <c r="AN31" s="452"/>
      <c r="AO31" s="452"/>
      <c r="AP31" s="452"/>
      <c r="AQ31" s="452"/>
      <c r="AR31" s="452"/>
      <c r="AS31" s="58"/>
      <c r="AT31" s="58"/>
      <c r="AU31" s="59"/>
      <c r="AV31" s="60"/>
      <c r="AW31" s="613"/>
      <c r="AX31" s="613"/>
      <c r="AY31" s="613"/>
      <c r="AZ31" s="613"/>
      <c r="BA31" s="613"/>
      <c r="BB31" s="613"/>
      <c r="BC31" s="613"/>
      <c r="BD31" s="613"/>
      <c r="BE31" s="613"/>
      <c r="BF31" s="26"/>
      <c r="BG31" s="26"/>
      <c r="BH31" s="26"/>
      <c r="BI31" s="26"/>
      <c r="BJ31" s="26"/>
      <c r="BK31" s="26"/>
      <c r="BL31" s="26"/>
      <c r="BM31" s="26"/>
      <c r="BN31" s="26"/>
      <c r="BO31" s="26"/>
      <c r="BP31" s="26"/>
      <c r="BQ31" s="26"/>
      <c r="BR31" s="26"/>
      <c r="BS31" s="26"/>
      <c r="BT31" s="26"/>
      <c r="BU31" s="26"/>
      <c r="BV31" s="26"/>
      <c r="BW31" s="26"/>
      <c r="BX31" s="56"/>
    </row>
    <row r="32" spans="1:76" ht="5.0999999999999996" customHeight="1">
      <c r="A32" s="577"/>
      <c r="B32" s="42"/>
      <c r="C32" s="589"/>
      <c r="D32" s="589"/>
      <c r="E32" s="589"/>
      <c r="F32" s="41"/>
      <c r="G32" s="41"/>
      <c r="H32" s="41"/>
      <c r="I32" s="589"/>
      <c r="J32" s="589"/>
      <c r="K32" s="589"/>
      <c r="L32" s="41"/>
      <c r="M32" s="41"/>
      <c r="N32" s="41"/>
      <c r="O32" s="62"/>
      <c r="P32" s="41"/>
      <c r="Q32" s="41"/>
      <c r="R32" s="41"/>
      <c r="S32" s="454"/>
      <c r="T32" s="454"/>
      <c r="U32" s="450"/>
      <c r="V32" s="450"/>
      <c r="W32" s="450"/>
      <c r="X32" s="450"/>
      <c r="Y32" s="46"/>
      <c r="Z32" s="450"/>
      <c r="AA32" s="489"/>
      <c r="AB32" s="601" t="str">
        <f>Index!C279</f>
        <v>priebežná</v>
      </c>
      <c r="AC32" s="601"/>
      <c r="AD32" s="601"/>
      <c r="AE32" s="601"/>
      <c r="AF32" s="601"/>
      <c r="AG32" s="601"/>
      <c r="AH32" s="601"/>
      <c r="AI32" s="601"/>
      <c r="AJ32" s="601"/>
      <c r="AK32" s="601"/>
      <c r="AL32" s="601"/>
      <c r="AM32" s="452"/>
      <c r="AN32" s="452"/>
      <c r="AO32" s="452"/>
      <c r="AP32" s="452"/>
      <c r="AQ32" s="452"/>
      <c r="AR32" s="452"/>
      <c r="AS32" s="58"/>
      <c r="AT32" s="58"/>
      <c r="AU32" s="59"/>
      <c r="AV32" s="60"/>
      <c r="AW32" s="613"/>
      <c r="AX32" s="613"/>
      <c r="AY32" s="613"/>
      <c r="AZ32" s="613"/>
      <c r="BA32" s="613"/>
      <c r="BB32" s="613"/>
      <c r="BC32" s="613"/>
      <c r="BD32" s="613"/>
      <c r="BE32" s="613"/>
      <c r="BF32" s="26"/>
      <c r="BG32" s="26"/>
      <c r="BH32" s="26"/>
      <c r="BI32" s="26"/>
      <c r="BJ32" s="26"/>
      <c r="BK32" s="577"/>
      <c r="BL32" s="577"/>
      <c r="BM32" s="577"/>
      <c r="BN32" s="26"/>
      <c r="BO32" s="26"/>
      <c r="BP32" s="26"/>
      <c r="BQ32" s="577"/>
      <c r="BR32" s="577"/>
      <c r="BS32" s="577"/>
      <c r="BT32" s="577"/>
      <c r="BU32" s="577"/>
      <c r="BV32" s="577"/>
      <c r="BW32" s="577"/>
      <c r="BX32" s="56"/>
    </row>
    <row r="33" spans="1:76" ht="7.5" customHeight="1">
      <c r="A33" s="577"/>
      <c r="B33" s="42"/>
      <c r="C33" s="580" t="str">
        <f>LEFT(Cover!C9,1)</f>
        <v>5</v>
      </c>
      <c r="D33" s="41"/>
      <c r="E33" s="580" t="str">
        <f>MID(Cover!$C$9,2,1)</f>
        <v>0</v>
      </c>
      <c r="F33" s="41"/>
      <c r="G33" s="41"/>
      <c r="H33" s="41"/>
      <c r="I33" s="580" t="str">
        <f>MID(Cover!$C$9,3,1)</f>
        <v>3</v>
      </c>
      <c r="J33" s="41"/>
      <c r="K33" s="580" t="str">
        <f>MID(Cover!$C$9,4,1)</f>
        <v>0</v>
      </c>
      <c r="L33" s="41"/>
      <c r="M33" s="41"/>
      <c r="N33" s="41"/>
      <c r="O33" s="580" t="str">
        <f>MID(Cover!$C$9,5,1)</f>
        <v>0</v>
      </c>
      <c r="P33" s="41"/>
      <c r="Q33" s="41"/>
      <c r="R33" s="41"/>
      <c r="S33" s="454"/>
      <c r="T33" s="454"/>
      <c r="U33" s="452"/>
      <c r="V33" s="452"/>
      <c r="W33" s="452"/>
      <c r="X33" s="452"/>
      <c r="Y33" s="48"/>
      <c r="Z33" s="452"/>
      <c r="AA33" s="488" t="str">
        <f>LEFT(Cover!AB18,1)</f>
        <v/>
      </c>
      <c r="AB33" s="601"/>
      <c r="AC33" s="601"/>
      <c r="AD33" s="601"/>
      <c r="AE33" s="601"/>
      <c r="AF33" s="601"/>
      <c r="AG33" s="601"/>
      <c r="AH33" s="601"/>
      <c r="AI33" s="601"/>
      <c r="AJ33" s="601"/>
      <c r="AK33" s="601"/>
      <c r="AL33" s="601"/>
      <c r="AM33" s="619" t="str">
        <f>Index!C35</f>
        <v>(vyznačí sa X)</v>
      </c>
      <c r="AN33" s="619"/>
      <c r="AO33" s="619"/>
      <c r="AP33" s="619"/>
      <c r="AQ33" s="619"/>
      <c r="AR33" s="619"/>
      <c r="AS33" s="619"/>
      <c r="AT33" s="619"/>
      <c r="AU33" s="619"/>
      <c r="AV33" s="60"/>
      <c r="AW33" s="613"/>
      <c r="AX33" s="613"/>
      <c r="AY33" s="613"/>
      <c r="AZ33" s="613"/>
      <c r="BA33" s="613"/>
      <c r="BB33" s="613"/>
      <c r="BC33" s="613"/>
      <c r="BD33" s="613"/>
      <c r="BE33" s="613"/>
      <c r="BF33" s="26"/>
      <c r="BG33" s="26"/>
      <c r="BH33" s="610" t="str">
        <f>Index!C283</f>
        <v>do</v>
      </c>
      <c r="BI33" s="610"/>
      <c r="BJ33" s="610"/>
      <c r="BK33" s="580" t="str">
        <f>LEFT(Cover!D28,1)</f>
        <v>1</v>
      </c>
      <c r="BL33" s="592"/>
      <c r="BM33" s="580" t="str">
        <f>RIGHT(Cover!D28)</f>
        <v>2</v>
      </c>
      <c r="BN33" s="592"/>
      <c r="BO33" s="592"/>
      <c r="BP33" s="592"/>
      <c r="BQ33" s="604" t="s">
        <v>30</v>
      </c>
      <c r="BR33" s="605"/>
      <c r="BS33" s="604" t="s">
        <v>31</v>
      </c>
      <c r="BT33" s="605"/>
      <c r="BU33" s="606" t="str">
        <f>BU20</f>
        <v>1</v>
      </c>
      <c r="BV33" s="605"/>
      <c r="BW33" s="580" t="str">
        <f>MID(Cover!E28,4,1)</f>
        <v>3</v>
      </c>
      <c r="BX33" s="56"/>
    </row>
    <row r="34" spans="1:76" ht="7.5" customHeight="1">
      <c r="A34" s="577"/>
      <c r="B34" s="42"/>
      <c r="C34" s="580"/>
      <c r="D34" s="41"/>
      <c r="E34" s="580"/>
      <c r="F34" s="41"/>
      <c r="G34" s="63" t="s">
        <v>2</v>
      </c>
      <c r="H34" s="41"/>
      <c r="I34" s="580"/>
      <c r="J34" s="41"/>
      <c r="K34" s="580"/>
      <c r="L34" s="41"/>
      <c r="M34" s="63" t="s">
        <v>2</v>
      </c>
      <c r="N34" s="41"/>
      <c r="O34" s="580"/>
      <c r="P34" s="41"/>
      <c r="Q34" s="41"/>
      <c r="R34" s="41"/>
      <c r="S34" s="454"/>
      <c r="T34" s="454"/>
      <c r="U34" s="450"/>
      <c r="V34" s="450"/>
      <c r="W34" s="450"/>
      <c r="X34" s="450"/>
      <c r="Y34" s="46"/>
      <c r="Z34" s="450"/>
      <c r="AA34" s="450"/>
      <c r="AB34" s="450"/>
      <c r="AC34" s="450"/>
      <c r="AD34" s="450"/>
      <c r="AE34" s="450"/>
      <c r="AF34" s="450"/>
      <c r="AG34" s="61"/>
      <c r="AH34" s="61"/>
      <c r="AI34" s="61"/>
      <c r="AJ34" s="61"/>
      <c r="AK34" s="61"/>
      <c r="AL34" s="61"/>
      <c r="AM34" s="61"/>
      <c r="AN34" s="61"/>
      <c r="AO34" s="61"/>
      <c r="AP34" s="26"/>
      <c r="AQ34" s="58"/>
      <c r="AR34" s="58"/>
      <c r="AS34" s="58"/>
      <c r="AT34" s="58"/>
      <c r="AU34" s="59"/>
      <c r="AV34" s="60"/>
      <c r="AW34" s="613"/>
      <c r="AX34" s="613"/>
      <c r="AY34" s="613"/>
      <c r="AZ34" s="613"/>
      <c r="BA34" s="613"/>
      <c r="BB34" s="613"/>
      <c r="BC34" s="613"/>
      <c r="BD34" s="613"/>
      <c r="BE34" s="613"/>
      <c r="BF34" s="26"/>
      <c r="BG34" s="26"/>
      <c r="BH34" s="610"/>
      <c r="BI34" s="610"/>
      <c r="BJ34" s="610"/>
      <c r="BK34" s="580"/>
      <c r="BL34" s="592"/>
      <c r="BM34" s="580"/>
      <c r="BN34" s="592"/>
      <c r="BO34" s="592"/>
      <c r="BP34" s="592"/>
      <c r="BQ34" s="604"/>
      <c r="BR34" s="605"/>
      <c r="BS34" s="604"/>
      <c r="BT34" s="605"/>
      <c r="BU34" s="606"/>
      <c r="BV34" s="605"/>
      <c r="BW34" s="580"/>
      <c r="BX34" s="56"/>
    </row>
    <row r="35" spans="1:76" ht="5.0999999999999996" customHeight="1">
      <c r="A35" s="577"/>
      <c r="B35" s="49"/>
      <c r="C35" s="50"/>
      <c r="D35" s="50"/>
      <c r="E35" s="50"/>
      <c r="F35" s="50"/>
      <c r="G35" s="50"/>
      <c r="H35" s="50"/>
      <c r="I35" s="50"/>
      <c r="J35" s="50"/>
      <c r="K35" s="50"/>
      <c r="L35" s="50"/>
      <c r="M35" s="50"/>
      <c r="N35" s="50"/>
      <c r="O35" s="50"/>
      <c r="P35" s="50"/>
      <c r="Q35" s="50"/>
      <c r="R35" s="50"/>
      <c r="S35" s="50"/>
      <c r="T35" s="50"/>
      <c r="U35" s="50"/>
      <c r="V35" s="50"/>
      <c r="W35" s="50"/>
      <c r="X35" s="50"/>
      <c r="Y35" s="49"/>
      <c r="Z35" s="50"/>
      <c r="AA35" s="50"/>
      <c r="AB35" s="50"/>
      <c r="AC35" s="50"/>
      <c r="AD35" s="50"/>
      <c r="AE35" s="50"/>
      <c r="AF35" s="50"/>
      <c r="AG35" s="50"/>
      <c r="AH35" s="50"/>
      <c r="AI35" s="50"/>
      <c r="AJ35" s="50"/>
      <c r="AK35" s="50"/>
      <c r="AL35" s="50"/>
      <c r="AM35" s="50"/>
      <c r="AN35" s="50"/>
      <c r="AO35" s="50"/>
      <c r="AP35" s="51"/>
      <c r="AQ35" s="51"/>
      <c r="AR35" s="51"/>
      <c r="AS35" s="51"/>
      <c r="AT35" s="51"/>
      <c r="AU35" s="64"/>
      <c r="AV35" s="65"/>
      <c r="AW35" s="51"/>
      <c r="AX35" s="51"/>
      <c r="AY35" s="51"/>
      <c r="AZ35" s="51"/>
      <c r="BA35" s="51"/>
      <c r="BB35" s="51"/>
      <c r="BC35" s="51"/>
      <c r="BD35" s="51"/>
      <c r="BE35" s="51"/>
      <c r="BF35" s="51"/>
      <c r="BG35" s="51"/>
      <c r="BH35" s="51"/>
      <c r="BI35" s="51"/>
      <c r="BJ35" s="51"/>
      <c r="BK35" s="51"/>
      <c r="BL35" s="51"/>
      <c r="BM35" s="51"/>
      <c r="BN35" s="51"/>
      <c r="BO35" s="51"/>
      <c r="BP35" s="51"/>
      <c r="BQ35" s="51"/>
      <c r="BR35" s="51"/>
      <c r="BS35" s="51"/>
      <c r="BT35" s="51"/>
      <c r="BU35" s="51"/>
      <c r="BV35" s="51"/>
      <c r="BW35" s="51"/>
      <c r="BX35" s="64"/>
    </row>
    <row r="36" spans="1:76" ht="3" customHeight="1">
      <c r="A36" s="577"/>
      <c r="B36" s="594"/>
      <c r="C36" s="594"/>
      <c r="D36" s="594"/>
      <c r="E36" s="594"/>
      <c r="F36" s="594"/>
      <c r="G36" s="594"/>
      <c r="H36" s="594"/>
      <c r="I36" s="594"/>
      <c r="J36" s="594"/>
      <c r="K36" s="594"/>
      <c r="L36" s="594"/>
      <c r="M36" s="594"/>
      <c r="N36" s="594"/>
      <c r="O36" s="594"/>
      <c r="P36" s="594"/>
      <c r="Q36" s="594"/>
      <c r="R36" s="594"/>
      <c r="S36" s="594"/>
      <c r="T36" s="594"/>
      <c r="U36" s="594"/>
      <c r="V36" s="594"/>
      <c r="W36" s="594"/>
      <c r="X36" s="594"/>
      <c r="Y36" s="594"/>
      <c r="Z36" s="594"/>
      <c r="AA36" s="594"/>
      <c r="AB36" s="594"/>
      <c r="AC36" s="594"/>
      <c r="AD36" s="594"/>
      <c r="AE36" s="594"/>
      <c r="AF36" s="594"/>
      <c r="AG36" s="594"/>
      <c r="AH36" s="594"/>
      <c r="AI36" s="594"/>
      <c r="AJ36" s="594"/>
      <c r="AK36" s="594"/>
      <c r="AL36" s="594"/>
      <c r="AM36" s="594"/>
      <c r="AN36" s="594"/>
      <c r="AO36" s="594"/>
      <c r="AP36" s="594"/>
      <c r="AQ36" s="594"/>
      <c r="AR36" s="594"/>
      <c r="AS36" s="594"/>
      <c r="AT36" s="594"/>
      <c r="AU36" s="594"/>
      <c r="AV36" s="594"/>
      <c r="AW36" s="594"/>
      <c r="AX36" s="594"/>
      <c r="AY36" s="594"/>
      <c r="AZ36" s="594"/>
      <c r="BA36" s="594"/>
      <c r="BB36" s="594"/>
      <c r="BC36" s="594"/>
      <c r="BD36" s="594"/>
      <c r="BE36" s="594"/>
      <c r="BF36" s="594"/>
      <c r="BG36" s="594"/>
      <c r="BH36" s="594"/>
      <c r="BI36" s="594"/>
      <c r="BJ36" s="594"/>
      <c r="BK36" s="594"/>
      <c r="BL36" s="594"/>
      <c r="BM36" s="594"/>
      <c r="BN36" s="594"/>
      <c r="BO36" s="594"/>
      <c r="BP36" s="594"/>
      <c r="BQ36" s="594"/>
      <c r="BR36" s="594"/>
      <c r="BS36" s="594"/>
      <c r="BT36" s="594"/>
      <c r="BU36" s="594"/>
      <c r="BV36" s="594"/>
      <c r="BW36" s="594"/>
      <c r="BX36" s="594"/>
    </row>
    <row r="37" spans="1:76" ht="18" customHeight="1">
      <c r="A37" s="577"/>
      <c r="B37" s="616" t="str">
        <f>Index!C286</f>
        <v>Priložené súčasti účtovnej závierky</v>
      </c>
      <c r="C37" s="617"/>
      <c r="D37" s="617"/>
      <c r="E37" s="617"/>
      <c r="F37" s="617"/>
      <c r="G37" s="617"/>
      <c r="H37" s="617"/>
      <c r="I37" s="617"/>
      <c r="J37" s="617"/>
      <c r="K37" s="617"/>
      <c r="L37" s="617"/>
      <c r="M37" s="617"/>
      <c r="N37" s="617"/>
      <c r="O37" s="617"/>
      <c r="P37" s="617"/>
      <c r="Q37" s="617"/>
      <c r="R37" s="617"/>
      <c r="S37" s="617"/>
      <c r="T37" s="617"/>
      <c r="U37" s="617"/>
      <c r="V37" s="617"/>
      <c r="W37" s="617"/>
      <c r="X37" s="617"/>
      <c r="Y37" s="617"/>
      <c r="Z37" s="617"/>
      <c r="AA37" s="617"/>
      <c r="AB37" s="617"/>
      <c r="AC37" s="617"/>
      <c r="AD37" s="617"/>
      <c r="AE37" s="617"/>
      <c r="AF37" s="617"/>
      <c r="AG37" s="617"/>
      <c r="AH37" s="617"/>
      <c r="AI37" s="617"/>
      <c r="AJ37" s="617"/>
      <c r="AK37" s="617"/>
      <c r="AL37" s="617"/>
      <c r="AM37" s="617"/>
      <c r="AN37" s="617"/>
      <c r="AO37" s="617"/>
      <c r="AP37" s="617"/>
      <c r="AQ37" s="617"/>
      <c r="AR37" s="617"/>
      <c r="AS37" s="617"/>
      <c r="AT37" s="617"/>
      <c r="AU37" s="617"/>
      <c r="AV37" s="617"/>
      <c r="AW37" s="617"/>
      <c r="AX37" s="617"/>
      <c r="AY37" s="617"/>
      <c r="AZ37" s="617"/>
      <c r="BA37" s="617"/>
      <c r="BB37" s="617"/>
      <c r="BC37" s="617"/>
      <c r="BD37" s="617"/>
      <c r="BE37" s="617"/>
      <c r="BF37" s="617"/>
      <c r="BG37" s="617"/>
      <c r="BH37" s="617"/>
      <c r="BI37" s="617"/>
      <c r="BJ37" s="617"/>
      <c r="BK37" s="617"/>
      <c r="BL37" s="617"/>
      <c r="BM37" s="617"/>
      <c r="BN37" s="617"/>
      <c r="BO37" s="617"/>
      <c r="BP37" s="617"/>
      <c r="BQ37" s="617"/>
      <c r="BR37" s="617"/>
      <c r="BS37" s="617"/>
      <c r="BT37" s="617"/>
      <c r="BU37" s="617"/>
      <c r="BV37" s="617"/>
      <c r="BW37" s="617"/>
      <c r="BX37" s="618"/>
    </row>
    <row r="38" spans="1:76" ht="25.5" customHeight="1">
      <c r="A38" s="577"/>
      <c r="B38" s="66"/>
      <c r="C38" s="41"/>
      <c r="D38" s="41"/>
      <c r="E38" s="491" t="s">
        <v>34</v>
      </c>
      <c r="F38" s="601" t="str">
        <f>Index!C287</f>
        <v>Súvaha (Úč POD 1-01)</v>
      </c>
      <c r="G38" s="601"/>
      <c r="H38" s="601"/>
      <c r="I38" s="601"/>
      <c r="J38" s="601"/>
      <c r="K38" s="601"/>
      <c r="L38" s="601"/>
      <c r="M38" s="601"/>
      <c r="N38" s="601"/>
      <c r="O38" s="601"/>
      <c r="P38" s="601"/>
      <c r="Q38" s="601"/>
      <c r="R38" s="601"/>
      <c r="S38" s="601"/>
      <c r="T38" s="601"/>
      <c r="U38" s="601"/>
      <c r="V38" s="41"/>
      <c r="W38" s="41"/>
      <c r="X38" s="41"/>
      <c r="Y38" s="491" t="s">
        <v>34</v>
      </c>
      <c r="Z38" s="41"/>
      <c r="AA38" s="614" t="str">
        <f>Index!C289</f>
        <v>Výkaz ziskov a strát (Úč POD 2-01)</v>
      </c>
      <c r="AB38" s="614"/>
      <c r="AC38" s="614"/>
      <c r="AD38" s="614"/>
      <c r="AE38" s="614"/>
      <c r="AF38" s="614"/>
      <c r="AG38" s="614"/>
      <c r="AH38" s="614"/>
      <c r="AI38" s="614"/>
      <c r="AJ38" s="614"/>
      <c r="AK38" s="614"/>
      <c r="AL38" s="614"/>
      <c r="AM38" s="614"/>
      <c r="AN38" s="614"/>
      <c r="AO38" s="614"/>
      <c r="AP38" s="614"/>
      <c r="AQ38" s="614"/>
      <c r="AR38" s="614"/>
      <c r="AS38" s="614"/>
      <c r="AT38" s="41"/>
      <c r="AU38" s="41"/>
      <c r="AV38" s="41"/>
      <c r="AW38" s="491" t="s">
        <v>34</v>
      </c>
      <c r="AX38" s="601" t="str">
        <f>Index!C290</f>
        <v>Poznámky (Úč POD 3-01)</v>
      </c>
      <c r="AY38" s="601"/>
      <c r="AZ38" s="601"/>
      <c r="BA38" s="601"/>
      <c r="BB38" s="601"/>
      <c r="BC38" s="601"/>
      <c r="BD38" s="601"/>
      <c r="BE38" s="601"/>
      <c r="BF38" s="601"/>
      <c r="BG38" s="601"/>
      <c r="BH38" s="601"/>
      <c r="BI38" s="601"/>
      <c r="BJ38" s="601"/>
      <c r="BK38" s="601"/>
      <c r="BL38" s="601"/>
      <c r="BM38" s="601"/>
      <c r="BN38" s="41"/>
      <c r="BO38" s="41"/>
      <c r="BP38" s="41"/>
      <c r="BQ38" s="41"/>
      <c r="BR38" s="41"/>
      <c r="BS38" s="41"/>
      <c r="BT38" s="41"/>
      <c r="BU38" s="41"/>
      <c r="BV38" s="41"/>
      <c r="BW38" s="41"/>
      <c r="BX38" s="67"/>
    </row>
    <row r="39" spans="1:76" s="71" customFormat="1" ht="10.5" customHeight="1">
      <c r="A39" s="577"/>
      <c r="B39" s="68"/>
      <c r="C39" s="69"/>
      <c r="D39" s="69"/>
      <c r="E39" s="69"/>
      <c r="F39" s="615" t="str">
        <f>Index!C288</f>
        <v>(v celých eurách)</v>
      </c>
      <c r="G39" s="615"/>
      <c r="H39" s="615"/>
      <c r="I39" s="615"/>
      <c r="J39" s="615"/>
      <c r="K39" s="615"/>
      <c r="L39" s="615"/>
      <c r="M39" s="615"/>
      <c r="N39" s="615"/>
      <c r="O39" s="615"/>
      <c r="P39" s="615"/>
      <c r="Q39" s="69"/>
      <c r="R39" s="69"/>
      <c r="S39" s="69"/>
      <c r="T39" s="69"/>
      <c r="U39" s="69"/>
      <c r="V39" s="69"/>
      <c r="W39" s="69"/>
      <c r="X39" s="69"/>
      <c r="Y39" s="69"/>
      <c r="Z39" s="69"/>
      <c r="AA39" s="615" t="str">
        <f>Index!C288</f>
        <v>(v celých eurách)</v>
      </c>
      <c r="AB39" s="615"/>
      <c r="AC39" s="615"/>
      <c r="AD39" s="615"/>
      <c r="AE39" s="615"/>
      <c r="AF39" s="615"/>
      <c r="AG39" s="615"/>
      <c r="AH39" s="615"/>
      <c r="AI39" s="615"/>
      <c r="AJ39" s="615"/>
      <c r="AK39" s="615"/>
      <c r="AL39" s="69"/>
      <c r="AM39" s="69"/>
      <c r="AN39" s="69"/>
      <c r="AO39" s="69"/>
      <c r="AP39" s="69"/>
      <c r="AQ39" s="69"/>
      <c r="AR39" s="69"/>
      <c r="AS39" s="69"/>
      <c r="AT39" s="69"/>
      <c r="AU39" s="69"/>
      <c r="AV39" s="69"/>
      <c r="AW39" s="69"/>
      <c r="AX39" s="69"/>
      <c r="AY39" s="615" t="str">
        <f>Index!C288</f>
        <v>(v celých eurách)</v>
      </c>
      <c r="AZ39" s="615"/>
      <c r="BA39" s="615"/>
      <c r="BB39" s="615"/>
      <c r="BC39" s="615"/>
      <c r="BD39" s="615"/>
      <c r="BE39" s="615"/>
      <c r="BF39" s="615"/>
      <c r="BG39" s="615"/>
      <c r="BH39" s="615"/>
      <c r="BI39" s="615"/>
      <c r="BJ39" s="615"/>
      <c r="BK39" s="615"/>
      <c r="BL39" s="615"/>
      <c r="BM39" s="615"/>
      <c r="BN39" s="615"/>
      <c r="BO39" s="615"/>
      <c r="BP39" s="615"/>
      <c r="BQ39" s="615"/>
      <c r="BR39" s="69"/>
      <c r="BS39" s="69"/>
      <c r="BT39" s="69"/>
      <c r="BU39" s="69"/>
      <c r="BV39" s="69"/>
      <c r="BW39" s="69"/>
      <c r="BX39" s="70"/>
    </row>
    <row r="40" spans="1:76" ht="3" customHeight="1">
      <c r="A40" s="577"/>
      <c r="B40" s="621"/>
      <c r="C40" s="622"/>
      <c r="D40" s="622"/>
      <c r="E40" s="622"/>
      <c r="F40" s="622"/>
      <c r="G40" s="622"/>
      <c r="H40" s="622"/>
      <c r="I40" s="622"/>
      <c r="J40" s="622"/>
      <c r="K40" s="622"/>
      <c r="L40" s="622"/>
      <c r="M40" s="622"/>
      <c r="N40" s="622"/>
      <c r="O40" s="622"/>
      <c r="P40" s="622"/>
      <c r="Q40" s="622"/>
      <c r="R40" s="622"/>
      <c r="S40" s="622"/>
      <c r="T40" s="622"/>
      <c r="U40" s="622"/>
      <c r="V40" s="622"/>
      <c r="W40" s="622"/>
      <c r="X40" s="622"/>
      <c r="Y40" s="622"/>
      <c r="Z40" s="622"/>
      <c r="AA40" s="622"/>
      <c r="AB40" s="622"/>
      <c r="AC40" s="622"/>
      <c r="AD40" s="622"/>
      <c r="AE40" s="622"/>
      <c r="AF40" s="622"/>
      <c r="AG40" s="622"/>
      <c r="AH40" s="622"/>
      <c r="AI40" s="622"/>
      <c r="AJ40" s="622"/>
      <c r="AK40" s="622"/>
      <c r="AL40" s="622"/>
      <c r="AM40" s="622"/>
      <c r="AN40" s="622"/>
      <c r="AO40" s="622"/>
      <c r="AP40" s="622"/>
      <c r="AQ40" s="622"/>
      <c r="AR40" s="622"/>
      <c r="AS40" s="622"/>
      <c r="AT40" s="622"/>
      <c r="AU40" s="622"/>
      <c r="AV40" s="622"/>
      <c r="AW40" s="622"/>
      <c r="AX40" s="622"/>
      <c r="AY40" s="622"/>
      <c r="AZ40" s="622"/>
      <c r="BA40" s="622"/>
      <c r="BB40" s="622"/>
      <c r="BC40" s="622"/>
      <c r="BD40" s="622"/>
      <c r="BE40" s="622"/>
      <c r="BF40" s="622"/>
      <c r="BG40" s="622"/>
      <c r="BH40" s="622"/>
      <c r="BI40" s="622"/>
      <c r="BJ40" s="622"/>
      <c r="BK40" s="622"/>
      <c r="BL40" s="622"/>
      <c r="BM40" s="622"/>
      <c r="BN40" s="622"/>
      <c r="BO40" s="622"/>
      <c r="BP40" s="622"/>
      <c r="BQ40" s="622"/>
      <c r="BR40" s="622"/>
      <c r="BS40" s="622"/>
      <c r="BT40" s="622"/>
      <c r="BU40" s="622"/>
      <c r="BV40" s="622"/>
      <c r="BW40" s="622"/>
      <c r="BX40" s="623"/>
    </row>
    <row r="41" spans="1:76">
      <c r="A41" s="577"/>
      <c r="B41" s="624" t="str">
        <f>Index!C291</f>
        <v xml:space="preserve"> Obchodné meno (názov) účtovnej jednotky</v>
      </c>
      <c r="C41" s="624"/>
      <c r="D41" s="624"/>
      <c r="E41" s="624"/>
      <c r="F41" s="624"/>
      <c r="G41" s="624"/>
      <c r="H41" s="624"/>
      <c r="I41" s="624"/>
      <c r="J41" s="624"/>
      <c r="K41" s="624"/>
      <c r="L41" s="624"/>
      <c r="M41" s="624"/>
      <c r="N41" s="624"/>
      <c r="O41" s="624"/>
      <c r="P41" s="624"/>
      <c r="Q41" s="624"/>
      <c r="R41" s="624"/>
      <c r="S41" s="624"/>
      <c r="T41" s="624"/>
      <c r="U41" s="624"/>
      <c r="V41" s="624"/>
      <c r="W41" s="624"/>
      <c r="X41" s="624"/>
      <c r="Y41" s="624"/>
      <c r="Z41" s="624"/>
      <c r="AA41" s="624"/>
      <c r="AB41" s="624"/>
      <c r="AC41" s="624"/>
      <c r="AD41" s="624"/>
      <c r="AE41" s="624"/>
      <c r="AF41" s="624"/>
      <c r="AG41" s="624"/>
      <c r="AH41" s="624"/>
      <c r="AI41" s="624"/>
      <c r="AJ41" s="624"/>
      <c r="AK41" s="624"/>
      <c r="AL41" s="624"/>
      <c r="AM41" s="624"/>
      <c r="AN41" s="624"/>
      <c r="AO41" s="624"/>
      <c r="AP41" s="624"/>
      <c r="AQ41" s="624"/>
      <c r="AR41" s="624"/>
      <c r="AS41" s="624"/>
      <c r="AT41" s="624"/>
      <c r="AU41" s="624"/>
      <c r="AV41" s="624"/>
      <c r="AW41" s="624"/>
      <c r="AX41" s="624"/>
      <c r="AY41" s="624"/>
      <c r="AZ41" s="624"/>
      <c r="BA41" s="624"/>
      <c r="BB41" s="624"/>
      <c r="BC41" s="624"/>
      <c r="BD41" s="624"/>
      <c r="BE41" s="624"/>
      <c r="BF41" s="624"/>
      <c r="BG41" s="624"/>
      <c r="BH41" s="624"/>
      <c r="BI41" s="624"/>
      <c r="BJ41" s="624"/>
      <c r="BK41" s="624"/>
      <c r="BL41" s="624"/>
      <c r="BM41" s="624"/>
      <c r="BN41" s="624"/>
      <c r="BO41" s="624"/>
      <c r="BP41" s="624"/>
      <c r="BQ41" s="624"/>
      <c r="BR41" s="624"/>
      <c r="BS41" s="624"/>
      <c r="BT41" s="624"/>
      <c r="BU41" s="624"/>
      <c r="BV41" s="624"/>
      <c r="BW41" s="624"/>
      <c r="BX41" s="624"/>
    </row>
    <row r="42" spans="1:76" ht="3" customHeight="1">
      <c r="A42" s="577"/>
      <c r="B42" s="46"/>
      <c r="C42" s="589"/>
      <c r="D42" s="589"/>
      <c r="E42" s="589"/>
      <c r="F42" s="589"/>
      <c r="G42" s="589"/>
      <c r="H42" s="589"/>
      <c r="I42" s="589"/>
      <c r="J42" s="589"/>
      <c r="K42" s="589"/>
      <c r="L42" s="589"/>
      <c r="M42" s="589"/>
      <c r="N42" s="589"/>
      <c r="O42" s="589"/>
      <c r="P42" s="589"/>
      <c r="Q42" s="589"/>
      <c r="R42" s="589"/>
      <c r="S42" s="589"/>
      <c r="T42" s="589"/>
      <c r="U42" s="589"/>
      <c r="V42" s="589"/>
      <c r="W42" s="589"/>
      <c r="X42" s="589"/>
      <c r="Y42" s="589"/>
      <c r="Z42" s="589"/>
      <c r="AA42" s="589"/>
      <c r="AB42" s="589"/>
      <c r="AC42" s="589"/>
      <c r="AD42" s="589"/>
      <c r="AE42" s="589"/>
      <c r="AF42" s="589"/>
      <c r="AG42" s="589"/>
      <c r="AH42" s="589"/>
      <c r="AI42" s="589"/>
      <c r="AJ42" s="589"/>
      <c r="AK42" s="589"/>
      <c r="AL42" s="589"/>
      <c r="AM42" s="589"/>
      <c r="AN42" s="589"/>
      <c r="AO42" s="589"/>
      <c r="AP42" s="589"/>
      <c r="AQ42" s="589"/>
      <c r="AR42" s="589"/>
      <c r="AS42" s="589"/>
      <c r="AT42" s="589"/>
      <c r="AU42" s="589"/>
      <c r="AV42" s="589"/>
      <c r="AW42" s="589"/>
      <c r="AX42" s="589"/>
      <c r="AY42" s="589"/>
      <c r="AZ42" s="589"/>
      <c r="BA42" s="589"/>
      <c r="BB42" s="589"/>
      <c r="BC42" s="589"/>
      <c r="BD42" s="589"/>
      <c r="BE42" s="589"/>
      <c r="BF42" s="589"/>
      <c r="BG42" s="589"/>
      <c r="BH42" s="589"/>
      <c r="BI42" s="589"/>
      <c r="BJ42" s="589"/>
      <c r="BK42" s="589"/>
      <c r="BL42" s="589"/>
      <c r="BM42" s="589"/>
      <c r="BN42" s="589"/>
      <c r="BO42" s="589"/>
      <c r="BP42" s="589"/>
      <c r="BQ42" s="589"/>
      <c r="BR42" s="589"/>
      <c r="BS42" s="589"/>
      <c r="BT42" s="589"/>
      <c r="BU42" s="589"/>
      <c r="BV42" s="589"/>
      <c r="BW42" s="589"/>
      <c r="BX42" s="57"/>
    </row>
    <row r="43" spans="1:76" s="36" customFormat="1" ht="15" customHeight="1">
      <c r="A43" s="577"/>
      <c r="B43" s="447"/>
      <c r="C43" s="488" t="str">
        <f>LEFT(Cover!$C$10,1)</f>
        <v>S</v>
      </c>
      <c r="D43" s="448"/>
      <c r="E43" s="488" t="str">
        <f>MID(Cover!$C$10,2,1)</f>
        <v>l</v>
      </c>
      <c r="F43" s="448"/>
      <c r="G43" s="488" t="str">
        <f>MID(Cover!$C$10,3,1)</f>
        <v>o</v>
      </c>
      <c r="H43" s="448"/>
      <c r="I43" s="488" t="str">
        <f>MID(Cover!$C$10,4,1)</f>
        <v>v</v>
      </c>
      <c r="J43" s="448"/>
      <c r="K43" s="488" t="str">
        <f>MID(Cover!$C$10,5,1)</f>
        <v>e</v>
      </c>
      <c r="L43" s="448"/>
      <c r="M43" s="488" t="str">
        <f>MID(Cover!$C$10,6,1)</f>
        <v>n</v>
      </c>
      <c r="N43" s="448"/>
      <c r="O43" s="488" t="str">
        <f>MID(Cover!$C$10,7,1)</f>
        <v>s</v>
      </c>
      <c r="P43" s="448"/>
      <c r="Q43" s="488" t="str">
        <f>MID(Cover!$C$10,8,1)</f>
        <v>k</v>
      </c>
      <c r="R43" s="448"/>
      <c r="S43" s="488" t="str">
        <f>MID(Cover!$C$10,9,1)</f>
        <v>á</v>
      </c>
      <c r="T43" s="448"/>
      <c r="U43" s="488" t="str">
        <f>MID(Cover!$C$10,10,1)</f>
        <v xml:space="preserve"> </v>
      </c>
      <c r="V43" s="448"/>
      <c r="W43" s="488" t="str">
        <f>MID(Cover!$C$10,11,1)</f>
        <v>p</v>
      </c>
      <c r="X43" s="448"/>
      <c r="Y43" s="488" t="str">
        <f>MID(Cover!$C$10,12,1)</f>
        <v>l</v>
      </c>
      <c r="Z43" s="448"/>
      <c r="AA43" s="488" t="str">
        <f>MID(Cover!$C$10,13,1)</f>
        <v>a</v>
      </c>
      <c r="AB43" s="448"/>
      <c r="AC43" s="488" t="str">
        <f>MID(Cover!$C$10,14,1)</f>
        <v>v</v>
      </c>
      <c r="AD43" s="448"/>
      <c r="AE43" s="488" t="str">
        <f>MID(Cover!$C$10,15,1)</f>
        <v>b</v>
      </c>
      <c r="AF43" s="448"/>
      <c r="AG43" s="488" t="str">
        <f>MID(Cover!$C$10,16,1)</f>
        <v>a</v>
      </c>
      <c r="AH43" s="448"/>
      <c r="AI43" s="488" t="str">
        <f>MID(Cover!$C$10,17,1)</f>
        <v xml:space="preserve"> </v>
      </c>
      <c r="AJ43" s="448"/>
      <c r="AK43" s="488" t="str">
        <f>MID(Cover!$C$10,18,1)</f>
        <v>a</v>
      </c>
      <c r="AL43" s="448"/>
      <c r="AM43" s="488" t="str">
        <f>MID(Cover!$C$10,19,1)</f>
        <v xml:space="preserve"> </v>
      </c>
      <c r="AN43" s="448"/>
      <c r="AO43" s="488" t="str">
        <f>MID(Cover!$C$10,20,1)</f>
        <v>p</v>
      </c>
      <c r="AP43" s="448"/>
      <c r="AQ43" s="488" t="str">
        <f>MID(Cover!$C$10,21,1)</f>
        <v>r</v>
      </c>
      <c r="AR43" s="448"/>
      <c r="AS43" s="488" t="str">
        <f>MID(Cover!$C$10,22,1)</f>
        <v>í</v>
      </c>
      <c r="AT43" s="448"/>
      <c r="AU43" s="488" t="str">
        <f>MID(Cover!$C$10,23,1)</f>
        <v>s</v>
      </c>
      <c r="AV43" s="448"/>
      <c r="AW43" s="488" t="str">
        <f>MID(Cover!$C$10,24,1)</f>
        <v>t</v>
      </c>
      <c r="AX43" s="448"/>
      <c r="AY43" s="488" t="str">
        <f>MID(Cover!$C$10,25,1)</f>
        <v>a</v>
      </c>
      <c r="AZ43" s="448"/>
      <c r="BA43" s="488" t="str">
        <f>MID(Cover!$C$10,26,1)</f>
        <v>v</v>
      </c>
      <c r="BB43" s="448"/>
      <c r="BC43" s="488" t="str">
        <f>MID(Cover!$C$10,27,1)</f>
        <v>y</v>
      </c>
      <c r="BD43" s="448"/>
      <c r="BE43" s="488" t="str">
        <f>MID(Cover!$C$10,28,1)</f>
        <v xml:space="preserve"> </v>
      </c>
      <c r="BF43" s="448"/>
      <c r="BG43" s="488" t="str">
        <f>MID(Cover!$C$10,29,1)</f>
        <v>-</v>
      </c>
      <c r="BH43" s="448"/>
      <c r="BI43" s="488" t="str">
        <f>MID(Cover!$C$10,30,1)</f>
        <v xml:space="preserve"> </v>
      </c>
      <c r="BJ43" s="448"/>
      <c r="BK43" s="488" t="str">
        <f>MID(Cover!$C$10,31,1)</f>
        <v>l</v>
      </c>
      <c r="BL43" s="448"/>
      <c r="BM43" s="488" t="str">
        <f>MID(Cover!$C$10,32,1)</f>
        <v>o</v>
      </c>
      <c r="BN43" s="448"/>
      <c r="BO43" s="488" t="str">
        <f>MID(Cover!$C$10,33,1)</f>
        <v>d</v>
      </c>
      <c r="BP43" s="448"/>
      <c r="BQ43" s="488" t="str">
        <f>MID(Cover!$C$10,34,1)</f>
        <v>n</v>
      </c>
      <c r="BR43" s="448"/>
      <c r="BS43" s="488" t="str">
        <f>MID(Cover!$C$10,35,1)</f>
        <v>á</v>
      </c>
      <c r="BT43" s="448"/>
      <c r="BU43" s="488" t="str">
        <f>MID(Cover!$C$10,36,1)</f>
        <v xml:space="preserve"> </v>
      </c>
      <c r="BV43" s="448"/>
      <c r="BW43" s="488" t="str">
        <f>MID(Cover!$C$10,37,1)</f>
        <v xml:space="preserve"> </v>
      </c>
      <c r="BX43" s="457"/>
    </row>
    <row r="44" spans="1:76" ht="5.25" customHeight="1">
      <c r="A44" s="577"/>
      <c r="B44" s="625"/>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row>
    <row r="45" spans="1:76" ht="3" customHeight="1">
      <c r="A45" s="577"/>
      <c r="B45" s="46"/>
      <c r="C45" s="589"/>
      <c r="D45" s="589"/>
      <c r="E45" s="589"/>
      <c r="F45" s="589"/>
      <c r="G45" s="589"/>
      <c r="H45" s="589"/>
      <c r="I45" s="589"/>
      <c r="J45" s="589"/>
      <c r="K45" s="589"/>
      <c r="L45" s="589"/>
      <c r="M45" s="589"/>
      <c r="N45" s="589"/>
      <c r="O45" s="589"/>
      <c r="P45" s="589"/>
      <c r="Q45" s="589"/>
      <c r="R45" s="589"/>
      <c r="S45" s="589"/>
      <c r="T45" s="589"/>
      <c r="U45" s="589"/>
      <c r="V45" s="589"/>
      <c r="W45" s="589"/>
      <c r="X45" s="589"/>
      <c r="Y45" s="589"/>
      <c r="Z45" s="589"/>
      <c r="AA45" s="589"/>
      <c r="AB45" s="589"/>
      <c r="AC45" s="589"/>
      <c r="AD45" s="589"/>
      <c r="AE45" s="589"/>
      <c r="AF45" s="589"/>
      <c r="AG45" s="589"/>
      <c r="AH45" s="589"/>
      <c r="AI45" s="589"/>
      <c r="AJ45" s="589"/>
      <c r="AK45" s="589"/>
      <c r="AL45" s="589"/>
      <c r="AM45" s="589"/>
      <c r="AN45" s="589"/>
      <c r="AO45" s="589"/>
      <c r="AP45" s="589"/>
      <c r="AQ45" s="589"/>
      <c r="AR45" s="589"/>
      <c r="AS45" s="589"/>
      <c r="AT45" s="589"/>
      <c r="AU45" s="589"/>
      <c r="AV45" s="589"/>
      <c r="AW45" s="589"/>
      <c r="AX45" s="589"/>
      <c r="AY45" s="589"/>
      <c r="AZ45" s="589"/>
      <c r="BA45" s="589"/>
      <c r="BB45" s="589"/>
      <c r="BC45" s="589"/>
      <c r="BD45" s="589"/>
      <c r="BE45" s="589"/>
      <c r="BF45" s="589"/>
      <c r="BG45" s="589"/>
      <c r="BH45" s="589"/>
      <c r="BI45" s="589"/>
      <c r="BJ45" s="589"/>
      <c r="BK45" s="589"/>
      <c r="BL45" s="589"/>
      <c r="BM45" s="589"/>
      <c r="BN45" s="589"/>
      <c r="BO45" s="589"/>
      <c r="BP45" s="589"/>
      <c r="BQ45" s="589"/>
      <c r="BR45" s="589"/>
      <c r="BS45" s="589"/>
      <c r="BT45" s="589"/>
      <c r="BU45" s="589"/>
      <c r="BV45" s="589"/>
      <c r="BW45" s="589"/>
      <c r="BX45" s="57"/>
    </row>
    <row r="46" spans="1:76" s="36" customFormat="1" ht="15" customHeight="1">
      <c r="A46" s="577"/>
      <c r="B46" s="447"/>
      <c r="C46" s="488" t="str">
        <f>MID(Cover!$C$10,38,1)</f>
        <v>o</v>
      </c>
      <c r="D46" s="448"/>
      <c r="E46" s="488" t="str">
        <f>MID(Cover!$C$10,39,1)</f>
        <v>s</v>
      </c>
      <c r="F46" s="448"/>
      <c r="G46" s="488" t="str">
        <f>MID(Cover!$C$10,40,1)</f>
        <v>o</v>
      </c>
      <c r="H46" s="448"/>
      <c r="I46" s="488" t="str">
        <f>MID(Cover!$C$10,41,1)</f>
        <v>b</v>
      </c>
      <c r="J46" s="448"/>
      <c r="K46" s="488" t="str">
        <f>MID(Cover!$C$10,42,1)</f>
        <v>n</v>
      </c>
      <c r="L46" s="448"/>
      <c r="M46" s="488" t="str">
        <f>MID(Cover!$C$10,43,1)</f>
        <v>á</v>
      </c>
      <c r="N46" s="448"/>
      <c r="O46" s="488" t="str">
        <f>MID(Cover!$C$10,44,1)</f>
        <v xml:space="preserve"> </v>
      </c>
      <c r="P46" s="448"/>
      <c r="Q46" s="488" t="str">
        <f>MID(Cover!$C$10,45,1)</f>
        <v>d</v>
      </c>
      <c r="R46" s="448"/>
      <c r="S46" s="488" t="str">
        <f>MID(Cover!$C$10,46,1)</f>
        <v>o</v>
      </c>
      <c r="T46" s="448"/>
      <c r="U46" s="488" t="str">
        <f>MID(Cover!$C$10,47,1)</f>
        <v>p</v>
      </c>
      <c r="V46" s="448"/>
      <c r="W46" s="488" t="str">
        <f>MID(Cover!$C$10,48,1)</f>
        <v>r</v>
      </c>
      <c r="X46" s="448"/>
      <c r="Y46" s="488" t="str">
        <f>MID(Cover!$C$10,49,1)</f>
        <v>a</v>
      </c>
      <c r="Z46" s="448"/>
      <c r="AA46" s="488" t="str">
        <f>MID(Cover!$C$10,50,1)</f>
        <v>v</v>
      </c>
      <c r="AB46" s="448"/>
      <c r="AC46" s="488" t="str">
        <f>MID(Cover!$C$10,51,1)</f>
        <v>a</v>
      </c>
      <c r="AD46" s="448"/>
      <c r="AE46" s="488" t="str">
        <f>MID(Cover!$C$10,52,1)</f>
        <v>,</v>
      </c>
      <c r="AF46" s="448"/>
      <c r="AG46" s="488" t="str">
        <f>MID(Cover!$C$10,53,1)</f>
        <v xml:space="preserve"> </v>
      </c>
      <c r="AH46" s="448"/>
      <c r="AI46" s="488" t="str">
        <f>MID(Cover!$C$10,54,1)</f>
        <v>a</v>
      </c>
      <c r="AJ46" s="448"/>
      <c r="AK46" s="488" t="str">
        <f>MID(Cover!$C$10,55,1)</f>
        <v>.</v>
      </c>
      <c r="AL46" s="448"/>
      <c r="AM46" s="488" t="str">
        <f>MID(Cover!$C$10,56,1)</f>
        <v>s</v>
      </c>
      <c r="AN46" s="448"/>
      <c r="AO46" s="488" t="str">
        <f>MID(Cover!$C$10,57,1)</f>
        <v>.</v>
      </c>
      <c r="AP46" s="448"/>
      <c r="AQ46" s="488" t="str">
        <f>MID(Cover!$C$10,58,1)</f>
        <v/>
      </c>
      <c r="AR46" s="448"/>
      <c r="AS46" s="488" t="str">
        <f>MID(Cover!$C$10,59,1)</f>
        <v/>
      </c>
      <c r="AT46" s="448"/>
      <c r="AU46" s="488" t="str">
        <f>MID(Cover!$C$10,60,1)</f>
        <v/>
      </c>
      <c r="AV46" s="448"/>
      <c r="AW46" s="488" t="str">
        <f>MID(Cover!$C$10,61,1)</f>
        <v/>
      </c>
      <c r="AX46" s="448"/>
      <c r="AY46" s="488" t="str">
        <f>MID(Cover!$C$10,62,1)</f>
        <v/>
      </c>
      <c r="AZ46" s="448"/>
      <c r="BA46" s="488" t="str">
        <f>MID(Cover!$C$10,63,1)</f>
        <v/>
      </c>
      <c r="BB46" s="448"/>
      <c r="BC46" s="488" t="str">
        <f>MID(Cover!$C$10,64,1)</f>
        <v/>
      </c>
      <c r="BD46" s="448"/>
      <c r="BE46" s="488" t="str">
        <f>MID(Cover!$C$10,65,1)</f>
        <v/>
      </c>
      <c r="BF46" s="448"/>
      <c r="BG46" s="488" t="str">
        <f>MID(Cover!$C$10,66,1)</f>
        <v/>
      </c>
      <c r="BH46" s="448"/>
      <c r="BI46" s="488" t="str">
        <f>MID(Cover!$C$10,67,1)</f>
        <v/>
      </c>
      <c r="BJ46" s="448"/>
      <c r="BK46" s="488" t="str">
        <f>MID(Cover!$C$10,68,1)</f>
        <v/>
      </c>
      <c r="BL46" s="448"/>
      <c r="BM46" s="488" t="str">
        <f>MID(Cover!$C$10,69,1)</f>
        <v/>
      </c>
      <c r="BN46" s="448"/>
      <c r="BO46" s="488" t="str">
        <f>MID(Cover!$C$10,70,1)</f>
        <v/>
      </c>
      <c r="BP46" s="448"/>
      <c r="BQ46" s="488" t="str">
        <f>MID(Cover!$C$10,71,1)</f>
        <v/>
      </c>
      <c r="BR46" s="448"/>
      <c r="BS46" s="488" t="str">
        <f>MID(Cover!$C$10,72,1)</f>
        <v/>
      </c>
      <c r="BT46" s="448"/>
      <c r="BU46" s="488" t="str">
        <f>MID(Cover!$C$10,73,1)</f>
        <v/>
      </c>
      <c r="BV46" s="448"/>
      <c r="BW46" s="488" t="str">
        <f>MID(Cover!$C$10,74,1)</f>
        <v/>
      </c>
      <c r="BX46" s="457"/>
    </row>
    <row r="47" spans="1:76" s="36" customFormat="1" ht="4.5" customHeight="1">
      <c r="A47" s="577"/>
      <c r="B47" s="72"/>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4"/>
    </row>
    <row r="48" spans="1:76">
      <c r="A48" s="577"/>
      <c r="B48" s="75" t="str">
        <f>Index!C292</f>
        <v xml:space="preserve"> Sídlo účtovnej jednotky</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7"/>
    </row>
    <row r="49" spans="1:76" s="81" customFormat="1" ht="17.100000000000001" customHeight="1">
      <c r="A49" s="577"/>
      <c r="B49" s="78"/>
      <c r="C49" s="598" t="str">
        <f>Index!C293</f>
        <v>Ulica</v>
      </c>
      <c r="D49" s="598"/>
      <c r="E49" s="598"/>
      <c r="F49" s="598"/>
      <c r="G49" s="598"/>
      <c r="H49" s="598"/>
      <c r="I49" s="598"/>
      <c r="J49" s="598"/>
      <c r="K49" s="598"/>
      <c r="L49" s="598"/>
      <c r="M49" s="598"/>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449" t="str">
        <f>Index!C296</f>
        <v>Číslo</v>
      </c>
      <c r="BJ49" s="79"/>
      <c r="BK49" s="79"/>
      <c r="BL49" s="79"/>
      <c r="BM49" s="79"/>
      <c r="BN49" s="79"/>
      <c r="BO49" s="79"/>
      <c r="BP49" s="79"/>
      <c r="BQ49" s="79"/>
      <c r="BR49" s="79"/>
      <c r="BS49" s="79"/>
      <c r="BT49" s="79"/>
      <c r="BU49" s="79"/>
      <c r="BV49" s="79"/>
      <c r="BW49" s="79"/>
      <c r="BX49" s="80"/>
    </row>
    <row r="50" spans="1:76" s="81" customFormat="1" ht="3" customHeight="1">
      <c r="A50" s="577"/>
      <c r="B50" s="82"/>
      <c r="C50" s="589"/>
      <c r="D50" s="589"/>
      <c r="E50" s="589"/>
      <c r="F50" s="589"/>
      <c r="G50" s="589"/>
      <c r="H50" s="589"/>
      <c r="I50" s="589"/>
      <c r="J50" s="589"/>
      <c r="K50" s="589"/>
      <c r="L50" s="589"/>
      <c r="M50" s="589"/>
      <c r="N50" s="589"/>
      <c r="O50" s="589"/>
      <c r="P50" s="589"/>
      <c r="Q50" s="589"/>
      <c r="R50" s="589"/>
      <c r="S50" s="589"/>
      <c r="T50" s="589"/>
      <c r="U50" s="589"/>
      <c r="V50" s="589"/>
      <c r="W50" s="589"/>
      <c r="X50" s="589"/>
      <c r="Y50" s="589"/>
      <c r="Z50" s="589"/>
      <c r="AA50" s="589"/>
      <c r="AB50" s="589"/>
      <c r="AC50" s="589"/>
      <c r="AD50" s="589"/>
      <c r="AE50" s="589"/>
      <c r="AF50" s="589"/>
      <c r="AG50" s="589"/>
      <c r="AH50" s="589"/>
      <c r="AI50" s="589"/>
      <c r="AJ50" s="589"/>
      <c r="AK50" s="589"/>
      <c r="AL50" s="589"/>
      <c r="AM50" s="589"/>
      <c r="AN50" s="589"/>
      <c r="AO50" s="589"/>
      <c r="AP50" s="589"/>
      <c r="AQ50" s="589"/>
      <c r="AR50" s="589"/>
      <c r="AS50" s="589"/>
      <c r="AT50" s="589"/>
      <c r="AU50" s="589"/>
      <c r="AV50" s="589"/>
      <c r="AW50" s="589"/>
      <c r="AX50" s="589"/>
      <c r="AY50" s="589"/>
      <c r="AZ50" s="589"/>
      <c r="BA50" s="589"/>
      <c r="BB50" s="589"/>
      <c r="BC50" s="589"/>
      <c r="BD50" s="589"/>
      <c r="BE50" s="589"/>
      <c r="BF50" s="450"/>
      <c r="BG50" s="450"/>
      <c r="BH50" s="450"/>
      <c r="BI50" s="589"/>
      <c r="BJ50" s="589"/>
      <c r="BK50" s="589"/>
      <c r="BL50" s="589"/>
      <c r="BM50" s="589"/>
      <c r="BN50" s="589"/>
      <c r="BO50" s="589"/>
      <c r="BP50" s="589"/>
      <c r="BQ50" s="589"/>
      <c r="BR50" s="589"/>
      <c r="BS50" s="589"/>
      <c r="BT50" s="589"/>
      <c r="BU50" s="589"/>
      <c r="BV50" s="589"/>
      <c r="BW50" s="589"/>
      <c r="BX50" s="83"/>
    </row>
    <row r="51" spans="1:76" ht="15" customHeight="1">
      <c r="A51" s="577"/>
      <c r="B51" s="46"/>
      <c r="C51" s="488" t="str">
        <f>LEFT(Cover!C11,1)</f>
        <v>F</v>
      </c>
      <c r="D51" s="448"/>
      <c r="E51" s="490" t="str">
        <f>MID(Cover!$C$11,2,1)</f>
        <v>a</v>
      </c>
      <c r="F51" s="448"/>
      <c r="G51" s="490" t="str">
        <f>MID(Cover!$C$11,3,1)</f>
        <v>j</v>
      </c>
      <c r="H51" s="448"/>
      <c r="I51" s="490" t="str">
        <f>MID(Cover!$C$11,4,1)</f>
        <v>n</v>
      </c>
      <c r="J51" s="448"/>
      <c r="K51" s="490" t="str">
        <f>MID(Cover!$C$11,5,1)</f>
        <v>o</v>
      </c>
      <c r="L51" s="448"/>
      <c r="M51" s="490" t="str">
        <f>MID(Cover!$C$11,6,1)</f>
        <v>r</v>
      </c>
      <c r="N51" s="448"/>
      <c r="O51" s="490" t="str">
        <f>MID(Cover!$C$11,7,1)</f>
        <v>o</v>
      </c>
      <c r="P51" s="448"/>
      <c r="Q51" s="490" t="str">
        <f>MID(Cover!$C$11,8,1)</f>
        <v>v</v>
      </c>
      <c r="R51" s="448"/>
      <c r="S51" s="490" t="str">
        <f>MID(Cover!$C$11,9,1)</f>
        <v>o</v>
      </c>
      <c r="T51" s="448"/>
      <c r="U51" s="490" t="str">
        <f>MID(Cover!$C$11,10,1)</f>
        <v xml:space="preserve"> </v>
      </c>
      <c r="V51" s="448"/>
      <c r="W51" s="490" t="str">
        <f>MID(Cover!$C$11,11,1)</f>
        <v>n</v>
      </c>
      <c r="X51" s="448"/>
      <c r="Y51" s="490" t="str">
        <f>MID(Cover!$C$11,12,1)</f>
        <v>á</v>
      </c>
      <c r="Z51" s="448"/>
      <c r="AA51" s="490" t="str">
        <f>MID(Cover!$C$11,13,1)</f>
        <v>b</v>
      </c>
      <c r="AB51" s="448"/>
      <c r="AC51" s="490" t="str">
        <f>MID(Cover!$C$11,14,1)</f>
        <v>r</v>
      </c>
      <c r="AD51" s="448"/>
      <c r="AE51" s="490" t="str">
        <f>MID(Cover!$C$11,15,1)</f>
        <v>e</v>
      </c>
      <c r="AF51" s="448"/>
      <c r="AG51" s="490" t="str">
        <f>MID(Cover!$C$11,16,1)</f>
        <v>ž</v>
      </c>
      <c r="AH51" s="448"/>
      <c r="AI51" s="490" t="str">
        <f>MID(Cover!$C$11,17,1)</f>
        <v>i</v>
      </c>
      <c r="AJ51" s="448"/>
      <c r="AK51" s="490" t="str">
        <f>MID(Cover!$C$11,18,1)</f>
        <v>e</v>
      </c>
      <c r="AL51" s="448"/>
      <c r="AM51" s="490" t="str">
        <f>MID(Cover!$C$11,19,1)</f>
        <v/>
      </c>
      <c r="AN51" s="448"/>
      <c r="AO51" s="490" t="str">
        <f>MID(Cover!$C$11,20,1)</f>
        <v/>
      </c>
      <c r="AP51" s="448"/>
      <c r="AQ51" s="490" t="str">
        <f>MID(Cover!$C$11,21,1)</f>
        <v/>
      </c>
      <c r="AR51" s="448"/>
      <c r="AS51" s="490" t="str">
        <f>MID(Cover!$C$11,22,1)</f>
        <v/>
      </c>
      <c r="AT51" s="448"/>
      <c r="AU51" s="490" t="str">
        <f>MID(Cover!$C$11,23,1)</f>
        <v/>
      </c>
      <c r="AV51" s="448"/>
      <c r="AW51" s="490" t="str">
        <f>MID(Cover!$C$11,24,1)</f>
        <v/>
      </c>
      <c r="AX51" s="448"/>
      <c r="AY51" s="490" t="str">
        <f>MID(Cover!$C$11,25,1)</f>
        <v/>
      </c>
      <c r="AZ51" s="448"/>
      <c r="BA51" s="490" t="str">
        <f>MID(Cover!$C$11,26,1)</f>
        <v/>
      </c>
      <c r="BB51" s="448"/>
      <c r="BC51" s="490" t="str">
        <f>MID(Cover!$C$11,27,1)</f>
        <v/>
      </c>
      <c r="BD51" s="448"/>
      <c r="BE51" s="490" t="str">
        <f>MID(Cover!$C$11,28,1)</f>
        <v/>
      </c>
      <c r="BF51" s="592"/>
      <c r="BG51" s="592"/>
      <c r="BH51" s="592"/>
      <c r="BI51" s="488" t="str">
        <f>LEFT(Cover!C12,1)</f>
        <v>2</v>
      </c>
      <c r="BJ51" s="448"/>
      <c r="BK51" s="488" t="str">
        <f>MID(Cover!$C$12,2,1)</f>
        <v/>
      </c>
      <c r="BL51" s="448"/>
      <c r="BM51" s="488" t="str">
        <f>MID(Cover!$C$12,3,1)</f>
        <v/>
      </c>
      <c r="BN51" s="448"/>
      <c r="BO51" s="488" t="str">
        <f>MID(Cover!$C$12,4,1)</f>
        <v/>
      </c>
      <c r="BP51" s="448"/>
      <c r="BQ51" s="488" t="str">
        <f>MID(Cover!$C$12,5,1)</f>
        <v/>
      </c>
      <c r="BR51" s="448"/>
      <c r="BS51" s="488" t="str">
        <f>MID(Cover!$C$12,6,1)</f>
        <v/>
      </c>
      <c r="BT51" s="448"/>
      <c r="BU51" s="488" t="str">
        <f>MID(Cover!$C$12,7,1)</f>
        <v/>
      </c>
      <c r="BV51" s="448"/>
      <c r="BW51" s="488" t="str">
        <f>MID(Cover!$C$12,8,1)</f>
        <v/>
      </c>
      <c r="BX51" s="57"/>
    </row>
    <row r="52" spans="1:76" s="36" customFormat="1" ht="18" customHeight="1">
      <c r="A52" s="577"/>
      <c r="B52" s="447"/>
      <c r="C52" s="601" t="str">
        <f>Index!C294</f>
        <v>PSČ</v>
      </c>
      <c r="D52" s="601"/>
      <c r="E52" s="601"/>
      <c r="F52" s="601"/>
      <c r="G52" s="601"/>
      <c r="H52" s="601"/>
      <c r="I52" s="601"/>
      <c r="J52" s="601"/>
      <c r="K52" s="601"/>
      <c r="L52" s="620"/>
      <c r="M52" s="620"/>
      <c r="N52" s="620"/>
      <c r="O52" s="601" t="str">
        <f>Index!C295</f>
        <v>Obec</v>
      </c>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601"/>
      <c r="AM52" s="601"/>
      <c r="AN52" s="601"/>
      <c r="AO52" s="601"/>
      <c r="AP52" s="601"/>
      <c r="AQ52" s="601"/>
      <c r="AR52" s="601"/>
      <c r="AS52" s="601"/>
      <c r="AT52" s="601"/>
      <c r="AU52" s="601"/>
      <c r="AV52" s="601"/>
      <c r="AW52" s="601"/>
      <c r="AX52" s="601"/>
      <c r="AY52" s="601"/>
      <c r="AZ52" s="601"/>
      <c r="BA52" s="601"/>
      <c r="BB52" s="601"/>
      <c r="BC52" s="601"/>
      <c r="BD52" s="601"/>
      <c r="BE52" s="601"/>
      <c r="BF52" s="601"/>
      <c r="BG52" s="601"/>
      <c r="BH52" s="601"/>
      <c r="BI52" s="601"/>
      <c r="BJ52" s="601"/>
      <c r="BK52" s="601"/>
      <c r="BL52" s="601"/>
      <c r="BM52" s="601"/>
      <c r="BN52" s="601"/>
      <c r="BO52" s="601"/>
      <c r="BP52" s="601"/>
      <c r="BQ52" s="601"/>
      <c r="BR52" s="601"/>
      <c r="BS52" s="601"/>
      <c r="BT52" s="601"/>
      <c r="BU52" s="601"/>
      <c r="BV52" s="601"/>
      <c r="BW52" s="601"/>
      <c r="BX52" s="627"/>
    </row>
    <row r="53" spans="1:76" s="36" customFormat="1" ht="3" customHeight="1">
      <c r="A53" s="577"/>
      <c r="B53" s="447"/>
      <c r="C53" s="589"/>
      <c r="D53" s="589"/>
      <c r="E53" s="589"/>
      <c r="F53" s="589"/>
      <c r="G53" s="589"/>
      <c r="H53" s="589"/>
      <c r="I53" s="589"/>
      <c r="J53" s="589"/>
      <c r="K53" s="589"/>
      <c r="L53" s="456"/>
      <c r="M53" s="456"/>
      <c r="N53" s="456"/>
      <c r="O53" s="589"/>
      <c r="P53" s="589"/>
      <c r="Q53" s="589"/>
      <c r="R53" s="589"/>
      <c r="S53" s="589"/>
      <c r="T53" s="589"/>
      <c r="U53" s="589"/>
      <c r="V53" s="589"/>
      <c r="W53" s="589"/>
      <c r="X53" s="589"/>
      <c r="Y53" s="589"/>
      <c r="Z53" s="589"/>
      <c r="AA53" s="589"/>
      <c r="AB53" s="589"/>
      <c r="AC53" s="589"/>
      <c r="AD53" s="589"/>
      <c r="AE53" s="589"/>
      <c r="AF53" s="589"/>
      <c r="AG53" s="589"/>
      <c r="AH53" s="589"/>
      <c r="AI53" s="589"/>
      <c r="AJ53" s="589"/>
      <c r="AK53" s="589"/>
      <c r="AL53" s="589"/>
      <c r="AM53" s="589"/>
      <c r="AN53" s="589"/>
      <c r="AO53" s="589"/>
      <c r="AP53" s="589"/>
      <c r="AQ53" s="589"/>
      <c r="AR53" s="589"/>
      <c r="AS53" s="589"/>
      <c r="AT53" s="589"/>
      <c r="AU53" s="589"/>
      <c r="AV53" s="589"/>
      <c r="AW53" s="589"/>
      <c r="AX53" s="589"/>
      <c r="AY53" s="589"/>
      <c r="AZ53" s="589"/>
      <c r="BA53" s="589"/>
      <c r="BB53" s="589"/>
      <c r="BC53" s="589"/>
      <c r="BD53" s="589"/>
      <c r="BE53" s="589"/>
      <c r="BF53" s="589"/>
      <c r="BG53" s="589"/>
      <c r="BH53" s="589"/>
      <c r="BI53" s="589"/>
      <c r="BJ53" s="589"/>
      <c r="BK53" s="589"/>
      <c r="BL53" s="589"/>
      <c r="BM53" s="589"/>
      <c r="BN53" s="589"/>
      <c r="BO53" s="589"/>
      <c r="BP53" s="589"/>
      <c r="BQ53" s="589"/>
      <c r="BR53" s="589"/>
      <c r="BS53" s="589"/>
      <c r="BT53" s="589"/>
      <c r="BU53" s="589"/>
      <c r="BV53" s="589"/>
      <c r="BW53" s="589"/>
      <c r="BX53" s="627"/>
    </row>
    <row r="54" spans="1:76" ht="15" customHeight="1">
      <c r="A54" s="577"/>
      <c r="B54" s="447"/>
      <c r="C54" s="488" t="str">
        <f>LEFT(Cover!$C$13,1)</f>
        <v>8</v>
      </c>
      <c r="D54" s="448"/>
      <c r="E54" s="488" t="str">
        <f>MID(Cover!$C$13,2,1)</f>
        <v>1</v>
      </c>
      <c r="F54" s="448"/>
      <c r="G54" s="488" t="str">
        <f>MID(Cover!$C$13,3,1)</f>
        <v>1</v>
      </c>
      <c r="H54" s="448"/>
      <c r="I54" s="488" t="str">
        <f>MID(Cover!$C$13,4,1)</f>
        <v>0</v>
      </c>
      <c r="J54" s="448"/>
      <c r="K54" s="488" t="str">
        <f>MID(Cover!$C$13,5,1)</f>
        <v>2</v>
      </c>
      <c r="L54" s="592"/>
      <c r="M54" s="592"/>
      <c r="N54" s="592"/>
      <c r="O54" s="488" t="str">
        <f>LEFT(Cover!C14,1)</f>
        <v>B</v>
      </c>
      <c r="P54" s="448"/>
      <c r="Q54" s="488" t="str">
        <f>MID(Cover!$C$14,2,1)</f>
        <v>r</v>
      </c>
      <c r="R54" s="448"/>
      <c r="S54" s="488" t="str">
        <f>MID(Cover!$C$14,3,1)</f>
        <v>a</v>
      </c>
      <c r="T54" s="448"/>
      <c r="U54" s="488" t="str">
        <f>MID(Cover!$C$14,4,1)</f>
        <v>t</v>
      </c>
      <c r="V54" s="448"/>
      <c r="W54" s="488" t="str">
        <f>MID(Cover!$C$14,5,1)</f>
        <v>i</v>
      </c>
      <c r="X54" s="448"/>
      <c r="Y54" s="488" t="str">
        <f>MID(Cover!$C$14,6,1)</f>
        <v>s</v>
      </c>
      <c r="Z54" s="448"/>
      <c r="AA54" s="488" t="str">
        <f>MID(Cover!$C$14,7,1)</f>
        <v>l</v>
      </c>
      <c r="AB54" s="448"/>
      <c r="AC54" s="488" t="str">
        <f>MID(Cover!$C$14,8,1)</f>
        <v>a</v>
      </c>
      <c r="AD54" s="448"/>
      <c r="AE54" s="488" t="str">
        <f>MID(Cover!$C$14,9,1)</f>
        <v>v</v>
      </c>
      <c r="AF54" s="448"/>
      <c r="AG54" s="488" t="str">
        <f>MID(Cover!$C$14,10,1)</f>
        <v>a</v>
      </c>
      <c r="AH54" s="448"/>
      <c r="AI54" s="488" t="str">
        <f>MID(Cover!$C$14,11,1)</f>
        <v/>
      </c>
      <c r="AJ54" s="448"/>
      <c r="AK54" s="488" t="str">
        <f>MID(Cover!$C$14,12,1)</f>
        <v/>
      </c>
      <c r="AL54" s="448"/>
      <c r="AM54" s="488" t="str">
        <f>MID(Cover!$C$14,13,1)</f>
        <v/>
      </c>
      <c r="AN54" s="448"/>
      <c r="AO54" s="488" t="str">
        <f>MID(Cover!$C$14,14,1)</f>
        <v/>
      </c>
      <c r="AP54" s="448"/>
      <c r="AQ54" s="488" t="str">
        <f>MID(Cover!$C$14,15,1)</f>
        <v/>
      </c>
      <c r="AR54" s="448"/>
      <c r="AS54" s="488" t="str">
        <f>MID(Cover!$C$14,16,1)</f>
        <v/>
      </c>
      <c r="AT54" s="448"/>
      <c r="AU54" s="488" t="str">
        <f>MID(Cover!$C$14,17,1)</f>
        <v/>
      </c>
      <c r="AV54" s="448"/>
      <c r="AW54" s="488" t="str">
        <f>MID(Cover!$C$14,18,1)</f>
        <v/>
      </c>
      <c r="AX54" s="448"/>
      <c r="AY54" s="488" t="str">
        <f>MID(Cover!$C$14,19,1)</f>
        <v/>
      </c>
      <c r="AZ54" s="448"/>
      <c r="BA54" s="488" t="str">
        <f>MID(Cover!$C$14,20,1)</f>
        <v/>
      </c>
      <c r="BB54" s="448"/>
      <c r="BC54" s="488" t="str">
        <f>MID(Cover!$C$14,21,1)</f>
        <v/>
      </c>
      <c r="BD54" s="448"/>
      <c r="BE54" s="488" t="str">
        <f>MID(Cover!$C$14,22,1)</f>
        <v/>
      </c>
      <c r="BF54" s="448"/>
      <c r="BG54" s="488" t="str">
        <f>MID(Cover!$C$14,23,1)</f>
        <v/>
      </c>
      <c r="BH54" s="448"/>
      <c r="BI54" s="488" t="str">
        <f>MID(Cover!$C$14,24,1)</f>
        <v/>
      </c>
      <c r="BJ54" s="448"/>
      <c r="BK54" s="488" t="str">
        <f>MID(Cover!$C$14,25,1)</f>
        <v/>
      </c>
      <c r="BL54" s="448"/>
      <c r="BM54" s="488" t="str">
        <f>MID(Cover!$C$14,26,1)</f>
        <v/>
      </c>
      <c r="BN54" s="448"/>
      <c r="BO54" s="488" t="str">
        <f>MID(Cover!$C$14,27,1)</f>
        <v/>
      </c>
      <c r="BP54" s="448"/>
      <c r="BQ54" s="488" t="str">
        <f>MID(Cover!$C$14,28,1)</f>
        <v/>
      </c>
      <c r="BR54" s="448"/>
      <c r="BS54" s="488" t="str">
        <f>MID(Cover!$C$14,29,1)</f>
        <v/>
      </c>
      <c r="BT54" s="448"/>
      <c r="BU54" s="488" t="str">
        <f>MID(Cover!$C$14,30,1)</f>
        <v/>
      </c>
      <c r="BV54" s="448"/>
      <c r="BW54" s="488" t="str">
        <f>MID(Cover!$C$14,31,1)</f>
        <v/>
      </c>
      <c r="BX54" s="627"/>
    </row>
    <row r="55" spans="1:76" s="36" customFormat="1" ht="18" customHeight="1">
      <c r="A55" s="577"/>
      <c r="B55" s="447"/>
      <c r="C55" s="455" t="str">
        <f>Index!C297</f>
        <v>Označenie obchodného registra a číslo zápisu obchodnej spoločnosti</v>
      </c>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c r="BS55" s="41"/>
      <c r="BT55" s="41"/>
      <c r="BU55" s="41"/>
      <c r="BV55" s="41"/>
      <c r="BW55" s="41"/>
      <c r="BX55" s="627"/>
    </row>
    <row r="56" spans="1:76" s="36" customFormat="1" ht="3" customHeight="1">
      <c r="A56" s="577"/>
      <c r="B56" s="447"/>
      <c r="C56" s="589"/>
      <c r="D56" s="589"/>
      <c r="E56" s="589"/>
      <c r="F56" s="589"/>
      <c r="G56" s="589"/>
      <c r="H56" s="589"/>
      <c r="I56" s="589"/>
      <c r="J56" s="589"/>
      <c r="K56" s="589"/>
      <c r="L56" s="589"/>
      <c r="M56" s="589"/>
      <c r="N56" s="589"/>
      <c r="O56" s="589"/>
      <c r="P56" s="589"/>
      <c r="Q56" s="589"/>
      <c r="R56" s="589"/>
      <c r="S56" s="589"/>
      <c r="T56" s="589"/>
      <c r="U56" s="589"/>
      <c r="V56" s="589"/>
      <c r="W56" s="589"/>
      <c r="X56" s="589"/>
      <c r="Y56" s="589"/>
      <c r="Z56" s="589"/>
      <c r="AA56" s="589"/>
      <c r="AB56" s="589"/>
      <c r="AC56" s="589"/>
      <c r="AD56" s="589"/>
      <c r="AE56" s="589"/>
      <c r="AF56" s="589"/>
      <c r="AG56" s="589"/>
      <c r="AH56" s="589"/>
      <c r="AI56" s="589"/>
      <c r="AJ56" s="589"/>
      <c r="AK56" s="589"/>
      <c r="AL56" s="589"/>
      <c r="AM56" s="589"/>
      <c r="AN56" s="589"/>
      <c r="AO56" s="589"/>
      <c r="AP56" s="589"/>
      <c r="AQ56" s="589"/>
      <c r="AR56" s="589"/>
      <c r="AS56" s="589"/>
      <c r="AT56" s="589"/>
      <c r="AU56" s="589"/>
      <c r="AV56" s="589"/>
      <c r="AW56" s="589"/>
      <c r="AX56" s="589"/>
      <c r="AY56" s="589"/>
      <c r="AZ56" s="589"/>
      <c r="BA56" s="589"/>
      <c r="BB56" s="589"/>
      <c r="BC56" s="589"/>
      <c r="BD56" s="589"/>
      <c r="BE56" s="589"/>
      <c r="BF56" s="589"/>
      <c r="BG56" s="589"/>
      <c r="BH56" s="589"/>
      <c r="BI56" s="589"/>
      <c r="BJ56" s="589"/>
      <c r="BK56" s="589"/>
      <c r="BL56" s="589"/>
      <c r="BM56" s="589"/>
      <c r="BN56" s="589"/>
      <c r="BO56" s="589"/>
      <c r="BP56" s="589"/>
      <c r="BQ56" s="589"/>
      <c r="BR56" s="589"/>
      <c r="BS56" s="589"/>
      <c r="BT56" s="589"/>
      <c r="BU56" s="589"/>
      <c r="BV56" s="589"/>
      <c r="BW56" s="589"/>
      <c r="BX56" s="627"/>
    </row>
    <row r="57" spans="1:76" ht="15" customHeight="1">
      <c r="A57" s="577"/>
      <c r="B57" s="447"/>
      <c r="C57" s="488" t="str">
        <f>LEFT(Cover!$C$8,1)</f>
        <v>O</v>
      </c>
      <c r="D57" s="448"/>
      <c r="E57" s="488" t="str">
        <f>MID(Cover!$C$8,2,1)</f>
        <v>k</v>
      </c>
      <c r="F57" s="448"/>
      <c r="G57" s="488" t="str">
        <f>MID(Cover!$C$8,3,1)</f>
        <v>r</v>
      </c>
      <c r="H57" s="448"/>
      <c r="I57" s="488" t="str">
        <f>MID(Cover!$C$8,4,1)</f>
        <v>e</v>
      </c>
      <c r="J57" s="448"/>
      <c r="K57" s="488" t="str">
        <f>MID(Cover!$C$8,5,1)</f>
        <v>s</v>
      </c>
      <c r="L57" s="448"/>
      <c r="M57" s="488" t="str">
        <f>MID(Cover!$C$8,6,1)</f>
        <v>n</v>
      </c>
      <c r="N57" s="448"/>
      <c r="O57" s="488" t="str">
        <f>MID(Cover!$C$8,7,1)</f>
        <v>ý</v>
      </c>
      <c r="P57" s="448"/>
      <c r="Q57" s="488" t="str">
        <f>MID(Cover!$C$8,8,1)</f>
        <v xml:space="preserve"> </v>
      </c>
      <c r="R57" s="448"/>
      <c r="S57" s="488" t="str">
        <f>MID(Cover!$C$8,9,1)</f>
        <v>s</v>
      </c>
      <c r="T57" s="448"/>
      <c r="U57" s="488" t="str">
        <f>MID(Cover!$C$8,10,1)</f>
        <v>ú</v>
      </c>
      <c r="V57" s="448"/>
      <c r="W57" s="488" t="str">
        <f>MID(Cover!$C$8,11,1)</f>
        <v>d</v>
      </c>
      <c r="X57" s="448"/>
      <c r="Y57" s="488" t="str">
        <f>MID(Cover!$C$8,12,1)</f>
        <v xml:space="preserve"> </v>
      </c>
      <c r="Z57" s="448"/>
      <c r="AA57" s="488" t="str">
        <f>MID(Cover!$C$8,13,1)</f>
        <v>B</v>
      </c>
      <c r="AB57" s="448"/>
      <c r="AC57" s="488" t="str">
        <f>MID(Cover!$C$8,14,1)</f>
        <v>r</v>
      </c>
      <c r="AD57" s="448"/>
      <c r="AE57" s="488" t="str">
        <f>MID(Cover!$C$8,15,1)</f>
        <v>a</v>
      </c>
      <c r="AF57" s="448"/>
      <c r="AG57" s="488" t="str">
        <f>MID(Cover!$C$8,16,1)</f>
        <v>t</v>
      </c>
      <c r="AH57" s="448"/>
      <c r="AI57" s="488" t="str">
        <f>MID(Cover!$C$8,17,1)</f>
        <v>i</v>
      </c>
      <c r="AJ57" s="448"/>
      <c r="AK57" s="488" t="str">
        <f>MID(Cover!$C$8,18,1)</f>
        <v>s</v>
      </c>
      <c r="AL57" s="448"/>
      <c r="AM57" s="488" t="str">
        <f>MID(Cover!$C$8,19,1)</f>
        <v>l</v>
      </c>
      <c r="AN57" s="448"/>
      <c r="AO57" s="488" t="str">
        <f>MID(Cover!$C$8,20,1)</f>
        <v>a</v>
      </c>
      <c r="AP57" s="448"/>
      <c r="AQ57" s="488" t="str">
        <f>MID(Cover!$C$8,21,1)</f>
        <v>v</v>
      </c>
      <c r="AR57" s="448"/>
      <c r="AS57" s="488" t="str">
        <f>MID(Cover!$C$8,22,1)</f>
        <v>a</v>
      </c>
      <c r="AT57" s="448"/>
      <c r="AU57" s="488" t="str">
        <f>MID(Cover!$C$8,23,1)</f>
        <v>,</v>
      </c>
      <c r="AV57" s="448"/>
      <c r="AW57" s="488" t="str">
        <f>MID(Cover!$C$8,24,1)</f>
        <v xml:space="preserve"> </v>
      </c>
      <c r="AX57" s="448"/>
      <c r="AY57" s="488" t="str">
        <f>MID(Cover!$C$8,25,1)</f>
        <v>o</v>
      </c>
      <c r="AZ57" s="448"/>
      <c r="BA57" s="488" t="str">
        <f>MID(Cover!$C$8,26,1)</f>
        <v>d</v>
      </c>
      <c r="BB57" s="448"/>
      <c r="BC57" s="488" t="str">
        <f>MID(Cover!$C$8,27,1)</f>
        <v>d</v>
      </c>
      <c r="BD57" s="448"/>
      <c r="BE57" s="488" t="str">
        <f>MID(Cover!$C$8,28,1)</f>
        <v>.</v>
      </c>
      <c r="BF57" s="448"/>
      <c r="BG57" s="488" t="str">
        <f>MID(Cover!$C$8,29,1)</f>
        <v xml:space="preserve"> </v>
      </c>
      <c r="BH57" s="448"/>
      <c r="BI57" s="488" t="str">
        <f>MID(Cover!$C$8,30,1)</f>
        <v>S</v>
      </c>
      <c r="BJ57" s="448"/>
      <c r="BK57" s="488" t="str">
        <f>MID(Cover!$C$8,31,1)</f>
        <v>a</v>
      </c>
      <c r="BL57" s="448"/>
      <c r="BM57" s="488" t="str">
        <f>MID(Cover!$C$8,32,1)</f>
        <v>,</v>
      </c>
      <c r="BN57" s="448"/>
      <c r="BO57" s="488" t="str">
        <f>MID(Cover!$C$8,33,1)</f>
        <v xml:space="preserve"> </v>
      </c>
      <c r="BP57" s="448"/>
      <c r="BQ57" s="488" t="str">
        <f>MID(Cover!$C$8,34,1)</f>
        <v xml:space="preserve"> </v>
      </c>
      <c r="BR57" s="448"/>
      <c r="BS57" s="488" t="str">
        <f>MID(Cover!$C$8,35,1)</f>
        <v xml:space="preserve"> </v>
      </c>
      <c r="BT57" s="448"/>
      <c r="BU57" s="488" t="str">
        <f>MID(Cover!$C$8,36,1)</f>
        <v xml:space="preserve"> </v>
      </c>
      <c r="BV57" s="448"/>
      <c r="BW57" s="488" t="str">
        <f>MID(Cover!$C$8,37,1)</f>
        <v xml:space="preserve"> </v>
      </c>
      <c r="BX57" s="627"/>
    </row>
    <row r="58" spans="1:76" s="36" customFormat="1" ht="5.25" customHeight="1">
      <c r="A58" s="577"/>
      <c r="B58" s="447"/>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627"/>
    </row>
    <row r="59" spans="1:76" s="36" customFormat="1" ht="3" customHeight="1">
      <c r="A59" s="577"/>
      <c r="B59" s="447"/>
      <c r="C59" s="589"/>
      <c r="D59" s="589"/>
      <c r="E59" s="589"/>
      <c r="F59" s="589"/>
      <c r="G59" s="589"/>
      <c r="H59" s="589"/>
      <c r="I59" s="589"/>
      <c r="J59" s="589"/>
      <c r="K59" s="589"/>
      <c r="L59" s="589"/>
      <c r="M59" s="589"/>
      <c r="N59" s="589"/>
      <c r="O59" s="589"/>
      <c r="P59" s="589"/>
      <c r="Q59" s="589"/>
      <c r="R59" s="589"/>
      <c r="S59" s="589"/>
      <c r="T59" s="589"/>
      <c r="U59" s="589"/>
      <c r="V59" s="589"/>
      <c r="W59" s="589"/>
      <c r="X59" s="589"/>
      <c r="Y59" s="589"/>
      <c r="Z59" s="589"/>
      <c r="AA59" s="589"/>
      <c r="AB59" s="589"/>
      <c r="AC59" s="589"/>
      <c r="AD59" s="589"/>
      <c r="AE59" s="589"/>
      <c r="AF59" s="589"/>
      <c r="AG59" s="589"/>
      <c r="AH59" s="589"/>
      <c r="AI59" s="589"/>
      <c r="AJ59" s="589"/>
      <c r="AK59" s="589"/>
      <c r="AL59" s="589"/>
      <c r="AM59" s="589"/>
      <c r="AN59" s="589"/>
      <c r="AO59" s="589"/>
      <c r="AP59" s="589"/>
      <c r="AQ59" s="589"/>
      <c r="AR59" s="589"/>
      <c r="AS59" s="589"/>
      <c r="AT59" s="589"/>
      <c r="AU59" s="589"/>
      <c r="AV59" s="589"/>
      <c r="AW59" s="589"/>
      <c r="AX59" s="589"/>
      <c r="AY59" s="589"/>
      <c r="AZ59" s="589"/>
      <c r="BA59" s="589"/>
      <c r="BB59" s="589"/>
      <c r="BC59" s="589"/>
      <c r="BD59" s="589"/>
      <c r="BE59" s="589"/>
      <c r="BF59" s="589"/>
      <c r="BG59" s="589"/>
      <c r="BH59" s="589"/>
      <c r="BI59" s="589"/>
      <c r="BJ59" s="589"/>
      <c r="BK59" s="589"/>
      <c r="BL59" s="589"/>
      <c r="BM59" s="589"/>
      <c r="BN59" s="589"/>
      <c r="BO59" s="589"/>
      <c r="BP59" s="589"/>
      <c r="BQ59" s="589"/>
      <c r="BR59" s="589"/>
      <c r="BS59" s="589"/>
      <c r="BT59" s="589"/>
      <c r="BU59" s="589"/>
      <c r="BV59" s="589"/>
      <c r="BW59" s="589"/>
      <c r="BX59" s="627"/>
    </row>
    <row r="60" spans="1:76" ht="15" customHeight="1">
      <c r="A60" s="577"/>
      <c r="B60" s="447"/>
      <c r="C60" s="488" t="str">
        <f>MID(Cover!$C$8,38,1)</f>
        <v>v</v>
      </c>
      <c r="D60" s="448"/>
      <c r="E60" s="488" t="str">
        <f>MID(Cover!$C$8,39,1)</f>
        <v>l</v>
      </c>
      <c r="F60" s="448"/>
      <c r="G60" s="488" t="str">
        <f>MID(Cover!$C$8,40,1)</f>
        <v>.</v>
      </c>
      <c r="H60" s="448"/>
      <c r="I60" s="488" t="str">
        <f>MID(Cover!$C$8,41,1)</f>
        <v>č</v>
      </c>
      <c r="J60" s="448"/>
      <c r="K60" s="488" t="str">
        <f>MID(Cover!$C$8,42,1)</f>
        <v>.</v>
      </c>
      <c r="L60" s="448"/>
      <c r="M60" s="488" t="str">
        <f>MID(Cover!$C$8,43,1)</f>
        <v xml:space="preserve"> </v>
      </c>
      <c r="N60" s="448"/>
      <c r="O60" s="488" t="str">
        <f>MID(Cover!$C$8,44,1)</f>
        <v>2</v>
      </c>
      <c r="P60" s="448"/>
      <c r="Q60" s="488" t="str">
        <f>MID(Cover!$C$8,45,1)</f>
        <v>9</v>
      </c>
      <c r="R60" s="448"/>
      <c r="S60" s="488" t="str">
        <f>MID(Cover!$C$8,46,1)</f>
        <v>7</v>
      </c>
      <c r="T60" s="448"/>
      <c r="U60" s="488" t="str">
        <f>MID(Cover!$C$8,47,1)</f>
        <v>8</v>
      </c>
      <c r="V60" s="448"/>
      <c r="W60" s="488" t="str">
        <f>MID(Cover!$C$8,48,1)</f>
        <v>/</v>
      </c>
      <c r="X60" s="448"/>
      <c r="Y60" s="488" t="str">
        <f>MID(Cover!$C$8,49,1)</f>
        <v>B</v>
      </c>
      <c r="Z60" s="448"/>
      <c r="AA60" s="488" t="str">
        <f>MID(Cover!$C$8,50,1)</f>
        <v xml:space="preserve"> </v>
      </c>
      <c r="AB60" s="448"/>
      <c r="AC60" s="488" t="str">
        <f>MID(Cover!$C$8,51,1)</f>
        <v xml:space="preserve"> </v>
      </c>
      <c r="AD60" s="448"/>
      <c r="AE60" s="488" t="str">
        <f>MID(Cover!$C$8,52,1)</f>
        <v xml:space="preserve">
</v>
      </c>
      <c r="AF60" s="448"/>
      <c r="AG60" s="488" t="str">
        <f>MID(Cover!$C$8,53,1)</f>
        <v xml:space="preserve">
</v>
      </c>
      <c r="AH60" s="448"/>
      <c r="AI60" s="488" t="str">
        <f>MID(Cover!$C$8,54,1)</f>
        <v/>
      </c>
      <c r="AJ60" s="448"/>
      <c r="AK60" s="488" t="str">
        <f>MID(Cover!$C$8,55,1)</f>
        <v/>
      </c>
      <c r="AL60" s="448"/>
      <c r="AM60" s="488" t="str">
        <f>MID(Cover!$C$8,56,1)</f>
        <v/>
      </c>
      <c r="AN60" s="448"/>
      <c r="AO60" s="488" t="str">
        <f>MID(Cover!$C$8,57,1)</f>
        <v/>
      </c>
      <c r="AP60" s="448"/>
      <c r="AQ60" s="488" t="str">
        <f>MID(Cover!$C$8,58,1)</f>
        <v/>
      </c>
      <c r="AR60" s="448"/>
      <c r="AS60" s="488" t="str">
        <f>MID(Cover!$C$8,59,1)</f>
        <v/>
      </c>
      <c r="AT60" s="448"/>
      <c r="AU60" s="488" t="str">
        <f>MID(Cover!$C$8,60,1)</f>
        <v/>
      </c>
      <c r="AV60" s="448"/>
      <c r="AW60" s="488" t="str">
        <f>MID(Cover!$C$8,61,1)</f>
        <v/>
      </c>
      <c r="AX60" s="448"/>
      <c r="AY60" s="488" t="str">
        <f>MID(Cover!$C$8,62,1)</f>
        <v/>
      </c>
      <c r="AZ60" s="448"/>
      <c r="BA60" s="488" t="str">
        <f>MID(Cover!$C$8,63,1)</f>
        <v/>
      </c>
      <c r="BB60" s="448"/>
      <c r="BC60" s="488" t="str">
        <f>MID(Cover!$C$8,64,1)</f>
        <v/>
      </c>
      <c r="BD60" s="448"/>
      <c r="BE60" s="488" t="str">
        <f>MID(Cover!$C$8,65,1)</f>
        <v/>
      </c>
      <c r="BF60" s="448"/>
      <c r="BG60" s="488" t="str">
        <f>MID(Cover!$C$8,66,1)</f>
        <v/>
      </c>
      <c r="BH60" s="448"/>
      <c r="BI60" s="488" t="str">
        <f>MID(Cover!$C$8,67,1)</f>
        <v/>
      </c>
      <c r="BJ60" s="448"/>
      <c r="BK60" s="488" t="str">
        <f>MID(Cover!$C$8,68,1)</f>
        <v/>
      </c>
      <c r="BL60" s="448"/>
      <c r="BM60" s="488" t="str">
        <f>MID(Cover!$C$8,69,1)</f>
        <v/>
      </c>
      <c r="BN60" s="448"/>
      <c r="BO60" s="488" t="str">
        <f>MID(Cover!$C$66,2,1)</f>
        <v/>
      </c>
      <c r="BP60" s="448"/>
      <c r="BQ60" s="488" t="str">
        <f>MID(Cover!$C$8,71,1)</f>
        <v/>
      </c>
      <c r="BR60" s="448"/>
      <c r="BS60" s="488" t="str">
        <f>MID(Cover!$C$8,72,1)</f>
        <v/>
      </c>
      <c r="BT60" s="448"/>
      <c r="BU60" s="488" t="str">
        <f>MID(Cover!$C$8,73,1)</f>
        <v/>
      </c>
      <c r="BV60" s="448"/>
      <c r="BW60" s="488" t="str">
        <f>MID(Cover!$C$8,74,1)</f>
        <v/>
      </c>
      <c r="BX60" s="627"/>
    </row>
    <row r="61" spans="1:76" s="36" customFormat="1" ht="18" customHeight="1">
      <c r="A61" s="577"/>
      <c r="B61" s="447"/>
      <c r="C61" s="601" t="str">
        <f>Index!C298</f>
        <v>Telefónne číslo</v>
      </c>
      <c r="D61" s="601"/>
      <c r="E61" s="601"/>
      <c r="F61" s="601"/>
      <c r="G61" s="601"/>
      <c r="H61" s="601"/>
      <c r="I61" s="601"/>
      <c r="J61" s="601"/>
      <c r="K61" s="601"/>
      <c r="L61" s="620"/>
      <c r="M61" s="620"/>
      <c r="N61" s="620"/>
      <c r="O61" s="620"/>
      <c r="P61" s="620"/>
      <c r="Q61" s="620"/>
      <c r="R61" s="620"/>
      <c r="S61" s="620"/>
      <c r="T61" s="620"/>
      <c r="U61" s="620"/>
      <c r="V61" s="620"/>
      <c r="W61" s="620"/>
      <c r="X61" s="620"/>
      <c r="Y61" s="620"/>
      <c r="Z61" s="620"/>
      <c r="AA61" s="620"/>
      <c r="AB61" s="620"/>
      <c r="AC61" s="620"/>
      <c r="AD61" s="620"/>
      <c r="AE61" s="628" t="str">
        <f>Index!C300</f>
        <v>Faxové číslo</v>
      </c>
      <c r="AF61" s="628"/>
      <c r="AG61" s="628"/>
      <c r="AH61" s="628"/>
      <c r="AI61" s="628"/>
      <c r="AJ61" s="628"/>
      <c r="AK61" s="628"/>
      <c r="AL61" s="628"/>
      <c r="AM61" s="628"/>
      <c r="AN61" s="628"/>
      <c r="AO61" s="628"/>
      <c r="AP61" s="628"/>
      <c r="AQ61" s="628"/>
      <c r="AR61" s="628"/>
      <c r="AS61" s="628"/>
      <c r="AT61" s="628"/>
      <c r="AU61" s="628"/>
      <c r="AV61" s="628"/>
      <c r="AW61" s="628"/>
      <c r="AX61" s="628"/>
      <c r="AY61" s="628"/>
      <c r="AZ61" s="628"/>
      <c r="BA61" s="628"/>
      <c r="BB61" s="628"/>
      <c r="BC61" s="628"/>
      <c r="BD61" s="628"/>
      <c r="BE61" s="628"/>
      <c r="BF61" s="628"/>
      <c r="BG61" s="628"/>
      <c r="BH61" s="628"/>
      <c r="BI61" s="628"/>
      <c r="BJ61" s="628"/>
      <c r="BK61" s="628"/>
      <c r="BL61" s="628"/>
      <c r="BM61" s="628"/>
      <c r="BN61" s="628"/>
      <c r="BO61" s="628"/>
      <c r="BP61" s="628"/>
      <c r="BQ61" s="628"/>
      <c r="BR61" s="628"/>
      <c r="BS61" s="628"/>
      <c r="BT61" s="628"/>
      <c r="BU61" s="628"/>
      <c r="BV61" s="628"/>
      <c r="BW61" s="628"/>
      <c r="BX61" s="627"/>
    </row>
    <row r="62" spans="1:76" s="36" customFormat="1" ht="3" customHeight="1">
      <c r="A62" s="577"/>
      <c r="B62" s="447"/>
      <c r="C62" s="589"/>
      <c r="D62" s="589"/>
      <c r="E62" s="589"/>
      <c r="F62" s="589"/>
      <c r="G62" s="589"/>
      <c r="H62" s="589"/>
      <c r="I62" s="589"/>
      <c r="J62" s="450"/>
      <c r="K62" s="450"/>
      <c r="L62" s="456"/>
      <c r="M62" s="589"/>
      <c r="N62" s="589"/>
      <c r="O62" s="589"/>
      <c r="P62" s="589"/>
      <c r="Q62" s="589"/>
      <c r="R62" s="589"/>
      <c r="S62" s="589"/>
      <c r="T62" s="589"/>
      <c r="U62" s="589"/>
      <c r="V62" s="589"/>
      <c r="W62" s="589"/>
      <c r="X62" s="589"/>
      <c r="Y62" s="589"/>
      <c r="Z62" s="589"/>
      <c r="AA62" s="589"/>
      <c r="AB62" s="456"/>
      <c r="AC62" s="456"/>
      <c r="AD62" s="456"/>
      <c r="AE62" s="589"/>
      <c r="AF62" s="589"/>
      <c r="AG62" s="589"/>
      <c r="AH62" s="589"/>
      <c r="AI62" s="589"/>
      <c r="AJ62" s="589"/>
      <c r="AK62" s="589"/>
      <c r="AL62" s="450"/>
      <c r="AM62" s="450"/>
      <c r="AN62" s="450"/>
      <c r="AO62" s="589"/>
      <c r="AP62" s="589"/>
      <c r="AQ62" s="589"/>
      <c r="AR62" s="589"/>
      <c r="AS62" s="589"/>
      <c r="AT62" s="589"/>
      <c r="AU62" s="589"/>
      <c r="AV62" s="589"/>
      <c r="AW62" s="589"/>
      <c r="AX62" s="589"/>
      <c r="AY62" s="589"/>
      <c r="AZ62" s="589"/>
      <c r="BA62" s="589"/>
      <c r="BB62" s="589"/>
      <c r="BC62" s="589"/>
      <c r="BD62" s="589"/>
      <c r="BE62" s="589"/>
      <c r="BF62" s="589"/>
      <c r="BG62" s="589"/>
      <c r="BH62" s="589"/>
      <c r="BI62" s="589"/>
      <c r="BJ62" s="589"/>
      <c r="BK62" s="589"/>
      <c r="BL62" s="589"/>
      <c r="BM62" s="589"/>
      <c r="BN62" s="589"/>
      <c r="BO62" s="589"/>
      <c r="BP62" s="589"/>
      <c r="BQ62" s="589"/>
      <c r="BR62" s="589"/>
      <c r="BS62" s="589"/>
      <c r="BT62" s="589"/>
      <c r="BU62" s="589"/>
      <c r="BV62" s="589"/>
      <c r="BW62" s="589"/>
      <c r="BX62" s="627"/>
    </row>
    <row r="63" spans="1:76" ht="15" customHeight="1">
      <c r="A63" s="577"/>
      <c r="B63" s="447"/>
      <c r="C63" s="453" t="str">
        <f>LEFT(Cover!C15,1)</f>
        <v xml:space="preserve"> </v>
      </c>
      <c r="D63" s="448"/>
      <c r="E63" s="488" t="str">
        <f>MID(Cover!$C$15,2,1)</f>
        <v xml:space="preserve"> </v>
      </c>
      <c r="F63" s="448"/>
      <c r="G63" s="488" t="str">
        <f>MID(Cover!$C$15,3,1)</f>
        <v>0</v>
      </c>
      <c r="H63" s="448"/>
      <c r="I63" s="488" t="str">
        <f>MID(Cover!$C$15,4,1)</f>
        <v>2</v>
      </c>
      <c r="J63" s="626" t="s">
        <v>35</v>
      </c>
      <c r="K63" s="626"/>
      <c r="L63" s="626"/>
      <c r="M63" s="488" t="str">
        <f>MID(Cover!$C$15,5,1)</f>
        <v>5</v>
      </c>
      <c r="N63" s="448"/>
      <c r="O63" s="488" t="str">
        <f>MID(Cover!$C$15,6,1)</f>
        <v>2</v>
      </c>
      <c r="P63" s="448"/>
      <c r="Q63" s="488" t="str">
        <f>MID(Cover!$C$15,7,1)</f>
        <v>9</v>
      </c>
      <c r="R63" s="448"/>
      <c r="S63" s="488" t="str">
        <f>MID(Cover!$C$15,8,1)</f>
        <v>2</v>
      </c>
      <c r="T63" s="448"/>
      <c r="U63" s="488" t="str">
        <f>MID(Cover!$C$15,9,1)</f>
        <v>2</v>
      </c>
      <c r="V63" s="448"/>
      <c r="W63" s="488" t="str">
        <f>MID(Cover!$C$15,10,1)</f>
        <v>2</v>
      </c>
      <c r="X63" s="448"/>
      <c r="Y63" s="488" t="str">
        <f>MID(Cover!$C$15,11,1)</f>
        <v>8</v>
      </c>
      <c r="Z63" s="448"/>
      <c r="AA63" s="488" t="str">
        <f>MID(Cover!$C$15,12,1)</f>
        <v>0</v>
      </c>
      <c r="AB63" s="592"/>
      <c r="AC63" s="592"/>
      <c r="AD63" s="592"/>
      <c r="AE63" s="453" t="str">
        <f>LEFT(Cover!C16,1)</f>
        <v xml:space="preserve"> </v>
      </c>
      <c r="AF63" s="448"/>
      <c r="AG63" s="488" t="str">
        <f>MID(Cover!$C$16,2,1)</f>
        <v xml:space="preserve"> </v>
      </c>
      <c r="AH63" s="448"/>
      <c r="AI63" s="488" t="str">
        <f>MID(Cover!$C$16,3,1)</f>
        <v>0</v>
      </c>
      <c r="AJ63" s="448"/>
      <c r="AK63" s="488" t="str">
        <f>MID(Cover!$C$16,4,1)</f>
        <v>2</v>
      </c>
      <c r="AL63" s="626" t="s">
        <v>35</v>
      </c>
      <c r="AM63" s="626"/>
      <c r="AN63" s="626"/>
      <c r="AO63" s="488" t="str">
        <f>MID(Cover!$C$16,5,1)</f>
        <v>5</v>
      </c>
      <c r="AP63" s="448"/>
      <c r="AQ63" s="488" t="str">
        <f>MID(Cover!$C$16,6,1)</f>
        <v>2</v>
      </c>
      <c r="AR63" s="448"/>
      <c r="AS63" s="488" t="str">
        <f>MID(Cover!$C$16,7,1)</f>
        <v>9</v>
      </c>
      <c r="AT63" s="448"/>
      <c r="AU63" s="488" t="str">
        <f>MID(Cover!$C$16,8,1)</f>
        <v>6</v>
      </c>
      <c r="AV63" s="448"/>
      <c r="AW63" s="488" t="str">
        <f>MID(Cover!$C$16,9,1)</f>
        <v>3</v>
      </c>
      <c r="AX63" s="448"/>
      <c r="AY63" s="488" t="str">
        <f>MID(Cover!$C$16,10,1)</f>
        <v>6</v>
      </c>
      <c r="AZ63" s="448"/>
      <c r="BA63" s="488" t="str">
        <f>MID(Cover!$C$16,11,1)</f>
        <v>1</v>
      </c>
      <c r="BB63" s="448"/>
      <c r="BC63" s="488" t="str">
        <f>MID(Cover!$C$16,12,1)</f>
        <v>6</v>
      </c>
      <c r="BD63" s="448"/>
      <c r="BE63" s="488" t="str">
        <f>MID(Cover!$C$16,13,1)</f>
        <v/>
      </c>
      <c r="BF63" s="448"/>
      <c r="BG63" s="488" t="str">
        <f>MID(Cover!$C$16,14,1)</f>
        <v/>
      </c>
      <c r="BH63" s="448"/>
      <c r="BI63" s="488" t="str">
        <f>MID(Cover!$C$16,15,1)</f>
        <v/>
      </c>
      <c r="BJ63" s="448"/>
      <c r="BK63" s="488" t="str">
        <f>MID(Cover!$C$16,16,1)</f>
        <v/>
      </c>
      <c r="BL63" s="448"/>
      <c r="BM63" s="488" t="str">
        <f>MID(Cover!$C$16,17,1)</f>
        <v/>
      </c>
      <c r="BN63" s="448"/>
      <c r="BO63" s="488" t="str">
        <f>MID(Cover!$C$16,18,1)</f>
        <v/>
      </c>
      <c r="BP63" s="448"/>
      <c r="BQ63" s="488" t="str">
        <f>MID(Cover!$C$16,19,1)</f>
        <v/>
      </c>
      <c r="BR63" s="448"/>
      <c r="BS63" s="488" t="str">
        <f>MID(Cover!$C$16,20,1)</f>
        <v/>
      </c>
      <c r="BT63" s="448"/>
      <c r="BU63" s="488" t="str">
        <f>MID(Cover!$C$16,21,1)</f>
        <v/>
      </c>
      <c r="BV63" s="448"/>
      <c r="BW63" s="488" t="str">
        <f>MID(Cover!$C$16,22,1)</f>
        <v/>
      </c>
      <c r="BX63" s="627"/>
    </row>
    <row r="64" spans="1:76" s="36" customFormat="1" ht="18" customHeight="1">
      <c r="A64" s="577"/>
      <c r="B64" s="46"/>
      <c r="C64" s="84" t="str">
        <f>Index!C299</f>
        <v>E-mailová adresa</v>
      </c>
      <c r="D64" s="450"/>
      <c r="E64" s="450"/>
      <c r="F64" s="450"/>
      <c r="G64" s="450"/>
      <c r="H64" s="450"/>
      <c r="I64" s="450"/>
      <c r="J64" s="450"/>
      <c r="K64" s="450"/>
      <c r="L64" s="450"/>
      <c r="M64" s="450"/>
      <c r="N64" s="450"/>
      <c r="O64" s="450"/>
      <c r="P64" s="450"/>
      <c r="Q64" s="450"/>
      <c r="R64" s="450"/>
      <c r="S64" s="450"/>
      <c r="T64" s="450"/>
      <c r="U64" s="450"/>
      <c r="V64" s="450"/>
      <c r="W64" s="450"/>
      <c r="X64" s="450"/>
      <c r="Y64" s="450"/>
      <c r="Z64" s="450"/>
      <c r="AA64" s="450"/>
      <c r="AB64" s="450"/>
      <c r="AC64" s="450"/>
      <c r="AD64" s="450"/>
      <c r="AE64" s="450"/>
      <c r="AF64" s="450"/>
      <c r="AG64" s="450"/>
      <c r="AH64" s="450"/>
      <c r="AI64" s="450"/>
      <c r="AJ64" s="450"/>
      <c r="AK64" s="450"/>
      <c r="AL64" s="450"/>
      <c r="AM64" s="450"/>
      <c r="AN64" s="450"/>
      <c r="AO64" s="450"/>
      <c r="AP64" s="450"/>
      <c r="AQ64" s="450"/>
      <c r="AR64" s="450"/>
      <c r="AS64" s="450"/>
      <c r="AT64" s="450"/>
      <c r="AU64" s="450"/>
      <c r="AV64" s="450"/>
      <c r="AW64" s="450"/>
      <c r="AX64" s="450"/>
      <c r="AY64" s="450"/>
      <c r="AZ64" s="450"/>
      <c r="BA64" s="450"/>
      <c r="BB64" s="450"/>
      <c r="BC64" s="450"/>
      <c r="BD64" s="450"/>
      <c r="BE64" s="450"/>
      <c r="BF64" s="450"/>
      <c r="BG64" s="450"/>
      <c r="BH64" s="450"/>
      <c r="BI64" s="450"/>
      <c r="BJ64" s="450"/>
      <c r="BK64" s="450"/>
      <c r="BL64" s="450"/>
      <c r="BM64" s="450"/>
      <c r="BN64" s="450"/>
      <c r="BO64" s="450"/>
      <c r="BP64" s="450"/>
      <c r="BQ64" s="450"/>
      <c r="BR64" s="450"/>
      <c r="BS64" s="450"/>
      <c r="BT64" s="450"/>
      <c r="BU64" s="450"/>
      <c r="BV64" s="450"/>
      <c r="BW64" s="450"/>
      <c r="BX64" s="627"/>
    </row>
    <row r="65" spans="1:76" s="36" customFormat="1" ht="3" customHeight="1">
      <c r="A65" s="577"/>
      <c r="B65" s="46"/>
      <c r="C65" s="589"/>
      <c r="D65" s="589"/>
      <c r="E65" s="589"/>
      <c r="F65" s="589"/>
      <c r="G65" s="589"/>
      <c r="H65" s="589"/>
      <c r="I65" s="589"/>
      <c r="J65" s="589"/>
      <c r="K65" s="589"/>
      <c r="L65" s="589"/>
      <c r="M65" s="589"/>
      <c r="N65" s="589"/>
      <c r="O65" s="589"/>
      <c r="P65" s="589"/>
      <c r="Q65" s="589"/>
      <c r="R65" s="589"/>
      <c r="S65" s="589"/>
      <c r="T65" s="589"/>
      <c r="U65" s="589"/>
      <c r="V65" s="589"/>
      <c r="W65" s="589"/>
      <c r="X65" s="589"/>
      <c r="Y65" s="589"/>
      <c r="Z65" s="589"/>
      <c r="AA65" s="589"/>
      <c r="AB65" s="589"/>
      <c r="AC65" s="589"/>
      <c r="AD65" s="589"/>
      <c r="AE65" s="589"/>
      <c r="AF65" s="589"/>
      <c r="AG65" s="589"/>
      <c r="AH65" s="589"/>
      <c r="AI65" s="589"/>
      <c r="AJ65" s="589"/>
      <c r="AK65" s="589"/>
      <c r="AL65" s="589"/>
      <c r="AM65" s="589"/>
      <c r="AN65" s="589"/>
      <c r="AO65" s="589"/>
      <c r="AP65" s="589"/>
      <c r="AQ65" s="589"/>
      <c r="AR65" s="589"/>
      <c r="AS65" s="589"/>
      <c r="AT65" s="589"/>
      <c r="AU65" s="589"/>
      <c r="AV65" s="589"/>
      <c r="AW65" s="589"/>
      <c r="AX65" s="589"/>
      <c r="AY65" s="589"/>
      <c r="AZ65" s="589"/>
      <c r="BA65" s="589"/>
      <c r="BB65" s="589"/>
      <c r="BC65" s="589"/>
      <c r="BD65" s="589"/>
      <c r="BE65" s="589"/>
      <c r="BF65" s="589"/>
      <c r="BG65" s="589"/>
      <c r="BH65" s="589"/>
      <c r="BI65" s="589"/>
      <c r="BJ65" s="589"/>
      <c r="BK65" s="589"/>
      <c r="BL65" s="589"/>
      <c r="BM65" s="589"/>
      <c r="BN65" s="589"/>
      <c r="BO65" s="589"/>
      <c r="BP65" s="589"/>
      <c r="BQ65" s="589"/>
      <c r="BR65" s="589"/>
      <c r="BS65" s="589"/>
      <c r="BT65" s="589"/>
      <c r="BU65" s="589"/>
      <c r="BV65" s="589"/>
      <c r="BW65" s="589"/>
      <c r="BX65" s="457"/>
    </row>
    <row r="66" spans="1:76" ht="15" customHeight="1">
      <c r="A66" s="577"/>
      <c r="B66" s="46"/>
      <c r="C66" s="488" t="str">
        <f>LEFT(Cover!C17,1)</f>
        <v>l</v>
      </c>
      <c r="D66" s="448"/>
      <c r="E66" s="488" t="str">
        <f>MID(Cover!$C$17,2,1)</f>
        <v>u</v>
      </c>
      <c r="F66" s="448"/>
      <c r="G66" s="488" t="str">
        <f>MID(Cover!$C$17,3,1)</f>
        <v>b</v>
      </c>
      <c r="H66" s="448"/>
      <c r="I66" s="488" t="str">
        <f>MID(Cover!$C$17,4,1)</f>
        <v>i</v>
      </c>
      <c r="J66" s="448"/>
      <c r="K66" s="488" t="str">
        <f>MID(Cover!$C$17,5,1)</f>
        <v>c</v>
      </c>
      <c r="L66" s="448"/>
      <c r="M66" s="488" t="str">
        <f>MID(Cover!$C$17,6,1)</f>
        <v>a</v>
      </c>
      <c r="N66" s="448"/>
      <c r="O66" s="488" t="str">
        <f>MID(Cover!$C$17,7,1)</f>
        <v>.</v>
      </c>
      <c r="P66" s="448"/>
      <c r="Q66" s="488" t="str">
        <f>MID(Cover!$C$17,8,1)</f>
        <v>z</v>
      </c>
      <c r="R66" s="448"/>
      <c r="S66" s="488" t="str">
        <f>MID(Cover!$C$17,9,1)</f>
        <v>e</v>
      </c>
      <c r="T66" s="448"/>
      <c r="U66" s="488" t="str">
        <f>MID(Cover!$C$17,10,1)</f>
        <v>m</v>
      </c>
      <c r="V66" s="448"/>
      <c r="W66" s="488" t="str">
        <f>MID(Cover!$C$17,11,1)</f>
        <v>a</v>
      </c>
      <c r="X66" s="448"/>
      <c r="Y66" s="488" t="str">
        <f>MID(Cover!$C$17,12,1)</f>
        <v>n</v>
      </c>
      <c r="Z66" s="448"/>
      <c r="AA66" s="488" t="str">
        <f>MID(Cover!$C$17,13,1)</f>
        <v>o</v>
      </c>
      <c r="AB66" s="448"/>
      <c r="AC66" s="488" t="str">
        <f>MID(Cover!$C$17,14,1)</f>
        <v>v</v>
      </c>
      <c r="AD66" s="448"/>
      <c r="AE66" s="488" t="str">
        <f>MID(Cover!$C$17,15,1)</f>
        <v>a</v>
      </c>
      <c r="AF66" s="448"/>
      <c r="AG66" s="488" t="str">
        <f>MID(Cover!$C$17,16,1)</f>
        <v>@</v>
      </c>
      <c r="AH66" s="448"/>
      <c r="AI66" s="488" t="str">
        <f>MID(Cover!$C$17,17,1)</f>
        <v>l</v>
      </c>
      <c r="AJ66" s="448"/>
      <c r="AK66" s="488" t="str">
        <f>MID(Cover!$C$17,18,1)</f>
        <v>o</v>
      </c>
      <c r="AL66" s="448"/>
      <c r="AM66" s="488" t="str">
        <f>MID(Cover!$C$17,19,1)</f>
        <v>d</v>
      </c>
      <c r="AN66" s="448"/>
      <c r="AO66" s="488" t="str">
        <f>MID(Cover!$C$17,20,1)</f>
        <v>.</v>
      </c>
      <c r="AP66" s="448"/>
      <c r="AQ66" s="488" t="str">
        <f>MID(Cover!$C$17,21,1)</f>
        <v>s</v>
      </c>
      <c r="AR66" s="448"/>
      <c r="AS66" s="488" t="str">
        <f>MID(Cover!$C$17,22,1)</f>
        <v>k</v>
      </c>
      <c r="AT66" s="448"/>
      <c r="AU66" s="488" t="str">
        <f>MID(Cover!$C$17,23,1)</f>
        <v/>
      </c>
      <c r="AV66" s="448"/>
      <c r="AW66" s="488" t="str">
        <f>MID(Cover!$C$17,24,1)</f>
        <v/>
      </c>
      <c r="AX66" s="448"/>
      <c r="AY66" s="488" t="str">
        <f>MID(Cover!$C$17,25,1)</f>
        <v/>
      </c>
      <c r="AZ66" s="448"/>
      <c r="BA66" s="488" t="str">
        <f>MID(Cover!$C$17,26,1)</f>
        <v/>
      </c>
      <c r="BB66" s="448"/>
      <c r="BC66" s="488" t="str">
        <f>MID(Cover!$C$17,27,1)</f>
        <v/>
      </c>
      <c r="BD66" s="448"/>
      <c r="BE66" s="488" t="str">
        <f>MID(Cover!$C$17,28,1)</f>
        <v/>
      </c>
      <c r="BF66" s="448"/>
      <c r="BG66" s="488" t="str">
        <f>MID(Cover!$C$17,29,1)</f>
        <v/>
      </c>
      <c r="BH66" s="448"/>
      <c r="BI66" s="488" t="str">
        <f>MID(Cover!$C$17,30,1)</f>
        <v/>
      </c>
      <c r="BJ66" s="448"/>
      <c r="BK66" s="488" t="str">
        <f>MID(Cover!$C$17,31,1)</f>
        <v/>
      </c>
      <c r="BL66" s="448"/>
      <c r="BM66" s="488" t="str">
        <f>MID(Cover!$C$17,32,1)</f>
        <v/>
      </c>
      <c r="BN66" s="448"/>
      <c r="BO66" s="488" t="str">
        <f>MID(Cover!$C$17,33,1)</f>
        <v/>
      </c>
      <c r="BP66" s="448"/>
      <c r="BQ66" s="488" t="str">
        <f>MID(Cover!$C$17,34,1)</f>
        <v/>
      </c>
      <c r="BR66" s="448"/>
      <c r="BS66" s="488" t="str">
        <f>MID(Cover!$C$17,35,1)</f>
        <v/>
      </c>
      <c r="BT66" s="448"/>
      <c r="BU66" s="488" t="str">
        <f>MID(Cover!$C$17,36,1)</f>
        <v/>
      </c>
      <c r="BV66" s="448"/>
      <c r="BW66" s="488" t="str">
        <f>MID(Cover!$C$17,37,1)</f>
        <v/>
      </c>
      <c r="BX66" s="57"/>
    </row>
    <row r="67" spans="1:76" s="36" customFormat="1" ht="4.5" customHeight="1">
      <c r="A67" s="577"/>
      <c r="B67" s="72"/>
      <c r="C67" s="73"/>
      <c r="D67" s="73"/>
      <c r="E67" s="73"/>
      <c r="F67" s="73"/>
      <c r="G67" s="73"/>
      <c r="H67" s="73"/>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7"/>
    </row>
    <row r="68" spans="1:76" ht="8.25" customHeight="1">
      <c r="A68" s="577"/>
      <c r="B68" s="85"/>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458"/>
      <c r="AF68" s="458"/>
      <c r="AG68" s="458"/>
      <c r="AH68" s="458"/>
      <c r="AI68" s="458"/>
      <c r="AJ68" s="458"/>
      <c r="AK68" s="458"/>
      <c r="AL68" s="458"/>
      <c r="AM68" s="458"/>
      <c r="AN68" s="458"/>
      <c r="AO68" s="458"/>
      <c r="AP68" s="458"/>
      <c r="AQ68" s="458"/>
      <c r="AR68" s="458"/>
      <c r="AS68" s="458"/>
      <c r="AT68" s="458"/>
      <c r="AU68" s="458"/>
      <c r="AV68" s="458"/>
      <c r="AW68" s="458"/>
      <c r="AX68" s="458"/>
      <c r="AY68" s="458"/>
      <c r="AZ68" s="458"/>
      <c r="BA68" s="458"/>
      <c r="BB68" s="458"/>
      <c r="BC68" s="458"/>
      <c r="BD68" s="458"/>
      <c r="BE68" s="458"/>
      <c r="BF68" s="458"/>
      <c r="BG68" s="458"/>
      <c r="BH68" s="458"/>
      <c r="BI68" s="458"/>
      <c r="BJ68" s="458"/>
      <c r="BK68" s="458"/>
      <c r="BL68" s="458"/>
      <c r="BM68" s="458"/>
      <c r="BN68" s="458"/>
      <c r="BO68" s="458"/>
      <c r="BP68" s="458"/>
      <c r="BQ68" s="458"/>
      <c r="BR68" s="458"/>
      <c r="BS68" s="458"/>
      <c r="BT68" s="458"/>
      <c r="BU68" s="458"/>
      <c r="BV68" s="458"/>
      <c r="BW68" s="458"/>
      <c r="BX68" s="458"/>
    </row>
    <row r="69" spans="1:76" ht="3" customHeight="1">
      <c r="A69" s="577"/>
      <c r="B69" s="461"/>
      <c r="C69" s="462"/>
      <c r="D69" s="462"/>
      <c r="E69" s="462"/>
      <c r="F69" s="462"/>
      <c r="G69" s="462"/>
      <c r="H69" s="462"/>
      <c r="I69" s="462"/>
      <c r="J69" s="462"/>
      <c r="K69" s="462"/>
      <c r="L69" s="462"/>
      <c r="M69" s="462"/>
      <c r="N69" s="462"/>
      <c r="O69" s="462"/>
      <c r="P69" s="462"/>
      <c r="Q69" s="462"/>
      <c r="R69" s="462"/>
      <c r="S69" s="462"/>
      <c r="T69" s="462"/>
      <c r="U69" s="462"/>
      <c r="V69" s="462"/>
      <c r="W69" s="87"/>
      <c r="X69" s="88"/>
      <c r="Y69" s="89"/>
      <c r="Z69" s="89"/>
      <c r="AA69" s="89"/>
      <c r="AB69" s="89"/>
      <c r="AC69" s="89"/>
      <c r="AD69" s="89"/>
      <c r="AE69" s="89"/>
      <c r="AF69" s="89"/>
      <c r="AG69" s="89"/>
      <c r="AH69" s="89"/>
      <c r="AI69" s="89"/>
      <c r="AJ69" s="89"/>
      <c r="AK69" s="89"/>
      <c r="AL69" s="89"/>
      <c r="AM69" s="89"/>
      <c r="AN69" s="89"/>
      <c r="AO69" s="89"/>
      <c r="AP69" s="89"/>
      <c r="AQ69" s="89"/>
      <c r="AR69" s="89"/>
      <c r="AS69" s="87"/>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7"/>
    </row>
    <row r="70" spans="1:76" ht="18" customHeight="1">
      <c r="A70" s="577"/>
      <c r="B70" s="90"/>
      <c r="C70" s="91" t="str">
        <f>Index!C301</f>
        <v>Zostavená dňa:</v>
      </c>
      <c r="D70" s="92"/>
      <c r="E70" s="92"/>
      <c r="F70" s="92"/>
      <c r="G70" s="92"/>
      <c r="H70" s="92"/>
      <c r="I70" s="92"/>
      <c r="J70" s="92"/>
      <c r="K70" s="92"/>
      <c r="L70" s="92"/>
      <c r="M70" s="92"/>
      <c r="N70" s="92"/>
      <c r="O70" s="92"/>
      <c r="P70" s="92"/>
      <c r="Q70" s="92"/>
      <c r="R70" s="92"/>
      <c r="S70" s="92"/>
      <c r="T70" s="92"/>
      <c r="U70" s="92"/>
      <c r="V70" s="92"/>
      <c r="W70" s="93"/>
      <c r="X70" s="94" t="str">
        <f>Index!C302</f>
        <v>Schválená dňa:</v>
      </c>
      <c r="Y70" s="95"/>
      <c r="Z70" s="95"/>
      <c r="AA70" s="95"/>
      <c r="AB70" s="95"/>
      <c r="AC70" s="95"/>
      <c r="AD70" s="95"/>
      <c r="AE70" s="95"/>
      <c r="AF70" s="95"/>
      <c r="AG70" s="95"/>
      <c r="AH70" s="95"/>
      <c r="AI70" s="95"/>
      <c r="AJ70" s="95"/>
      <c r="AK70" s="95"/>
      <c r="AL70" s="95"/>
      <c r="AM70" s="95"/>
      <c r="AN70" s="95"/>
      <c r="AO70" s="95"/>
      <c r="AP70" s="95"/>
      <c r="AQ70" s="95"/>
      <c r="AR70" s="95"/>
      <c r="AS70" s="93"/>
      <c r="AT70" s="95"/>
      <c r="AU70" s="630" t="str">
        <f>Index!C303</f>
        <v>Podpisový záznam štatutárneho orgánu účtovnej jednotky alebo člena štatutárneho orgánu účtovnej jednotky alebo podpisový záznam fyzickej osoby, ktorá je účtovnou jednotkou:</v>
      </c>
      <c r="AV70" s="630"/>
      <c r="AW70" s="630"/>
      <c r="AX70" s="630"/>
      <c r="AY70" s="630"/>
      <c r="AZ70" s="630"/>
      <c r="BA70" s="630"/>
      <c r="BB70" s="630"/>
      <c r="BC70" s="630"/>
      <c r="BD70" s="630"/>
      <c r="BE70" s="630"/>
      <c r="BF70" s="630"/>
      <c r="BG70" s="630"/>
      <c r="BH70" s="630"/>
      <c r="BI70" s="630"/>
      <c r="BJ70" s="630"/>
      <c r="BK70" s="630"/>
      <c r="BL70" s="630"/>
      <c r="BM70" s="630"/>
      <c r="BN70" s="630"/>
      <c r="BO70" s="630"/>
      <c r="BP70" s="630"/>
      <c r="BQ70" s="630"/>
      <c r="BR70" s="630"/>
      <c r="BS70" s="630"/>
      <c r="BT70" s="630"/>
      <c r="BU70" s="630"/>
      <c r="BV70" s="630"/>
      <c r="BW70" s="630"/>
      <c r="BX70" s="93"/>
    </row>
    <row r="71" spans="1:76" ht="3" customHeight="1">
      <c r="A71" s="577"/>
      <c r="B71" s="90"/>
      <c r="C71" s="603"/>
      <c r="D71" s="603"/>
      <c r="E71" s="603"/>
      <c r="F71" s="92"/>
      <c r="G71" s="92"/>
      <c r="H71" s="92"/>
      <c r="I71" s="603"/>
      <c r="J71" s="603"/>
      <c r="K71" s="603"/>
      <c r="L71" s="92"/>
      <c r="M71" s="92"/>
      <c r="N71" s="92"/>
      <c r="O71" s="603"/>
      <c r="P71" s="603"/>
      <c r="Q71" s="603"/>
      <c r="R71" s="603"/>
      <c r="S71" s="603"/>
      <c r="T71" s="603"/>
      <c r="U71" s="603"/>
      <c r="V71" s="92"/>
      <c r="W71" s="93"/>
      <c r="X71" s="96"/>
      <c r="Y71" s="603"/>
      <c r="Z71" s="603"/>
      <c r="AA71" s="603"/>
      <c r="AB71" s="95"/>
      <c r="AC71" s="95"/>
      <c r="AD71" s="95"/>
      <c r="AE71" s="603"/>
      <c r="AF71" s="603"/>
      <c r="AG71" s="603"/>
      <c r="AH71" s="95"/>
      <c r="AI71" s="95"/>
      <c r="AJ71" s="95"/>
      <c r="AK71" s="97"/>
      <c r="AL71" s="97"/>
      <c r="AM71" s="97"/>
      <c r="AN71" s="97"/>
      <c r="AO71" s="97"/>
      <c r="AP71" s="97"/>
      <c r="AQ71" s="97"/>
      <c r="AR71" s="95"/>
      <c r="AS71" s="93"/>
      <c r="AT71" s="95"/>
      <c r="AU71" s="630"/>
      <c r="AV71" s="630"/>
      <c r="AW71" s="630"/>
      <c r="AX71" s="630"/>
      <c r="AY71" s="630"/>
      <c r="AZ71" s="630"/>
      <c r="BA71" s="630"/>
      <c r="BB71" s="630"/>
      <c r="BC71" s="630"/>
      <c r="BD71" s="630"/>
      <c r="BE71" s="630"/>
      <c r="BF71" s="630"/>
      <c r="BG71" s="630"/>
      <c r="BH71" s="630"/>
      <c r="BI71" s="630"/>
      <c r="BJ71" s="630"/>
      <c r="BK71" s="630"/>
      <c r="BL71" s="630"/>
      <c r="BM71" s="630"/>
      <c r="BN71" s="630"/>
      <c r="BO71" s="630"/>
      <c r="BP71" s="630"/>
      <c r="BQ71" s="630"/>
      <c r="BR71" s="630"/>
      <c r="BS71" s="630"/>
      <c r="BT71" s="630"/>
      <c r="BU71" s="630"/>
      <c r="BV71" s="630"/>
      <c r="BW71" s="630"/>
      <c r="BX71" s="93"/>
    </row>
    <row r="72" spans="1:76" ht="7.5" customHeight="1">
      <c r="A72" s="577"/>
      <c r="B72" s="90" t="s">
        <v>36</v>
      </c>
      <c r="C72" s="580" t="str">
        <f>LEFT(Cover!$C$29,1)</f>
        <v>1</v>
      </c>
      <c r="D72" s="581"/>
      <c r="E72" s="580" t="str">
        <f>RIGHT(Cover!$C$29,1)</f>
        <v>6</v>
      </c>
      <c r="F72" s="629" t="s">
        <v>2</v>
      </c>
      <c r="G72" s="629"/>
      <c r="H72" s="629"/>
      <c r="I72" s="580" t="str">
        <f>LEFT(Cover!$D$29,1)</f>
        <v>0</v>
      </c>
      <c r="J72" s="581"/>
      <c r="K72" s="580" t="str">
        <f>RIGHT(Cover!$D$29,1)</f>
        <v>3</v>
      </c>
      <c r="L72" s="629" t="s">
        <v>2</v>
      </c>
      <c r="M72" s="629"/>
      <c r="N72" s="629"/>
      <c r="O72" s="604" t="s">
        <v>30</v>
      </c>
      <c r="P72" s="638"/>
      <c r="Q72" s="604" t="s">
        <v>31</v>
      </c>
      <c r="R72" s="638"/>
      <c r="S72" s="580" t="str">
        <f>MID(Cover!$E$29,3,1)</f>
        <v>1</v>
      </c>
      <c r="T72" s="581"/>
      <c r="U72" s="580" t="str">
        <f>MID(Cover!$E$29,4,1)</f>
        <v>5</v>
      </c>
      <c r="V72" s="638" t="s">
        <v>37</v>
      </c>
      <c r="W72" s="93"/>
      <c r="X72" s="96"/>
      <c r="Y72" s="580" t="str">
        <f>LEFT(Cover!$C$30,1)</f>
        <v/>
      </c>
      <c r="Z72" s="581"/>
      <c r="AA72" s="580" t="str">
        <f>RIGHT(Cover!$C$30,1)</f>
        <v/>
      </c>
      <c r="AB72" s="95"/>
      <c r="AC72" s="629" t="s">
        <v>2</v>
      </c>
      <c r="AD72" s="98"/>
      <c r="AE72" s="580" t="str">
        <f>LEFT(Cover!$D$30,1)</f>
        <v/>
      </c>
      <c r="AF72" s="581"/>
      <c r="AG72" s="580" t="str">
        <f>RIGHT(Cover!$D$30,1)</f>
        <v/>
      </c>
      <c r="AH72" s="95"/>
      <c r="AI72" s="629" t="s">
        <v>2</v>
      </c>
      <c r="AJ72" s="95"/>
      <c r="AK72" s="580">
        <v>2</v>
      </c>
      <c r="AL72" s="99"/>
      <c r="AM72" s="580">
        <v>0</v>
      </c>
      <c r="AN72" s="99"/>
      <c r="AO72" s="580" t="str">
        <f>MID(Cover!$E$30,3,1)</f>
        <v>1</v>
      </c>
      <c r="AP72" s="581"/>
      <c r="AQ72" s="580" t="str">
        <f>MID(Cover!$E$30,4,1)</f>
        <v>5</v>
      </c>
      <c r="AR72" s="95"/>
      <c r="AS72" s="93"/>
      <c r="AT72" s="95"/>
      <c r="AU72" s="630"/>
      <c r="AV72" s="630"/>
      <c r="AW72" s="630"/>
      <c r="AX72" s="630"/>
      <c r="AY72" s="630"/>
      <c r="AZ72" s="630"/>
      <c r="BA72" s="630"/>
      <c r="BB72" s="630"/>
      <c r="BC72" s="630"/>
      <c r="BD72" s="630"/>
      <c r="BE72" s="630"/>
      <c r="BF72" s="630"/>
      <c r="BG72" s="630"/>
      <c r="BH72" s="630"/>
      <c r="BI72" s="630"/>
      <c r="BJ72" s="630"/>
      <c r="BK72" s="630"/>
      <c r="BL72" s="630"/>
      <c r="BM72" s="630"/>
      <c r="BN72" s="630"/>
      <c r="BO72" s="630"/>
      <c r="BP72" s="630"/>
      <c r="BQ72" s="630"/>
      <c r="BR72" s="630"/>
      <c r="BS72" s="630"/>
      <c r="BT72" s="630"/>
      <c r="BU72" s="630"/>
      <c r="BV72" s="630"/>
      <c r="BW72" s="630"/>
      <c r="BX72" s="93"/>
    </row>
    <row r="73" spans="1:76" ht="7.5" customHeight="1">
      <c r="A73" s="577"/>
      <c r="B73" s="631"/>
      <c r="C73" s="580"/>
      <c r="D73" s="581"/>
      <c r="E73" s="580"/>
      <c r="F73" s="629"/>
      <c r="G73" s="629"/>
      <c r="H73" s="629"/>
      <c r="I73" s="580"/>
      <c r="J73" s="581"/>
      <c r="K73" s="580"/>
      <c r="L73" s="629"/>
      <c r="M73" s="629"/>
      <c r="N73" s="629"/>
      <c r="O73" s="604"/>
      <c r="P73" s="638"/>
      <c r="Q73" s="604"/>
      <c r="R73" s="638"/>
      <c r="S73" s="580"/>
      <c r="T73" s="581"/>
      <c r="U73" s="580"/>
      <c r="V73" s="638"/>
      <c r="W73" s="93"/>
      <c r="X73" s="96"/>
      <c r="Y73" s="580"/>
      <c r="Z73" s="581"/>
      <c r="AA73" s="580"/>
      <c r="AB73" s="95"/>
      <c r="AC73" s="629"/>
      <c r="AD73" s="98"/>
      <c r="AE73" s="580"/>
      <c r="AF73" s="581"/>
      <c r="AG73" s="580"/>
      <c r="AH73" s="95"/>
      <c r="AI73" s="629"/>
      <c r="AJ73" s="95"/>
      <c r="AK73" s="580"/>
      <c r="AL73" s="99"/>
      <c r="AM73" s="580"/>
      <c r="AN73" s="99"/>
      <c r="AO73" s="580"/>
      <c r="AP73" s="581"/>
      <c r="AQ73" s="580"/>
      <c r="AR73" s="95"/>
      <c r="AS73" s="93"/>
      <c r="AT73" s="95"/>
      <c r="AU73" s="630"/>
      <c r="AV73" s="630"/>
      <c r="AW73" s="630"/>
      <c r="AX73" s="630"/>
      <c r="AY73" s="630"/>
      <c r="AZ73" s="630"/>
      <c r="BA73" s="630"/>
      <c r="BB73" s="630"/>
      <c r="BC73" s="630"/>
      <c r="BD73" s="630"/>
      <c r="BE73" s="630"/>
      <c r="BF73" s="630"/>
      <c r="BG73" s="630"/>
      <c r="BH73" s="630"/>
      <c r="BI73" s="630"/>
      <c r="BJ73" s="630"/>
      <c r="BK73" s="630"/>
      <c r="BL73" s="630"/>
      <c r="BM73" s="630"/>
      <c r="BN73" s="630"/>
      <c r="BO73" s="630"/>
      <c r="BP73" s="630"/>
      <c r="BQ73" s="630"/>
      <c r="BR73" s="630"/>
      <c r="BS73" s="630"/>
      <c r="BT73" s="630"/>
      <c r="BU73" s="630"/>
      <c r="BV73" s="630"/>
      <c r="BW73" s="630"/>
      <c r="BX73" s="93"/>
    </row>
    <row r="74" spans="1:76" ht="7.5" customHeight="1">
      <c r="A74" s="577"/>
      <c r="B74" s="632"/>
      <c r="C74" s="95"/>
      <c r="D74" s="95"/>
      <c r="E74" s="95"/>
      <c r="F74" s="95"/>
      <c r="G74" s="95"/>
      <c r="H74" s="95"/>
      <c r="I74" s="95"/>
      <c r="J74" s="95"/>
      <c r="K74" s="95"/>
      <c r="L74" s="95"/>
      <c r="M74" s="95"/>
      <c r="N74" s="95"/>
      <c r="O74" s="95"/>
      <c r="P74" s="95"/>
      <c r="Q74" s="95"/>
      <c r="R74" s="95"/>
      <c r="S74" s="95"/>
      <c r="T74" s="95"/>
      <c r="U74" s="95"/>
      <c r="V74" s="95"/>
      <c r="W74" s="93"/>
      <c r="X74" s="96"/>
      <c r="Y74" s="95"/>
      <c r="Z74" s="95"/>
      <c r="AA74" s="95"/>
      <c r="AB74" s="95"/>
      <c r="AC74" s="95"/>
      <c r="AD74" s="95"/>
      <c r="AE74" s="95"/>
      <c r="AF74" s="95"/>
      <c r="AG74" s="95"/>
      <c r="AH74" s="95"/>
      <c r="AI74" s="95"/>
      <c r="AJ74" s="95"/>
      <c r="AK74" s="95"/>
      <c r="AL74" s="95"/>
      <c r="AM74" s="95"/>
      <c r="AN74" s="95"/>
      <c r="AO74" s="95"/>
      <c r="AP74" s="95"/>
      <c r="AQ74" s="95"/>
      <c r="AR74" s="95"/>
      <c r="AS74" s="93"/>
      <c r="AT74" s="95"/>
      <c r="AU74" s="630"/>
      <c r="AV74" s="630"/>
      <c r="AW74" s="630"/>
      <c r="AX74" s="630"/>
      <c r="AY74" s="630"/>
      <c r="AZ74" s="630"/>
      <c r="BA74" s="630"/>
      <c r="BB74" s="630"/>
      <c r="BC74" s="630"/>
      <c r="BD74" s="630"/>
      <c r="BE74" s="630"/>
      <c r="BF74" s="630"/>
      <c r="BG74" s="630"/>
      <c r="BH74" s="630"/>
      <c r="BI74" s="630"/>
      <c r="BJ74" s="630"/>
      <c r="BK74" s="630"/>
      <c r="BL74" s="630"/>
      <c r="BM74" s="630"/>
      <c r="BN74" s="630"/>
      <c r="BO74" s="630"/>
      <c r="BP74" s="630"/>
      <c r="BQ74" s="630"/>
      <c r="BR74" s="630"/>
      <c r="BS74" s="630"/>
      <c r="BT74" s="630"/>
      <c r="BU74" s="630"/>
      <c r="BV74" s="630"/>
      <c r="BW74" s="630"/>
      <c r="BX74" s="93"/>
    </row>
    <row r="75" spans="1:76" ht="7.5" customHeight="1">
      <c r="A75" s="577"/>
      <c r="B75" s="632"/>
      <c r="C75" s="95"/>
      <c r="D75" s="95"/>
      <c r="E75" s="95"/>
      <c r="F75" s="95"/>
      <c r="G75" s="95"/>
      <c r="H75" s="95"/>
      <c r="I75" s="95"/>
      <c r="J75" s="95"/>
      <c r="K75" s="95"/>
      <c r="L75" s="95"/>
      <c r="M75" s="95"/>
      <c r="N75" s="95"/>
      <c r="O75" s="95"/>
      <c r="P75" s="95"/>
      <c r="Q75" s="95"/>
      <c r="R75" s="95"/>
      <c r="S75" s="95"/>
      <c r="T75" s="95"/>
      <c r="U75" s="95"/>
      <c r="V75" s="95"/>
      <c r="W75" s="93"/>
      <c r="X75" s="96"/>
      <c r="Y75" s="95"/>
      <c r="Z75" s="95"/>
      <c r="AA75" s="95"/>
      <c r="AB75" s="95"/>
      <c r="AC75" s="95"/>
      <c r="AD75" s="95"/>
      <c r="AE75" s="95"/>
      <c r="AF75" s="95"/>
      <c r="AG75" s="95"/>
      <c r="AH75" s="95"/>
      <c r="AI75" s="95"/>
      <c r="AJ75" s="95"/>
      <c r="AK75" s="95"/>
      <c r="AL75" s="95"/>
      <c r="AM75" s="95"/>
      <c r="AN75" s="95"/>
      <c r="AO75" s="95"/>
      <c r="AP75" s="95"/>
      <c r="AQ75" s="95"/>
      <c r="AR75" s="95"/>
      <c r="AS75" s="93"/>
      <c r="AT75" s="95"/>
      <c r="AU75" s="634"/>
      <c r="AV75" s="634"/>
      <c r="AW75" s="634"/>
      <c r="AX75" s="634"/>
      <c r="AY75" s="634"/>
      <c r="AZ75" s="634"/>
      <c r="BA75" s="634"/>
      <c r="BB75" s="634"/>
      <c r="BC75" s="634"/>
      <c r="BD75" s="634"/>
      <c r="BE75" s="634"/>
      <c r="BF75" s="634"/>
      <c r="BG75" s="634"/>
      <c r="BH75" s="634"/>
      <c r="BI75" s="634"/>
      <c r="BJ75" s="634"/>
      <c r="BK75" s="634"/>
      <c r="BL75" s="634"/>
      <c r="BM75" s="634"/>
      <c r="BN75" s="634"/>
      <c r="BO75" s="634"/>
      <c r="BP75" s="634"/>
      <c r="BQ75" s="634"/>
      <c r="BR75" s="634"/>
      <c r="BS75" s="634"/>
      <c r="BT75" s="634"/>
      <c r="BU75" s="634"/>
      <c r="BV75" s="634"/>
      <c r="BW75" s="634"/>
      <c r="BX75" s="93"/>
    </row>
    <row r="76" spans="1:76" ht="7.5" customHeight="1">
      <c r="A76" s="577"/>
      <c r="B76" s="632"/>
      <c r="C76" s="95"/>
      <c r="D76" s="95"/>
      <c r="E76" s="95"/>
      <c r="F76" s="95"/>
      <c r="G76" s="95"/>
      <c r="H76" s="95"/>
      <c r="I76" s="95"/>
      <c r="J76" s="95"/>
      <c r="K76" s="95"/>
      <c r="L76" s="95"/>
      <c r="M76" s="95"/>
      <c r="N76" s="95"/>
      <c r="O76" s="95"/>
      <c r="P76" s="95"/>
      <c r="Q76" s="95"/>
      <c r="R76" s="95"/>
      <c r="S76" s="95"/>
      <c r="T76" s="95"/>
      <c r="U76" s="95"/>
      <c r="V76" s="95"/>
      <c r="W76" s="93"/>
      <c r="X76" s="96"/>
      <c r="Y76" s="95"/>
      <c r="Z76" s="95"/>
      <c r="AA76" s="95"/>
      <c r="AB76" s="95"/>
      <c r="AC76" s="95"/>
      <c r="AD76" s="95"/>
      <c r="AE76" s="95"/>
      <c r="AF76" s="95"/>
      <c r="AG76" s="95"/>
      <c r="AH76" s="95"/>
      <c r="AI76" s="95"/>
      <c r="AJ76" s="95"/>
      <c r="AK76" s="95"/>
      <c r="AL76" s="95"/>
      <c r="AM76" s="95"/>
      <c r="AN76" s="95"/>
      <c r="AO76" s="95"/>
      <c r="AP76" s="95"/>
      <c r="AQ76" s="95"/>
      <c r="AR76" s="95"/>
      <c r="AS76" s="93"/>
      <c r="AT76" s="95"/>
      <c r="AU76" s="634"/>
      <c r="AV76" s="634"/>
      <c r="AW76" s="634"/>
      <c r="AX76" s="634"/>
      <c r="AY76" s="634"/>
      <c r="AZ76" s="634"/>
      <c r="BA76" s="634"/>
      <c r="BB76" s="634"/>
      <c r="BC76" s="634"/>
      <c r="BD76" s="634"/>
      <c r="BE76" s="634"/>
      <c r="BF76" s="634"/>
      <c r="BG76" s="634"/>
      <c r="BH76" s="634"/>
      <c r="BI76" s="634"/>
      <c r="BJ76" s="634"/>
      <c r="BK76" s="634"/>
      <c r="BL76" s="634"/>
      <c r="BM76" s="634"/>
      <c r="BN76" s="634"/>
      <c r="BO76" s="634"/>
      <c r="BP76" s="634"/>
      <c r="BQ76" s="634"/>
      <c r="BR76" s="634"/>
      <c r="BS76" s="634"/>
      <c r="BT76" s="634"/>
      <c r="BU76" s="634"/>
      <c r="BV76" s="634"/>
      <c r="BW76" s="634"/>
      <c r="BX76" s="93"/>
    </row>
    <row r="77" spans="1:76" ht="7.5" customHeight="1">
      <c r="A77" s="577"/>
      <c r="B77" s="632"/>
      <c r="C77" s="95"/>
      <c r="D77" s="95"/>
      <c r="E77" s="95"/>
      <c r="F77" s="95"/>
      <c r="G77" s="95"/>
      <c r="H77" s="95"/>
      <c r="I77" s="95"/>
      <c r="J77" s="95"/>
      <c r="K77" s="95"/>
      <c r="L77" s="95"/>
      <c r="M77" s="95"/>
      <c r="N77" s="95"/>
      <c r="O77" s="95"/>
      <c r="P77" s="95"/>
      <c r="Q77" s="95"/>
      <c r="R77" s="95"/>
      <c r="S77" s="95"/>
      <c r="T77" s="95"/>
      <c r="U77" s="95"/>
      <c r="V77" s="95"/>
      <c r="W77" s="93"/>
      <c r="X77" s="96"/>
      <c r="Y77" s="95"/>
      <c r="Z77" s="95"/>
      <c r="AA77" s="95"/>
      <c r="AB77" s="95"/>
      <c r="AC77" s="95"/>
      <c r="AD77" s="95"/>
      <c r="AE77" s="95"/>
      <c r="AF77" s="95"/>
      <c r="AG77" s="95"/>
      <c r="AH77" s="95"/>
      <c r="AI77" s="95"/>
      <c r="AJ77" s="95"/>
      <c r="AK77" s="95"/>
      <c r="AL77" s="95"/>
      <c r="AM77" s="95"/>
      <c r="AN77" s="95"/>
      <c r="AO77" s="95"/>
      <c r="AP77" s="95"/>
      <c r="AQ77" s="95"/>
      <c r="AR77" s="95"/>
      <c r="AS77" s="93"/>
      <c r="AT77" s="95"/>
      <c r="AU77" s="634"/>
      <c r="AV77" s="634"/>
      <c r="AW77" s="634"/>
      <c r="AX77" s="634"/>
      <c r="AY77" s="634"/>
      <c r="AZ77" s="634"/>
      <c r="BA77" s="634"/>
      <c r="BB77" s="634"/>
      <c r="BC77" s="634"/>
      <c r="BD77" s="634"/>
      <c r="BE77" s="634"/>
      <c r="BF77" s="634"/>
      <c r="BG77" s="634"/>
      <c r="BH77" s="634"/>
      <c r="BI77" s="634"/>
      <c r="BJ77" s="634"/>
      <c r="BK77" s="634"/>
      <c r="BL77" s="634"/>
      <c r="BM77" s="634"/>
      <c r="BN77" s="634"/>
      <c r="BO77" s="634"/>
      <c r="BP77" s="634"/>
      <c r="BQ77" s="634"/>
      <c r="BR77" s="634"/>
      <c r="BS77" s="634"/>
      <c r="BT77" s="634"/>
      <c r="BU77" s="634"/>
      <c r="BV77" s="634"/>
      <c r="BW77" s="634"/>
      <c r="BX77" s="93"/>
    </row>
    <row r="78" spans="1:76" ht="7.5" customHeight="1">
      <c r="A78" s="577"/>
      <c r="B78" s="632"/>
      <c r="C78" s="95"/>
      <c r="D78" s="95"/>
      <c r="E78" s="95"/>
      <c r="F78" s="95"/>
      <c r="G78" s="95"/>
      <c r="H78" s="95"/>
      <c r="I78" s="95"/>
      <c r="J78" s="95"/>
      <c r="K78" s="95"/>
      <c r="L78" s="95"/>
      <c r="M78" s="95"/>
      <c r="N78" s="95"/>
      <c r="O78" s="95"/>
      <c r="P78" s="95"/>
      <c r="Q78" s="95"/>
      <c r="R78" s="95"/>
      <c r="S78" s="95"/>
      <c r="T78" s="95"/>
      <c r="U78" s="95"/>
      <c r="V78" s="95"/>
      <c r="W78" s="93"/>
      <c r="X78" s="96"/>
      <c r="Y78" s="95"/>
      <c r="Z78" s="95"/>
      <c r="AA78" s="95"/>
      <c r="AB78" s="95"/>
      <c r="AC78" s="95"/>
      <c r="AD78" s="95"/>
      <c r="AE78" s="95"/>
      <c r="AF78" s="95"/>
      <c r="AG78" s="95"/>
      <c r="AH78" s="95"/>
      <c r="AI78" s="95"/>
      <c r="AJ78" s="95"/>
      <c r="AK78" s="95"/>
      <c r="AL78" s="95"/>
      <c r="AM78" s="95"/>
      <c r="AN78" s="95"/>
      <c r="AO78" s="95"/>
      <c r="AP78" s="95"/>
      <c r="AQ78" s="95"/>
      <c r="AR78" s="95"/>
      <c r="AS78" s="93"/>
      <c r="AT78" s="95"/>
      <c r="AU78" s="634"/>
      <c r="AV78" s="634"/>
      <c r="AW78" s="634"/>
      <c r="AX78" s="634"/>
      <c r="AY78" s="634"/>
      <c r="AZ78" s="634"/>
      <c r="BA78" s="634"/>
      <c r="BB78" s="634"/>
      <c r="BC78" s="634"/>
      <c r="BD78" s="634"/>
      <c r="BE78" s="634"/>
      <c r="BF78" s="634"/>
      <c r="BG78" s="634"/>
      <c r="BH78" s="634"/>
      <c r="BI78" s="634"/>
      <c r="BJ78" s="634"/>
      <c r="BK78" s="634"/>
      <c r="BL78" s="634"/>
      <c r="BM78" s="634"/>
      <c r="BN78" s="634"/>
      <c r="BO78" s="634"/>
      <c r="BP78" s="634"/>
      <c r="BQ78" s="634"/>
      <c r="BR78" s="634"/>
      <c r="BS78" s="634"/>
      <c r="BT78" s="634"/>
      <c r="BU78" s="634"/>
      <c r="BV78" s="634"/>
      <c r="BW78" s="634"/>
      <c r="BX78" s="93"/>
    </row>
    <row r="79" spans="1:76" ht="7.5" customHeight="1">
      <c r="A79" s="577"/>
      <c r="B79" s="632"/>
      <c r="C79" s="95"/>
      <c r="D79" s="95"/>
      <c r="E79" s="95"/>
      <c r="F79" s="95"/>
      <c r="G79" s="95"/>
      <c r="H79" s="95"/>
      <c r="I79" s="95"/>
      <c r="J79" s="95"/>
      <c r="K79" s="95"/>
      <c r="L79" s="95"/>
      <c r="M79" s="95"/>
      <c r="N79" s="95"/>
      <c r="O79" s="95"/>
      <c r="P79" s="95"/>
      <c r="Q79" s="95"/>
      <c r="R79" s="95"/>
      <c r="S79" s="95"/>
      <c r="T79" s="95"/>
      <c r="U79" s="95"/>
      <c r="V79" s="95"/>
      <c r="W79" s="93"/>
      <c r="X79" s="96"/>
      <c r="Y79" s="95"/>
      <c r="Z79" s="95"/>
      <c r="AA79" s="95"/>
      <c r="AB79" s="95"/>
      <c r="AC79" s="95"/>
      <c r="AD79" s="95"/>
      <c r="AE79" s="95"/>
      <c r="AF79" s="95"/>
      <c r="AG79" s="95"/>
      <c r="AH79" s="95"/>
      <c r="AI79" s="95"/>
      <c r="AJ79" s="95"/>
      <c r="AK79" s="95"/>
      <c r="AL79" s="95"/>
      <c r="AM79" s="95"/>
      <c r="AN79" s="95"/>
      <c r="AO79" s="95"/>
      <c r="AP79" s="95"/>
      <c r="AQ79" s="95"/>
      <c r="AR79" s="95"/>
      <c r="AS79" s="93"/>
      <c r="AT79" s="95"/>
      <c r="AU79" s="634"/>
      <c r="AV79" s="634"/>
      <c r="AW79" s="634"/>
      <c r="AX79" s="634"/>
      <c r="AY79" s="634"/>
      <c r="AZ79" s="634"/>
      <c r="BA79" s="634"/>
      <c r="BB79" s="634"/>
      <c r="BC79" s="634"/>
      <c r="BD79" s="634"/>
      <c r="BE79" s="634"/>
      <c r="BF79" s="634"/>
      <c r="BG79" s="634"/>
      <c r="BH79" s="634"/>
      <c r="BI79" s="634"/>
      <c r="BJ79" s="634"/>
      <c r="BK79" s="634"/>
      <c r="BL79" s="634"/>
      <c r="BM79" s="634"/>
      <c r="BN79" s="634"/>
      <c r="BO79" s="634"/>
      <c r="BP79" s="634"/>
      <c r="BQ79" s="634"/>
      <c r="BR79" s="634"/>
      <c r="BS79" s="634"/>
      <c r="BT79" s="634"/>
      <c r="BU79" s="634"/>
      <c r="BV79" s="634"/>
      <c r="BW79" s="634"/>
      <c r="BX79" s="93"/>
    </row>
    <row r="80" spans="1:76" s="104" customFormat="1" ht="6" customHeight="1">
      <c r="A80" s="577"/>
      <c r="B80" s="633"/>
      <c r="C80" s="100"/>
      <c r="D80" s="100"/>
      <c r="E80" s="100"/>
      <c r="F80" s="100"/>
      <c r="G80" s="100"/>
      <c r="H80" s="100"/>
      <c r="I80" s="100"/>
      <c r="J80" s="100"/>
      <c r="K80" s="100"/>
      <c r="L80" s="100"/>
      <c r="M80" s="100"/>
      <c r="N80" s="100"/>
      <c r="O80" s="100"/>
      <c r="P80" s="100"/>
      <c r="Q80" s="100"/>
      <c r="R80" s="100"/>
      <c r="S80" s="100"/>
      <c r="T80" s="100"/>
      <c r="U80" s="100"/>
      <c r="V80" s="100"/>
      <c r="W80" s="101"/>
      <c r="X80" s="102"/>
      <c r="Y80" s="103"/>
      <c r="Z80" s="103"/>
      <c r="AA80" s="103"/>
      <c r="AB80" s="103"/>
      <c r="AC80" s="103"/>
      <c r="AD80" s="103"/>
      <c r="AE80" s="103"/>
      <c r="AF80" s="103"/>
      <c r="AG80" s="103"/>
      <c r="AH80" s="103"/>
      <c r="AI80" s="103"/>
      <c r="AJ80" s="103"/>
      <c r="AK80" s="103"/>
      <c r="AL80" s="103"/>
      <c r="AM80" s="103"/>
      <c r="AN80" s="103"/>
      <c r="AO80" s="103"/>
      <c r="AP80" s="103"/>
      <c r="AQ80" s="103"/>
      <c r="AR80" s="103"/>
      <c r="AS80" s="101"/>
      <c r="AT80" s="103"/>
      <c r="AU80" s="103"/>
      <c r="AV80" s="103"/>
      <c r="AW80" s="103"/>
      <c r="AX80" s="103"/>
      <c r="AY80" s="103"/>
      <c r="AZ80" s="103"/>
      <c r="BA80" s="103"/>
      <c r="BB80" s="103"/>
      <c r="BC80" s="103"/>
      <c r="BD80" s="103"/>
      <c r="BE80" s="103"/>
      <c r="BF80" s="103"/>
      <c r="BG80" s="103"/>
      <c r="BH80" s="103"/>
      <c r="BI80" s="103"/>
      <c r="BJ80" s="103"/>
      <c r="BK80" s="103"/>
      <c r="BL80" s="103"/>
      <c r="BM80" s="103"/>
      <c r="BN80" s="103"/>
      <c r="BO80" s="103"/>
      <c r="BP80" s="103"/>
      <c r="BQ80" s="103"/>
      <c r="BR80" s="103"/>
      <c r="BS80" s="103"/>
      <c r="BT80" s="103"/>
      <c r="BU80" s="103"/>
      <c r="BV80" s="103"/>
      <c r="BW80" s="103"/>
      <c r="BX80" s="101"/>
    </row>
    <row r="81" spans="1:76" ht="8.25" customHeight="1">
      <c r="A81" s="577"/>
      <c r="B81" s="85"/>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c r="AC81" s="86"/>
      <c r="AD81" s="86"/>
      <c r="AE81" s="458"/>
      <c r="AF81" s="458"/>
      <c r="AG81" s="458"/>
      <c r="AH81" s="458"/>
      <c r="AI81" s="458"/>
      <c r="AJ81" s="458"/>
      <c r="AK81" s="458"/>
      <c r="AL81" s="458"/>
      <c r="AM81" s="458"/>
      <c r="AN81" s="458"/>
      <c r="AO81" s="458"/>
      <c r="AP81" s="458"/>
      <c r="AQ81" s="458"/>
      <c r="AR81" s="458"/>
      <c r="AS81" s="458"/>
      <c r="AT81" s="458"/>
      <c r="AU81" s="458"/>
      <c r="AV81" s="458"/>
      <c r="AW81" s="458"/>
      <c r="AX81" s="458"/>
      <c r="AY81" s="458"/>
      <c r="AZ81" s="458"/>
      <c r="BA81" s="458"/>
      <c r="BB81" s="458"/>
      <c r="BC81" s="458"/>
      <c r="BD81" s="458"/>
      <c r="BE81" s="458"/>
      <c r="BF81" s="458"/>
      <c r="BG81" s="458"/>
      <c r="BH81" s="458"/>
      <c r="BI81" s="458"/>
      <c r="BJ81" s="458"/>
      <c r="BK81" s="458"/>
      <c r="BL81" s="458"/>
      <c r="BM81" s="458"/>
      <c r="BN81" s="458"/>
      <c r="BO81" s="458"/>
      <c r="BP81" s="458"/>
      <c r="BQ81" s="458"/>
      <c r="BR81" s="458"/>
      <c r="BS81" s="458"/>
      <c r="BT81" s="458"/>
      <c r="BU81" s="458"/>
      <c r="BV81" s="458"/>
      <c r="BW81" s="458"/>
      <c r="BX81" s="458"/>
    </row>
    <row r="82" spans="1:76" s="104" customFormat="1" ht="15">
      <c r="A82" s="577"/>
      <c r="B82" s="85"/>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c r="AC82" s="86"/>
      <c r="AD82" s="86"/>
      <c r="AE82" s="458"/>
      <c r="AF82" s="458"/>
      <c r="AG82" s="458"/>
      <c r="AH82" s="458"/>
      <c r="AI82" s="458"/>
      <c r="AJ82" s="458"/>
      <c r="AK82" s="458"/>
      <c r="AL82" s="458"/>
      <c r="AM82" s="458"/>
      <c r="AN82" s="458"/>
      <c r="AO82" s="458"/>
      <c r="AP82" s="458"/>
      <c r="AQ82" s="458"/>
      <c r="AR82" s="458"/>
      <c r="AS82" s="458"/>
      <c r="AT82" s="458"/>
      <c r="AU82" s="458"/>
      <c r="AV82" s="458"/>
      <c r="AW82" s="458"/>
      <c r="AX82" s="458"/>
      <c r="AY82" s="458"/>
      <c r="AZ82" s="458"/>
      <c r="BA82" s="458"/>
      <c r="BB82" s="458"/>
      <c r="BC82" s="458"/>
      <c r="BD82" s="458"/>
      <c r="BE82" s="458"/>
      <c r="BF82" s="458"/>
      <c r="BG82" s="458"/>
      <c r="BH82" s="458"/>
      <c r="BI82" s="458"/>
      <c r="BJ82" s="458"/>
      <c r="BK82" s="458"/>
      <c r="BL82" s="458"/>
      <c r="BM82" s="458"/>
      <c r="BN82" s="458"/>
      <c r="BO82" s="458"/>
      <c r="BP82" s="458"/>
      <c r="BQ82" s="458"/>
      <c r="BR82" s="458"/>
      <c r="BS82" s="458"/>
      <c r="BT82" s="458"/>
      <c r="BU82" s="458"/>
      <c r="BV82" s="458"/>
      <c r="BW82" s="458"/>
      <c r="BX82" s="458"/>
    </row>
    <row r="83" spans="1:76" s="104" customFormat="1" ht="13.5" customHeight="1">
      <c r="A83" s="577"/>
      <c r="B83" s="85"/>
      <c r="C83" s="86"/>
      <c r="D83" s="86"/>
      <c r="E83" s="86"/>
      <c r="F83" s="86"/>
      <c r="G83" s="78"/>
      <c r="H83" s="105" t="str">
        <f>Index!C304</f>
        <v>Záznamy daňového úradu</v>
      </c>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7"/>
      <c r="AF83" s="107"/>
      <c r="AG83" s="107"/>
      <c r="AH83" s="107"/>
      <c r="AI83" s="107"/>
      <c r="AJ83" s="107"/>
      <c r="AK83" s="107"/>
      <c r="AL83" s="107"/>
      <c r="AM83" s="107"/>
      <c r="AN83" s="107"/>
      <c r="AO83" s="107"/>
      <c r="AP83" s="107"/>
      <c r="AQ83" s="107"/>
      <c r="AR83" s="107"/>
      <c r="AS83" s="107"/>
      <c r="AT83" s="107"/>
      <c r="AU83" s="107"/>
      <c r="AV83" s="107"/>
      <c r="AW83" s="107"/>
      <c r="AX83" s="107"/>
      <c r="AY83" s="107"/>
      <c r="AZ83" s="107"/>
      <c r="BA83" s="107"/>
      <c r="BB83" s="107"/>
      <c r="BC83" s="107"/>
      <c r="BD83" s="107"/>
      <c r="BE83" s="107"/>
      <c r="BF83" s="107"/>
      <c r="BG83" s="107"/>
      <c r="BH83" s="107"/>
      <c r="BI83" s="107"/>
      <c r="BJ83" s="107"/>
      <c r="BK83" s="107"/>
      <c r="BL83" s="107"/>
      <c r="BM83" s="107"/>
      <c r="BN83" s="107"/>
      <c r="BO83" s="107"/>
      <c r="BP83" s="107"/>
      <c r="BQ83" s="107"/>
      <c r="BR83" s="107"/>
      <c r="BS83" s="108"/>
      <c r="BT83" s="458"/>
      <c r="BU83" s="458"/>
      <c r="BV83" s="458"/>
      <c r="BW83" s="458"/>
      <c r="BX83" s="458"/>
    </row>
    <row r="84" spans="1:76" s="104" customFormat="1" ht="18" customHeight="1">
      <c r="A84" s="577"/>
      <c r="B84" s="85"/>
      <c r="C84" s="86"/>
      <c r="D84" s="86"/>
      <c r="E84" s="86"/>
      <c r="F84" s="86"/>
      <c r="G84" s="40"/>
      <c r="H84" s="603"/>
      <c r="I84" s="603"/>
      <c r="J84" s="603"/>
      <c r="K84" s="603"/>
      <c r="L84" s="603"/>
      <c r="M84" s="603"/>
      <c r="N84" s="603"/>
      <c r="O84" s="603"/>
      <c r="P84" s="603"/>
      <c r="Q84" s="603"/>
      <c r="R84" s="603"/>
      <c r="S84" s="603"/>
      <c r="T84" s="603"/>
      <c r="U84" s="603"/>
      <c r="V84" s="603"/>
      <c r="W84" s="603"/>
      <c r="X84" s="603"/>
      <c r="Y84" s="603"/>
      <c r="Z84" s="603"/>
      <c r="AA84" s="603"/>
      <c r="AB84" s="603"/>
      <c r="AC84" s="603"/>
      <c r="AD84" s="603"/>
      <c r="AE84" s="603"/>
      <c r="AF84" s="603"/>
      <c r="AG84" s="603"/>
      <c r="AH84" s="603"/>
      <c r="AI84" s="603"/>
      <c r="AJ84" s="603"/>
      <c r="AK84" s="603"/>
      <c r="AL84" s="109"/>
      <c r="AM84" s="109"/>
      <c r="AN84" s="109"/>
      <c r="AO84" s="635"/>
      <c r="AP84" s="635"/>
      <c r="AQ84" s="635"/>
      <c r="AR84" s="635"/>
      <c r="AS84" s="635"/>
      <c r="AT84" s="635"/>
      <c r="AU84" s="635"/>
      <c r="AV84" s="635"/>
      <c r="AW84" s="635"/>
      <c r="AX84" s="635"/>
      <c r="AY84" s="635"/>
      <c r="AZ84" s="635"/>
      <c r="BA84" s="635"/>
      <c r="BB84" s="635"/>
      <c r="BC84" s="635"/>
      <c r="BD84" s="635"/>
      <c r="BE84" s="635"/>
      <c r="BF84" s="635"/>
      <c r="BG84" s="635"/>
      <c r="BH84" s="635"/>
      <c r="BI84" s="635"/>
      <c r="BJ84" s="635"/>
      <c r="BK84" s="635"/>
      <c r="BL84" s="635"/>
      <c r="BM84" s="635"/>
      <c r="BN84" s="635"/>
      <c r="BO84" s="635"/>
      <c r="BP84" s="635"/>
      <c r="BQ84" s="635"/>
      <c r="BR84" s="109"/>
      <c r="BS84" s="110"/>
      <c r="BT84" s="458"/>
      <c r="BU84" s="458"/>
      <c r="BV84" s="458"/>
      <c r="BW84" s="458"/>
      <c r="BX84" s="458"/>
    </row>
    <row r="85" spans="1:76" s="104" customFormat="1" ht="18" customHeight="1">
      <c r="A85" s="577"/>
      <c r="B85" s="85"/>
      <c r="C85" s="86"/>
      <c r="D85" s="86"/>
      <c r="E85" s="86"/>
      <c r="F85" s="86"/>
      <c r="G85" s="40"/>
      <c r="H85" s="603"/>
      <c r="I85" s="603"/>
      <c r="J85" s="603"/>
      <c r="K85" s="603"/>
      <c r="L85" s="603"/>
      <c r="M85" s="603"/>
      <c r="N85" s="603"/>
      <c r="O85" s="603"/>
      <c r="P85" s="603"/>
      <c r="Q85" s="603"/>
      <c r="R85" s="603"/>
      <c r="S85" s="603"/>
      <c r="T85" s="603"/>
      <c r="U85" s="603"/>
      <c r="V85" s="603"/>
      <c r="W85" s="603"/>
      <c r="X85" s="603"/>
      <c r="Y85" s="603"/>
      <c r="Z85" s="603"/>
      <c r="AA85" s="603"/>
      <c r="AB85" s="603"/>
      <c r="AC85" s="603"/>
      <c r="AD85" s="603"/>
      <c r="AE85" s="603"/>
      <c r="AF85" s="603"/>
      <c r="AG85" s="603"/>
      <c r="AH85" s="603"/>
      <c r="AI85" s="603"/>
      <c r="AJ85" s="603"/>
      <c r="AK85" s="603"/>
      <c r="AL85" s="109"/>
      <c r="AM85" s="109"/>
      <c r="AN85" s="109"/>
      <c r="AO85" s="635"/>
      <c r="AP85" s="635"/>
      <c r="AQ85" s="635"/>
      <c r="AR85" s="635"/>
      <c r="AS85" s="635"/>
      <c r="AT85" s="635"/>
      <c r="AU85" s="635"/>
      <c r="AV85" s="635"/>
      <c r="AW85" s="635"/>
      <c r="AX85" s="635"/>
      <c r="AY85" s="635"/>
      <c r="AZ85" s="635"/>
      <c r="BA85" s="635"/>
      <c r="BB85" s="635"/>
      <c r="BC85" s="635"/>
      <c r="BD85" s="635"/>
      <c r="BE85" s="635"/>
      <c r="BF85" s="635"/>
      <c r="BG85" s="635"/>
      <c r="BH85" s="635"/>
      <c r="BI85" s="635"/>
      <c r="BJ85" s="635"/>
      <c r="BK85" s="635"/>
      <c r="BL85" s="635"/>
      <c r="BM85" s="635"/>
      <c r="BN85" s="635"/>
      <c r="BO85" s="635"/>
      <c r="BP85" s="635"/>
      <c r="BQ85" s="635"/>
      <c r="BR85" s="109"/>
      <c r="BS85" s="110"/>
      <c r="BT85" s="458"/>
      <c r="BU85" s="458"/>
      <c r="BV85" s="458"/>
      <c r="BW85" s="458"/>
      <c r="BX85" s="458"/>
    </row>
    <row r="86" spans="1:76" s="104" customFormat="1" ht="18" customHeight="1">
      <c r="A86" s="577"/>
      <c r="B86" s="85"/>
      <c r="C86" s="86"/>
      <c r="D86" s="86"/>
      <c r="E86" s="86"/>
      <c r="F86" s="86"/>
      <c r="G86" s="40"/>
      <c r="H86" s="603"/>
      <c r="I86" s="603"/>
      <c r="J86" s="603"/>
      <c r="K86" s="603"/>
      <c r="L86" s="603"/>
      <c r="M86" s="603"/>
      <c r="N86" s="603"/>
      <c r="O86" s="603"/>
      <c r="P86" s="603"/>
      <c r="Q86" s="603"/>
      <c r="R86" s="603"/>
      <c r="S86" s="603"/>
      <c r="T86" s="603"/>
      <c r="U86" s="603"/>
      <c r="V86" s="603"/>
      <c r="W86" s="603"/>
      <c r="X86" s="603"/>
      <c r="Y86" s="603"/>
      <c r="Z86" s="603"/>
      <c r="AA86" s="603"/>
      <c r="AB86" s="603"/>
      <c r="AC86" s="603"/>
      <c r="AD86" s="603"/>
      <c r="AE86" s="603"/>
      <c r="AF86" s="603"/>
      <c r="AG86" s="603"/>
      <c r="AH86" s="603"/>
      <c r="AI86" s="603"/>
      <c r="AJ86" s="603"/>
      <c r="AK86" s="603"/>
      <c r="AL86" s="109"/>
      <c r="AM86" s="109"/>
      <c r="AN86" s="109"/>
      <c r="AO86" s="635"/>
      <c r="AP86" s="635"/>
      <c r="AQ86" s="635"/>
      <c r="AR86" s="635"/>
      <c r="AS86" s="635"/>
      <c r="AT86" s="635"/>
      <c r="AU86" s="635"/>
      <c r="AV86" s="635"/>
      <c r="AW86" s="635"/>
      <c r="AX86" s="635"/>
      <c r="AY86" s="635"/>
      <c r="AZ86" s="635"/>
      <c r="BA86" s="635"/>
      <c r="BB86" s="635"/>
      <c r="BC86" s="635"/>
      <c r="BD86" s="635"/>
      <c r="BE86" s="635"/>
      <c r="BF86" s="635"/>
      <c r="BG86" s="635"/>
      <c r="BH86" s="635"/>
      <c r="BI86" s="635"/>
      <c r="BJ86" s="635"/>
      <c r="BK86" s="635"/>
      <c r="BL86" s="635"/>
      <c r="BM86" s="635"/>
      <c r="BN86" s="635"/>
      <c r="BO86" s="635"/>
      <c r="BP86" s="635"/>
      <c r="BQ86" s="635"/>
      <c r="BR86" s="109"/>
      <c r="BS86" s="110"/>
      <c r="BT86" s="458"/>
      <c r="BU86" s="458"/>
      <c r="BV86" s="458"/>
      <c r="BW86" s="458"/>
      <c r="BX86" s="458"/>
    </row>
    <row r="87" spans="1:76" s="104" customFormat="1" ht="18" customHeight="1">
      <c r="A87" s="577"/>
      <c r="B87" s="85"/>
      <c r="C87" s="86"/>
      <c r="D87" s="86"/>
      <c r="E87" s="86"/>
      <c r="F87" s="86"/>
      <c r="G87" s="40"/>
      <c r="H87" s="603"/>
      <c r="I87" s="603"/>
      <c r="J87" s="603"/>
      <c r="K87" s="603"/>
      <c r="L87" s="603"/>
      <c r="M87" s="603"/>
      <c r="N87" s="603"/>
      <c r="O87" s="603"/>
      <c r="P87" s="603"/>
      <c r="Q87" s="603"/>
      <c r="R87" s="603"/>
      <c r="S87" s="603"/>
      <c r="T87" s="603"/>
      <c r="U87" s="603"/>
      <c r="V87" s="603"/>
      <c r="W87" s="603"/>
      <c r="X87" s="603"/>
      <c r="Y87" s="603"/>
      <c r="Z87" s="603"/>
      <c r="AA87" s="603"/>
      <c r="AB87" s="603"/>
      <c r="AC87" s="603"/>
      <c r="AD87" s="603"/>
      <c r="AE87" s="603"/>
      <c r="AF87" s="603"/>
      <c r="AG87" s="603"/>
      <c r="AH87" s="603"/>
      <c r="AI87" s="603"/>
      <c r="AJ87" s="603"/>
      <c r="AK87" s="603"/>
      <c r="AL87" s="109"/>
      <c r="AM87" s="109"/>
      <c r="AN87" s="109"/>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c r="BO87" s="635"/>
      <c r="BP87" s="635"/>
      <c r="BQ87" s="635"/>
      <c r="BR87" s="109"/>
      <c r="BS87" s="110"/>
      <c r="BT87" s="458"/>
      <c r="BU87" s="458"/>
      <c r="BV87" s="458"/>
      <c r="BW87" s="458"/>
      <c r="BX87" s="458"/>
    </row>
    <row r="88" spans="1:76" s="104" customFormat="1" ht="18" customHeight="1">
      <c r="A88" s="577"/>
      <c r="B88" s="85"/>
      <c r="C88" s="86"/>
      <c r="D88" s="86"/>
      <c r="E88" s="86"/>
      <c r="F88" s="86"/>
      <c r="G88" s="40"/>
      <c r="H88" s="603"/>
      <c r="I88" s="603"/>
      <c r="J88" s="603"/>
      <c r="K88" s="603"/>
      <c r="L88" s="603"/>
      <c r="M88" s="603"/>
      <c r="N88" s="603"/>
      <c r="O88" s="603"/>
      <c r="P88" s="603"/>
      <c r="Q88" s="603"/>
      <c r="R88" s="603"/>
      <c r="S88" s="603"/>
      <c r="T88" s="603"/>
      <c r="U88" s="603"/>
      <c r="V88" s="603"/>
      <c r="W88" s="603"/>
      <c r="X88" s="603"/>
      <c r="Y88" s="603"/>
      <c r="Z88" s="603"/>
      <c r="AA88" s="603"/>
      <c r="AB88" s="603"/>
      <c r="AC88" s="603"/>
      <c r="AD88" s="603"/>
      <c r="AE88" s="603"/>
      <c r="AF88" s="603"/>
      <c r="AG88" s="603"/>
      <c r="AH88" s="603"/>
      <c r="AI88" s="603"/>
      <c r="AJ88" s="603"/>
      <c r="AK88" s="603"/>
      <c r="AL88" s="109"/>
      <c r="AM88" s="109"/>
      <c r="AN88" s="109"/>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c r="BO88" s="635"/>
      <c r="BP88" s="635"/>
      <c r="BQ88" s="635"/>
      <c r="BR88" s="109"/>
      <c r="BS88" s="110"/>
      <c r="BT88" s="458"/>
      <c r="BU88" s="458"/>
      <c r="BV88" s="458"/>
      <c r="BW88" s="458"/>
      <c r="BX88" s="458"/>
    </row>
    <row r="89" spans="1:76" s="104" customFormat="1" ht="18" customHeight="1">
      <c r="A89" s="577"/>
      <c r="B89" s="85"/>
      <c r="C89" s="86"/>
      <c r="D89" s="86"/>
      <c r="E89" s="86"/>
      <c r="F89" s="86"/>
      <c r="G89" s="40"/>
      <c r="H89" s="603"/>
      <c r="I89" s="603"/>
      <c r="J89" s="603"/>
      <c r="K89" s="603"/>
      <c r="L89" s="603"/>
      <c r="M89" s="603"/>
      <c r="N89" s="603"/>
      <c r="O89" s="603"/>
      <c r="P89" s="603"/>
      <c r="Q89" s="603"/>
      <c r="R89" s="603"/>
      <c r="S89" s="603"/>
      <c r="T89" s="603"/>
      <c r="U89" s="603"/>
      <c r="V89" s="603"/>
      <c r="W89" s="603"/>
      <c r="X89" s="603"/>
      <c r="Y89" s="603"/>
      <c r="Z89" s="603"/>
      <c r="AA89" s="603"/>
      <c r="AB89" s="603"/>
      <c r="AC89" s="603"/>
      <c r="AD89" s="603"/>
      <c r="AE89" s="603"/>
      <c r="AF89" s="603"/>
      <c r="AG89" s="603"/>
      <c r="AH89" s="603"/>
      <c r="AI89" s="603"/>
      <c r="AJ89" s="603"/>
      <c r="AK89" s="603"/>
      <c r="AL89" s="109"/>
      <c r="AM89" s="109"/>
      <c r="AN89" s="109"/>
      <c r="AO89" s="635"/>
      <c r="AP89" s="635"/>
      <c r="AQ89" s="635"/>
      <c r="AR89" s="635"/>
      <c r="AS89" s="635"/>
      <c r="AT89" s="635"/>
      <c r="AU89" s="635"/>
      <c r="AV89" s="635"/>
      <c r="AW89" s="635"/>
      <c r="AX89" s="635"/>
      <c r="AY89" s="635"/>
      <c r="AZ89" s="635"/>
      <c r="BA89" s="635"/>
      <c r="BB89" s="635"/>
      <c r="BC89" s="635"/>
      <c r="BD89" s="635"/>
      <c r="BE89" s="635"/>
      <c r="BF89" s="635"/>
      <c r="BG89" s="635"/>
      <c r="BH89" s="635"/>
      <c r="BI89" s="635"/>
      <c r="BJ89" s="635"/>
      <c r="BK89" s="635"/>
      <c r="BL89" s="635"/>
      <c r="BM89" s="635"/>
      <c r="BN89" s="635"/>
      <c r="BO89" s="635"/>
      <c r="BP89" s="635"/>
      <c r="BQ89" s="635"/>
      <c r="BR89" s="109"/>
      <c r="BS89" s="110"/>
      <c r="BT89" s="458"/>
      <c r="BU89" s="458"/>
      <c r="BV89" s="458"/>
      <c r="BW89" s="458"/>
      <c r="BX89" s="458"/>
    </row>
    <row r="90" spans="1:76" s="104" customFormat="1" ht="14.25" customHeight="1">
      <c r="A90" s="577"/>
      <c r="B90" s="85"/>
      <c r="C90" s="445"/>
      <c r="D90" s="445"/>
      <c r="E90" s="445"/>
      <c r="F90" s="446"/>
      <c r="G90" s="111"/>
      <c r="H90" s="112"/>
      <c r="I90" s="112"/>
      <c r="J90" s="112"/>
      <c r="K90" s="112"/>
      <c r="L90" s="112"/>
      <c r="M90" s="112"/>
      <c r="N90" s="112"/>
      <c r="O90" s="113" t="str">
        <f>Index!C305</f>
        <v>Miesto pre evidenčné číslo</v>
      </c>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3" t="str">
        <f>Index!C306</f>
        <v>Odtlačok prezentačnej pečiatky daňového úradu</v>
      </c>
      <c r="AR90" s="112"/>
      <c r="AS90" s="112"/>
      <c r="AT90" s="112"/>
      <c r="AU90" s="112"/>
      <c r="AV90" s="112"/>
      <c r="AW90" s="112"/>
      <c r="AX90" s="112"/>
      <c r="AY90" s="112"/>
      <c r="AZ90" s="112"/>
      <c r="BA90" s="112"/>
      <c r="BB90" s="112"/>
      <c r="BC90" s="112"/>
      <c r="BD90" s="112"/>
      <c r="BE90" s="112"/>
      <c r="BF90" s="112"/>
      <c r="BG90" s="112"/>
      <c r="BH90" s="112"/>
      <c r="BI90" s="112"/>
      <c r="BJ90" s="112"/>
      <c r="BK90" s="112"/>
      <c r="BL90" s="112"/>
      <c r="BM90" s="112"/>
      <c r="BN90" s="112"/>
      <c r="BO90" s="112"/>
      <c r="BP90" s="112"/>
      <c r="BQ90" s="112"/>
      <c r="BR90" s="112"/>
      <c r="BS90" s="114"/>
      <c r="BT90" s="446"/>
      <c r="BU90" s="446"/>
      <c r="BV90" s="458"/>
      <c r="BW90" s="445"/>
      <c r="BX90" s="458"/>
    </row>
    <row r="91" spans="1:76" s="116" customFormat="1" ht="12" customHeight="1">
      <c r="A91" s="577"/>
      <c r="B91" s="115"/>
      <c r="D91" s="446"/>
      <c r="E91" s="445"/>
      <c r="F91" s="636" t="s">
        <v>38</v>
      </c>
      <c r="G91" s="636"/>
      <c r="H91" s="636"/>
      <c r="I91" s="636"/>
      <c r="J91" s="636"/>
      <c r="K91" s="636"/>
      <c r="L91" s="636"/>
      <c r="M91" s="636"/>
      <c r="N91" s="636"/>
      <c r="O91" s="636"/>
      <c r="P91" s="636"/>
      <c r="Q91" s="636"/>
      <c r="R91" s="636"/>
      <c r="S91" s="636"/>
      <c r="T91" s="636"/>
      <c r="U91" s="636"/>
      <c r="V91" s="636"/>
      <c r="W91" s="636"/>
      <c r="X91" s="636"/>
      <c r="Y91" s="636"/>
      <c r="Z91" s="445"/>
      <c r="AA91" s="445"/>
      <c r="AB91" s="445"/>
      <c r="AC91" s="445"/>
      <c r="AD91" s="445"/>
      <c r="AE91" s="445"/>
      <c r="AF91" s="445"/>
      <c r="AG91" s="445"/>
      <c r="AH91" s="445"/>
      <c r="AI91" s="445"/>
      <c r="AJ91" s="445"/>
      <c r="AK91" s="445"/>
      <c r="AL91" s="445"/>
      <c r="AM91" s="445"/>
      <c r="AN91" s="445"/>
      <c r="AO91" s="445"/>
      <c r="AP91" s="445"/>
      <c r="AQ91" s="445"/>
      <c r="AR91" s="445"/>
      <c r="AS91" s="445"/>
      <c r="AT91" s="445"/>
      <c r="AU91" s="445"/>
      <c r="AV91" s="445"/>
      <c r="AW91" s="445"/>
      <c r="AX91" s="445"/>
      <c r="AY91" s="445"/>
      <c r="AZ91" s="445"/>
      <c r="BA91" s="445"/>
      <c r="BB91" s="445"/>
      <c r="BC91" s="445"/>
      <c r="BD91" s="445"/>
      <c r="BE91" s="445"/>
      <c r="BF91" s="445"/>
      <c r="BG91" s="445"/>
      <c r="BH91" s="445"/>
      <c r="BI91" s="445"/>
      <c r="BJ91" s="445"/>
      <c r="BK91" s="445"/>
      <c r="BL91" s="637" t="str">
        <f>Index!C307</f>
        <v>Strana 1</v>
      </c>
      <c r="BM91" s="637"/>
      <c r="BN91" s="637"/>
      <c r="BO91" s="637"/>
      <c r="BP91" s="637"/>
      <c r="BQ91" s="637"/>
      <c r="BR91" s="637"/>
      <c r="BS91" s="637"/>
      <c r="BT91" s="637"/>
      <c r="BU91" s="445"/>
      <c r="BV91" s="458"/>
      <c r="BX91" s="117"/>
    </row>
    <row r="92" spans="1:76" ht="6" customHeight="1" thickBot="1">
      <c r="A92" s="577"/>
      <c r="B92" s="118"/>
      <c r="C92" s="119"/>
      <c r="D92" s="119"/>
      <c r="E92" s="445"/>
      <c r="F92" s="636"/>
      <c r="G92" s="636"/>
      <c r="H92" s="636"/>
      <c r="I92" s="636"/>
      <c r="J92" s="636"/>
      <c r="K92" s="636"/>
      <c r="L92" s="636"/>
      <c r="M92" s="636"/>
      <c r="N92" s="636"/>
      <c r="O92" s="636"/>
      <c r="P92" s="636"/>
      <c r="Q92" s="636"/>
      <c r="R92" s="636"/>
      <c r="S92" s="636"/>
      <c r="T92" s="636"/>
      <c r="U92" s="636"/>
      <c r="V92" s="636"/>
      <c r="W92" s="636"/>
      <c r="X92" s="636"/>
      <c r="Y92" s="636"/>
      <c r="Z92" s="445"/>
      <c r="AA92" s="445"/>
      <c r="AB92" s="445"/>
      <c r="AC92" s="445"/>
      <c r="AD92" s="445"/>
      <c r="AE92" s="445"/>
      <c r="AF92" s="445"/>
      <c r="AG92" s="445"/>
      <c r="AH92" s="445"/>
      <c r="AI92" s="445"/>
      <c r="AJ92" s="445"/>
      <c r="AK92" s="445"/>
      <c r="AL92" s="445"/>
      <c r="AM92" s="445"/>
      <c r="AN92" s="445"/>
      <c r="AO92" s="445"/>
      <c r="AP92" s="445"/>
      <c r="AQ92" s="445"/>
      <c r="AR92" s="445"/>
      <c r="AS92" s="445"/>
      <c r="AT92" s="445"/>
      <c r="AU92" s="445"/>
      <c r="AV92" s="445"/>
      <c r="AW92" s="445"/>
      <c r="AX92" s="445"/>
      <c r="AY92" s="445"/>
      <c r="AZ92" s="445"/>
      <c r="BA92" s="445"/>
      <c r="BB92" s="445"/>
      <c r="BC92" s="445"/>
      <c r="BD92" s="445"/>
      <c r="BE92" s="445"/>
      <c r="BF92" s="445"/>
      <c r="BG92" s="445"/>
      <c r="BH92" s="445"/>
      <c r="BI92" s="445"/>
      <c r="BJ92" s="445"/>
      <c r="BK92" s="445"/>
      <c r="BL92" s="637"/>
      <c r="BM92" s="637"/>
      <c r="BN92" s="637"/>
      <c r="BO92" s="637"/>
      <c r="BP92" s="637"/>
      <c r="BQ92" s="637"/>
      <c r="BR92" s="637"/>
      <c r="BS92" s="637"/>
      <c r="BT92" s="637"/>
      <c r="BV92" s="119"/>
      <c r="BW92" s="119"/>
      <c r="BX92" s="120"/>
    </row>
    <row r="93" spans="1:76" ht="6" customHeight="1" thickTop="1">
      <c r="A93" s="577"/>
      <c r="B93" s="445"/>
      <c r="C93" s="445"/>
      <c r="D93" s="445"/>
      <c r="E93" s="445"/>
      <c r="F93" s="445"/>
      <c r="G93" s="445"/>
      <c r="H93" s="445"/>
      <c r="I93" s="445"/>
      <c r="J93" s="445"/>
      <c r="K93" s="445"/>
      <c r="L93" s="445"/>
      <c r="M93" s="445"/>
      <c r="N93" s="445"/>
      <c r="O93" s="445"/>
      <c r="P93" s="445"/>
      <c r="Q93" s="445"/>
      <c r="R93" s="445"/>
      <c r="S93" s="445"/>
      <c r="T93" s="445"/>
      <c r="U93" s="445"/>
      <c r="V93" s="445"/>
      <c r="W93" s="445"/>
      <c r="X93" s="445"/>
      <c r="Y93" s="445"/>
      <c r="Z93" s="445"/>
      <c r="AA93" s="445"/>
      <c r="AB93" s="445"/>
      <c r="AC93" s="445"/>
      <c r="AD93" s="445"/>
      <c r="AE93" s="445"/>
      <c r="AF93" s="445"/>
      <c r="AG93" s="445"/>
      <c r="AH93" s="445"/>
      <c r="AI93" s="445"/>
      <c r="AJ93" s="445"/>
      <c r="AK93" s="445"/>
      <c r="AL93" s="445"/>
      <c r="AM93" s="445"/>
      <c r="AN93" s="445"/>
      <c r="AO93" s="445"/>
      <c r="AP93" s="445"/>
      <c r="AQ93" s="445"/>
      <c r="AR93" s="445"/>
      <c r="AS93" s="445"/>
      <c r="AT93" s="445"/>
      <c r="AU93" s="445"/>
      <c r="AV93" s="445"/>
      <c r="AW93" s="445"/>
      <c r="AX93" s="445"/>
      <c r="AY93" s="445"/>
      <c r="AZ93" s="445"/>
      <c r="BA93" s="445"/>
      <c r="BB93" s="445"/>
      <c r="BC93" s="445"/>
      <c r="BD93" s="445"/>
      <c r="BE93" s="445"/>
      <c r="BF93" s="445"/>
      <c r="BG93" s="445"/>
      <c r="BH93" s="445"/>
      <c r="BI93" s="445"/>
      <c r="BJ93" s="445"/>
      <c r="BK93" s="445"/>
      <c r="BL93" s="445"/>
      <c r="BM93" s="445"/>
      <c r="BN93" s="445"/>
      <c r="BO93" s="445"/>
      <c r="BP93" s="445"/>
      <c r="BQ93" s="445"/>
      <c r="BR93" s="445"/>
      <c r="BS93" s="445"/>
      <c r="BT93" s="445"/>
      <c r="BU93" s="445"/>
      <c r="BV93" s="445"/>
      <c r="BW93" s="445"/>
      <c r="BX93" s="445"/>
    </row>
    <row r="94" spans="1:76" s="445" customFormat="1" ht="12.75" customHeight="1">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row>
  </sheetData>
  <sheetProtection sheet="1" objects="1" scenarios="1"/>
  <mergeCells count="190">
    <mergeCell ref="B73:B80"/>
    <mergeCell ref="AU75:BW79"/>
    <mergeCell ref="H84:AK89"/>
    <mergeCell ref="AO84:BQ89"/>
    <mergeCell ref="F91:Y92"/>
    <mergeCell ref="BL91:BT92"/>
    <mergeCell ref="AF72:AF73"/>
    <mergeCell ref="AG72:AG73"/>
    <mergeCell ref="AI72:AI73"/>
    <mergeCell ref="AK72:AK73"/>
    <mergeCell ref="AM72:AM73"/>
    <mergeCell ref="AO72:AO73"/>
    <mergeCell ref="V72:V73"/>
    <mergeCell ref="Y72:Y73"/>
    <mergeCell ref="Z72:Z73"/>
    <mergeCell ref="AA72:AA73"/>
    <mergeCell ref="AC72:AC73"/>
    <mergeCell ref="AE72:AE73"/>
    <mergeCell ref="P72:P73"/>
    <mergeCell ref="Q72:Q73"/>
    <mergeCell ref="R72:R73"/>
    <mergeCell ref="S72:S73"/>
    <mergeCell ref="T72:T73"/>
    <mergeCell ref="U72:U73"/>
    <mergeCell ref="F72:H73"/>
    <mergeCell ref="I72:I73"/>
    <mergeCell ref="J72:J73"/>
    <mergeCell ref="K72:K73"/>
    <mergeCell ref="L72:N73"/>
    <mergeCell ref="O72:O73"/>
    <mergeCell ref="C65:BW65"/>
    <mergeCell ref="AU70:BW74"/>
    <mergeCell ref="C71:E71"/>
    <mergeCell ref="I71:K71"/>
    <mergeCell ref="O71:U71"/>
    <mergeCell ref="Y71:AA71"/>
    <mergeCell ref="AE71:AG71"/>
    <mergeCell ref="C72:C73"/>
    <mergeCell ref="D72:D73"/>
    <mergeCell ref="E72:E73"/>
    <mergeCell ref="AQ72:AQ73"/>
    <mergeCell ref="M62:AA62"/>
    <mergeCell ref="AE62:AK62"/>
    <mergeCell ref="AO62:BW62"/>
    <mergeCell ref="J63:L63"/>
    <mergeCell ref="AB63:AD63"/>
    <mergeCell ref="AL63:AN63"/>
    <mergeCell ref="BX52:BX64"/>
    <mergeCell ref="C53:K53"/>
    <mergeCell ref="O53:BW53"/>
    <mergeCell ref="L54:N54"/>
    <mergeCell ref="C56:BW56"/>
    <mergeCell ref="C59:BW59"/>
    <mergeCell ref="C61:K61"/>
    <mergeCell ref="L61:AD61"/>
    <mergeCell ref="AE61:BW61"/>
    <mergeCell ref="C62:I62"/>
    <mergeCell ref="C50:BE50"/>
    <mergeCell ref="BI50:BW50"/>
    <mergeCell ref="BF51:BH51"/>
    <mergeCell ref="C52:K52"/>
    <mergeCell ref="L52:N52"/>
    <mergeCell ref="O52:BW52"/>
    <mergeCell ref="B40:BX40"/>
    <mergeCell ref="B41:BX41"/>
    <mergeCell ref="C42:BW42"/>
    <mergeCell ref="B44:BX44"/>
    <mergeCell ref="C45:BW45"/>
    <mergeCell ref="C49:M49"/>
    <mergeCell ref="F38:U38"/>
    <mergeCell ref="AA38:AS38"/>
    <mergeCell ref="AX38:BM38"/>
    <mergeCell ref="F39:P39"/>
    <mergeCell ref="AA39:AK39"/>
    <mergeCell ref="AY39:BQ39"/>
    <mergeCell ref="BT33:BT34"/>
    <mergeCell ref="BU33:BU34"/>
    <mergeCell ref="BV33:BV34"/>
    <mergeCell ref="B37:BX37"/>
    <mergeCell ref="BL33:BL34"/>
    <mergeCell ref="BM33:BM34"/>
    <mergeCell ref="BN33:BP34"/>
    <mergeCell ref="BQ33:BQ34"/>
    <mergeCell ref="BR33:BR34"/>
    <mergeCell ref="BS33:BS34"/>
    <mergeCell ref="I33:I34"/>
    <mergeCell ref="K33:K34"/>
    <mergeCell ref="O33:O34"/>
    <mergeCell ref="AM33:AU33"/>
    <mergeCell ref="BH33:BJ34"/>
    <mergeCell ref="BK33:BK34"/>
    <mergeCell ref="C32:E32"/>
    <mergeCell ref="I32:K32"/>
    <mergeCell ref="AB32:AL33"/>
    <mergeCell ref="BK32:BM32"/>
    <mergeCell ref="BQ32:BW32"/>
    <mergeCell ref="C33:C34"/>
    <mergeCell ref="E33:E34"/>
    <mergeCell ref="BW33:BW34"/>
    <mergeCell ref="B36:BX36"/>
    <mergeCell ref="BK28:BM28"/>
    <mergeCell ref="BQ28:BW28"/>
    <mergeCell ref="S29:T29"/>
    <mergeCell ref="AW29:BE34"/>
    <mergeCell ref="BF29:BJ30"/>
    <mergeCell ref="BK29:BK30"/>
    <mergeCell ref="BL29:BL30"/>
    <mergeCell ref="BM29:BM30"/>
    <mergeCell ref="BQ29:BQ30"/>
    <mergeCell ref="BR29:BR30"/>
    <mergeCell ref="BS29:BS30"/>
    <mergeCell ref="BU29:BU30"/>
    <mergeCell ref="BW29:BW30"/>
    <mergeCell ref="C26:Q26"/>
    <mergeCell ref="AB26:AL27"/>
    <mergeCell ref="AN26:AU27"/>
    <mergeCell ref="AW23:BE24"/>
    <mergeCell ref="BK23:BM23"/>
    <mergeCell ref="BQ23:BW23"/>
    <mergeCell ref="BH24:BJ25"/>
    <mergeCell ref="BK24:BK25"/>
    <mergeCell ref="BL24:BL25"/>
    <mergeCell ref="BM24:BM25"/>
    <mergeCell ref="BN24:BP25"/>
    <mergeCell ref="BQ24:BQ25"/>
    <mergeCell ref="B23:U24"/>
    <mergeCell ref="C19:U19"/>
    <mergeCell ref="BK19:BM19"/>
    <mergeCell ref="BQ20:BQ21"/>
    <mergeCell ref="BR20:BR21"/>
    <mergeCell ref="BS20:BS21"/>
    <mergeCell ref="BU20:BU21"/>
    <mergeCell ref="BW20:BW21"/>
    <mergeCell ref="BX20:BX25"/>
    <mergeCell ref="BR24:BR25"/>
    <mergeCell ref="BS24:BS25"/>
    <mergeCell ref="BT24:BT25"/>
    <mergeCell ref="BU24:BU25"/>
    <mergeCell ref="BV24:BV25"/>
    <mergeCell ref="BW24:BW25"/>
    <mergeCell ref="S25:T25"/>
    <mergeCell ref="AH25:AO25"/>
    <mergeCell ref="AQ8:AQ9"/>
    <mergeCell ref="BQ19:BW19"/>
    <mergeCell ref="B20:B21"/>
    <mergeCell ref="D20:D21"/>
    <mergeCell ref="F20:F21"/>
    <mergeCell ref="H20:H21"/>
    <mergeCell ref="J20:J21"/>
    <mergeCell ref="L20:L21"/>
    <mergeCell ref="N20:N21"/>
    <mergeCell ref="B16:BX16"/>
    <mergeCell ref="B17:BX17"/>
    <mergeCell ref="B18:R18"/>
    <mergeCell ref="Y18:AI18"/>
    <mergeCell ref="AK18:AU18"/>
    <mergeCell ref="BK18:BP18"/>
    <mergeCell ref="BQ18:BW18"/>
    <mergeCell ref="P20:P21"/>
    <mergeCell ref="R20:R21"/>
    <mergeCell ref="BF20:BJ21"/>
    <mergeCell ref="BK20:BK21"/>
    <mergeCell ref="BL20:BL21"/>
    <mergeCell ref="BM20:BM21"/>
    <mergeCell ref="AB21:AL21"/>
    <mergeCell ref="AN21:AU21"/>
    <mergeCell ref="A2:A93"/>
    <mergeCell ref="U2:AW3"/>
    <mergeCell ref="BD6:BX10"/>
    <mergeCell ref="AA8:AA9"/>
    <mergeCell ref="AB8:AB9"/>
    <mergeCell ref="AC8:AC9"/>
    <mergeCell ref="AD8:AF9"/>
    <mergeCell ref="AG8:AG9"/>
    <mergeCell ref="AH8:AH9"/>
    <mergeCell ref="AI8:AI9"/>
    <mergeCell ref="AP72:AP73"/>
    <mergeCell ref="AR8:AR9"/>
    <mergeCell ref="AS8:AS9"/>
    <mergeCell ref="AT8:BC9"/>
    <mergeCell ref="B11:BX11"/>
    <mergeCell ref="B12:B15"/>
    <mergeCell ref="BX12:BX15"/>
    <mergeCell ref="C13:BW13"/>
    <mergeCell ref="C14:BW14"/>
    <mergeCell ref="AJ8:AL9"/>
    <mergeCell ref="AM8:AM9"/>
    <mergeCell ref="AN8:AN9"/>
    <mergeCell ref="AO8:AO9"/>
    <mergeCell ref="AP8:AP9"/>
  </mergeCells>
  <dataValidations disablePrompts="1" count="10">
    <dataValidation type="whole" showDropDown="1" showInputMessage="1" showErrorMessage="1" error="Môže byť iba číslica." prompt="           Musí byť iba &#10;&#10;  1, 2, 3, 4, 5, 6, 7, 8, 9  &#10;   (ak prvá číslica je 0)&#10;&#10; 0, 1, 2, 3, 4, 5, 6, 7, 8, 9  &#10;(ak prvá číslica je 1 alebo 2)&#10;&#10;                 0, 1 &#10;     (ak prvá číslica je 3)" sqref="WWI983112:WWI98311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WMM983112:WMM983119 JA72:JA79 SW72:SW79 ACS72:ACS79 AMO72:AMO79 AWK72:AWK79 BGG72:BGG79 BQC72:BQC79 BZY72:BZY79 CJU72:CJU79 CTQ72:CTQ79 DDM72:DDM79 DNI72:DNI79 DXE72:DXE79 EHA72:EHA79 EQW72:EQW79 FAS72:FAS79 FKO72:FKO79 FUK72:FUK79 GEG72:GEG79 GOC72:GOC79 GXY72:GXY79 HHU72:HHU79 HRQ72:HRQ79 IBM72:IBM79 ILI72:ILI79 IVE72:IVE79 JFA72:JFA79 JOW72:JOW79 JYS72:JYS79 KIO72:KIO79 KSK72:KSK79 LCG72:LCG79 LMC72:LMC79 LVY72:LVY79 MFU72:MFU79 MPQ72:MPQ79 MZM72:MZM79 NJI72:NJI79 NTE72:NTE79 ODA72:ODA79 OMW72:OMW79 OWS72:OWS79 PGO72:PGO79 PQK72:PQK79 QAG72:QAG79 QKC72:QKC79 QTY72:QTY79 RDU72:RDU79 RNQ72:RNQ79 RXM72:RXM79 SHI72:SHI79 SRE72:SRE79 TBA72:TBA79 TKW72:TKW79 TUS72:TUS79 UEO72:UEO79 UOK72:UOK79 UYG72:UYG79 VIC72:VIC79 VRY72:VRY79 WBU72:WBU79 WLQ72:WLQ79 WVM72:WVM79 E65608:E65615 JA65608:JA65615 SW65608:SW65615 ACS65608:ACS65615 AMO65608:AMO65615 AWK65608:AWK65615 BGG65608:BGG65615 BQC65608:BQC65615 BZY65608:BZY65615 CJU65608:CJU65615 CTQ65608:CTQ65615 DDM65608:DDM65615 DNI65608:DNI65615 DXE65608:DXE65615 EHA65608:EHA65615 EQW65608:EQW65615 FAS65608:FAS65615 FKO65608:FKO65615 FUK65608:FUK65615 GEG65608:GEG65615 GOC65608:GOC65615 GXY65608:GXY65615 HHU65608:HHU65615 HRQ65608:HRQ65615 IBM65608:IBM65615 ILI65608:ILI65615 IVE65608:IVE65615 JFA65608:JFA65615 JOW65608:JOW65615 JYS65608:JYS65615 KIO65608:KIO65615 KSK65608:KSK65615 LCG65608:LCG65615 LMC65608:LMC65615 LVY65608:LVY65615 MFU65608:MFU65615 MPQ65608:MPQ65615 MZM65608:MZM65615 NJI65608:NJI65615 NTE65608:NTE65615 ODA65608:ODA65615 OMW65608:OMW65615 OWS65608:OWS65615 PGO65608:PGO65615 PQK65608:PQK65615 QAG65608:QAG65615 QKC65608:QKC65615 QTY65608:QTY65615 RDU65608:RDU65615 RNQ65608:RNQ65615 RXM65608:RXM65615 SHI65608:SHI65615 SRE65608:SRE65615 TBA65608:TBA65615 TKW65608:TKW65615 TUS65608:TUS65615 UEO65608:UEO65615 UOK65608:UOK65615 UYG65608:UYG65615 VIC65608:VIC65615 VRY65608:VRY65615 WBU65608:WBU65615 WLQ65608:WLQ65615 WVM65608:WVM65615 E131144:E131151 JA131144:JA131151 SW131144:SW131151 ACS131144:ACS131151 AMO131144:AMO131151 AWK131144:AWK131151 BGG131144:BGG131151 BQC131144:BQC131151 BZY131144:BZY131151 CJU131144:CJU131151 CTQ131144:CTQ131151 DDM131144:DDM131151 DNI131144:DNI131151 DXE131144:DXE131151 EHA131144:EHA131151 EQW131144:EQW131151 FAS131144:FAS131151 FKO131144:FKO131151 FUK131144:FUK131151 GEG131144:GEG131151 GOC131144:GOC131151 GXY131144:GXY131151 HHU131144:HHU131151 HRQ131144:HRQ131151 IBM131144:IBM131151 ILI131144:ILI131151 IVE131144:IVE131151 JFA131144:JFA131151 JOW131144:JOW131151 JYS131144:JYS131151 KIO131144:KIO131151 KSK131144:KSK131151 LCG131144:LCG131151 LMC131144:LMC131151 LVY131144:LVY131151 MFU131144:MFU131151 MPQ131144:MPQ131151 MZM131144:MZM131151 NJI131144:NJI131151 NTE131144:NTE131151 ODA131144:ODA131151 OMW131144:OMW131151 OWS131144:OWS131151 PGO131144:PGO131151 PQK131144:PQK131151 QAG131144:QAG131151 QKC131144:QKC131151 QTY131144:QTY131151 RDU131144:RDU131151 RNQ131144:RNQ131151 RXM131144:RXM131151 SHI131144:SHI131151 SRE131144:SRE131151 TBA131144:TBA131151 TKW131144:TKW131151 TUS131144:TUS131151 UEO131144:UEO131151 UOK131144:UOK131151 UYG131144:UYG131151 VIC131144:VIC131151 VRY131144:VRY131151 WBU131144:WBU131151 WLQ131144:WLQ131151 WVM131144:WVM131151 E196680:E196687 JA196680:JA196687 SW196680:SW196687 ACS196680:ACS196687 AMO196680:AMO196687 AWK196680:AWK196687 BGG196680:BGG196687 BQC196680:BQC196687 BZY196680:BZY196687 CJU196680:CJU196687 CTQ196680:CTQ196687 DDM196680:DDM196687 DNI196680:DNI196687 DXE196680:DXE196687 EHA196680:EHA196687 EQW196680:EQW196687 FAS196680:FAS196687 FKO196680:FKO196687 FUK196680:FUK196687 GEG196680:GEG196687 GOC196680:GOC196687 GXY196680:GXY196687 HHU196680:HHU196687 HRQ196680:HRQ196687 IBM196680:IBM196687 ILI196680:ILI196687 IVE196680:IVE196687 JFA196680:JFA196687 JOW196680:JOW196687 JYS196680:JYS196687 KIO196680:KIO196687 KSK196680:KSK196687 LCG196680:LCG196687 LMC196680:LMC196687 LVY196680:LVY196687 MFU196680:MFU196687 MPQ196680:MPQ196687 MZM196680:MZM196687 NJI196680:NJI196687 NTE196680:NTE196687 ODA196680:ODA196687 OMW196680:OMW196687 OWS196680:OWS196687 PGO196680:PGO196687 PQK196680:PQK196687 QAG196680:QAG196687 QKC196680:QKC196687 QTY196680:QTY196687 RDU196680:RDU196687 RNQ196680:RNQ196687 RXM196680:RXM196687 SHI196680:SHI196687 SRE196680:SRE196687 TBA196680:TBA196687 TKW196680:TKW196687 TUS196680:TUS196687 UEO196680:UEO196687 UOK196680:UOK196687 UYG196680:UYG196687 VIC196680:VIC196687 VRY196680:VRY196687 WBU196680:WBU196687 WLQ196680:WLQ196687 WVM196680:WVM196687 E262216:E262223 JA262216:JA262223 SW262216:SW262223 ACS262216:ACS262223 AMO262216:AMO262223 AWK262216:AWK262223 BGG262216:BGG262223 BQC262216:BQC262223 BZY262216:BZY262223 CJU262216:CJU262223 CTQ262216:CTQ262223 DDM262216:DDM262223 DNI262216:DNI262223 DXE262216:DXE262223 EHA262216:EHA262223 EQW262216:EQW262223 FAS262216:FAS262223 FKO262216:FKO262223 FUK262216:FUK262223 GEG262216:GEG262223 GOC262216:GOC262223 GXY262216:GXY262223 HHU262216:HHU262223 HRQ262216:HRQ262223 IBM262216:IBM262223 ILI262216:ILI262223 IVE262216:IVE262223 JFA262216:JFA262223 JOW262216:JOW262223 JYS262216:JYS262223 KIO262216:KIO262223 KSK262216:KSK262223 LCG262216:LCG262223 LMC262216:LMC262223 LVY262216:LVY262223 MFU262216:MFU262223 MPQ262216:MPQ262223 MZM262216:MZM262223 NJI262216:NJI262223 NTE262216:NTE262223 ODA262216:ODA262223 OMW262216:OMW262223 OWS262216:OWS262223 PGO262216:PGO262223 PQK262216:PQK262223 QAG262216:QAG262223 QKC262216:QKC262223 QTY262216:QTY262223 RDU262216:RDU262223 RNQ262216:RNQ262223 RXM262216:RXM262223 SHI262216:SHI262223 SRE262216:SRE262223 TBA262216:TBA262223 TKW262216:TKW262223 TUS262216:TUS262223 UEO262216:UEO262223 UOK262216:UOK262223 UYG262216:UYG262223 VIC262216:VIC262223 VRY262216:VRY262223 WBU262216:WBU262223 WLQ262216:WLQ262223 WVM262216:WVM262223 E327752:E327759 JA327752:JA327759 SW327752:SW327759 ACS327752:ACS327759 AMO327752:AMO327759 AWK327752:AWK327759 BGG327752:BGG327759 BQC327752:BQC327759 BZY327752:BZY327759 CJU327752:CJU327759 CTQ327752:CTQ327759 DDM327752:DDM327759 DNI327752:DNI327759 DXE327752:DXE327759 EHA327752:EHA327759 EQW327752:EQW327759 FAS327752:FAS327759 FKO327752:FKO327759 FUK327752:FUK327759 GEG327752:GEG327759 GOC327752:GOC327759 GXY327752:GXY327759 HHU327752:HHU327759 HRQ327752:HRQ327759 IBM327752:IBM327759 ILI327752:ILI327759 IVE327752:IVE327759 JFA327752:JFA327759 JOW327752:JOW327759 JYS327752:JYS327759 KIO327752:KIO327759 KSK327752:KSK327759 LCG327752:LCG327759 LMC327752:LMC327759 LVY327752:LVY327759 MFU327752:MFU327759 MPQ327752:MPQ327759 MZM327752:MZM327759 NJI327752:NJI327759 NTE327752:NTE327759 ODA327752:ODA327759 OMW327752:OMW327759 OWS327752:OWS327759 PGO327752:PGO327759 PQK327752:PQK327759 QAG327752:QAG327759 QKC327752:QKC327759 QTY327752:QTY327759 RDU327752:RDU327759 RNQ327752:RNQ327759 RXM327752:RXM327759 SHI327752:SHI327759 SRE327752:SRE327759 TBA327752:TBA327759 TKW327752:TKW327759 TUS327752:TUS327759 UEO327752:UEO327759 UOK327752:UOK327759 UYG327752:UYG327759 VIC327752:VIC327759 VRY327752:VRY327759 WBU327752:WBU327759 WLQ327752:WLQ327759 WVM327752:WVM327759 E393288:E393295 JA393288:JA393295 SW393288:SW393295 ACS393288:ACS393295 AMO393288:AMO393295 AWK393288:AWK393295 BGG393288:BGG393295 BQC393288:BQC393295 BZY393288:BZY393295 CJU393288:CJU393295 CTQ393288:CTQ393295 DDM393288:DDM393295 DNI393288:DNI393295 DXE393288:DXE393295 EHA393288:EHA393295 EQW393288:EQW393295 FAS393288:FAS393295 FKO393288:FKO393295 FUK393288:FUK393295 GEG393288:GEG393295 GOC393288:GOC393295 GXY393288:GXY393295 HHU393288:HHU393295 HRQ393288:HRQ393295 IBM393288:IBM393295 ILI393288:ILI393295 IVE393288:IVE393295 JFA393288:JFA393295 JOW393288:JOW393295 JYS393288:JYS393295 KIO393288:KIO393295 KSK393288:KSK393295 LCG393288:LCG393295 LMC393288:LMC393295 LVY393288:LVY393295 MFU393288:MFU393295 MPQ393288:MPQ393295 MZM393288:MZM393295 NJI393288:NJI393295 NTE393288:NTE393295 ODA393288:ODA393295 OMW393288:OMW393295 OWS393288:OWS393295 PGO393288:PGO393295 PQK393288:PQK393295 QAG393288:QAG393295 QKC393288:QKC393295 QTY393288:QTY393295 RDU393288:RDU393295 RNQ393288:RNQ393295 RXM393288:RXM393295 SHI393288:SHI393295 SRE393288:SRE393295 TBA393288:TBA393295 TKW393288:TKW393295 TUS393288:TUS393295 UEO393288:UEO393295 UOK393288:UOK393295 UYG393288:UYG393295 VIC393288:VIC393295 VRY393288:VRY393295 WBU393288:WBU393295 WLQ393288:WLQ393295 WVM393288:WVM393295 E458824:E458831 JA458824:JA458831 SW458824:SW458831 ACS458824:ACS458831 AMO458824:AMO458831 AWK458824:AWK458831 BGG458824:BGG458831 BQC458824:BQC458831 BZY458824:BZY458831 CJU458824:CJU458831 CTQ458824:CTQ458831 DDM458824:DDM458831 DNI458824:DNI458831 DXE458824:DXE458831 EHA458824:EHA458831 EQW458824:EQW458831 FAS458824:FAS458831 FKO458824:FKO458831 FUK458824:FUK458831 GEG458824:GEG458831 GOC458824:GOC458831 GXY458824:GXY458831 HHU458824:HHU458831 HRQ458824:HRQ458831 IBM458824:IBM458831 ILI458824:ILI458831 IVE458824:IVE458831 JFA458824:JFA458831 JOW458824:JOW458831 JYS458824:JYS458831 KIO458824:KIO458831 KSK458824:KSK458831 LCG458824:LCG458831 LMC458824:LMC458831 LVY458824:LVY458831 MFU458824:MFU458831 MPQ458824:MPQ458831 MZM458824:MZM458831 NJI458824:NJI458831 NTE458824:NTE458831 ODA458824:ODA458831 OMW458824:OMW458831 OWS458824:OWS458831 PGO458824:PGO458831 PQK458824:PQK458831 QAG458824:QAG458831 QKC458824:QKC458831 QTY458824:QTY458831 RDU458824:RDU458831 RNQ458824:RNQ458831 RXM458824:RXM458831 SHI458824:SHI458831 SRE458824:SRE458831 TBA458824:TBA458831 TKW458824:TKW458831 TUS458824:TUS458831 UEO458824:UEO458831 UOK458824:UOK458831 UYG458824:UYG458831 VIC458824:VIC458831 VRY458824:VRY458831 WBU458824:WBU458831 WLQ458824:WLQ458831 WVM458824:WVM458831 E524360:E524367 JA524360:JA524367 SW524360:SW524367 ACS524360:ACS524367 AMO524360:AMO524367 AWK524360:AWK524367 BGG524360:BGG524367 BQC524360:BQC524367 BZY524360:BZY524367 CJU524360:CJU524367 CTQ524360:CTQ524367 DDM524360:DDM524367 DNI524360:DNI524367 DXE524360:DXE524367 EHA524360:EHA524367 EQW524360:EQW524367 FAS524360:FAS524367 FKO524360:FKO524367 FUK524360:FUK524367 GEG524360:GEG524367 GOC524360:GOC524367 GXY524360:GXY524367 HHU524360:HHU524367 HRQ524360:HRQ524367 IBM524360:IBM524367 ILI524360:ILI524367 IVE524360:IVE524367 JFA524360:JFA524367 JOW524360:JOW524367 JYS524360:JYS524367 KIO524360:KIO524367 KSK524360:KSK524367 LCG524360:LCG524367 LMC524360:LMC524367 LVY524360:LVY524367 MFU524360:MFU524367 MPQ524360:MPQ524367 MZM524360:MZM524367 NJI524360:NJI524367 NTE524360:NTE524367 ODA524360:ODA524367 OMW524360:OMW524367 OWS524360:OWS524367 PGO524360:PGO524367 PQK524360:PQK524367 QAG524360:QAG524367 QKC524360:QKC524367 QTY524360:QTY524367 RDU524360:RDU524367 RNQ524360:RNQ524367 RXM524360:RXM524367 SHI524360:SHI524367 SRE524360:SRE524367 TBA524360:TBA524367 TKW524360:TKW524367 TUS524360:TUS524367 UEO524360:UEO524367 UOK524360:UOK524367 UYG524360:UYG524367 VIC524360:VIC524367 VRY524360:VRY524367 WBU524360:WBU524367 WLQ524360:WLQ524367 WVM524360:WVM524367 E589896:E589903 JA589896:JA589903 SW589896:SW589903 ACS589896:ACS589903 AMO589896:AMO589903 AWK589896:AWK589903 BGG589896:BGG589903 BQC589896:BQC589903 BZY589896:BZY589903 CJU589896:CJU589903 CTQ589896:CTQ589903 DDM589896:DDM589903 DNI589896:DNI589903 DXE589896:DXE589903 EHA589896:EHA589903 EQW589896:EQW589903 FAS589896:FAS589903 FKO589896:FKO589903 FUK589896:FUK589903 GEG589896:GEG589903 GOC589896:GOC589903 GXY589896:GXY589903 HHU589896:HHU589903 HRQ589896:HRQ589903 IBM589896:IBM589903 ILI589896:ILI589903 IVE589896:IVE589903 JFA589896:JFA589903 JOW589896:JOW589903 JYS589896:JYS589903 KIO589896:KIO589903 KSK589896:KSK589903 LCG589896:LCG589903 LMC589896:LMC589903 LVY589896:LVY589903 MFU589896:MFU589903 MPQ589896:MPQ589903 MZM589896:MZM589903 NJI589896:NJI589903 NTE589896:NTE589903 ODA589896:ODA589903 OMW589896:OMW589903 OWS589896:OWS589903 PGO589896:PGO589903 PQK589896:PQK589903 QAG589896:QAG589903 QKC589896:QKC589903 QTY589896:QTY589903 RDU589896:RDU589903 RNQ589896:RNQ589903 RXM589896:RXM589903 SHI589896:SHI589903 SRE589896:SRE589903 TBA589896:TBA589903 TKW589896:TKW589903 TUS589896:TUS589903 UEO589896:UEO589903 UOK589896:UOK589903 UYG589896:UYG589903 VIC589896:VIC589903 VRY589896:VRY589903 WBU589896:WBU589903 WLQ589896:WLQ589903 WVM589896:WVM589903 E655432:E655439 JA655432:JA655439 SW655432:SW655439 ACS655432:ACS655439 AMO655432:AMO655439 AWK655432:AWK655439 BGG655432:BGG655439 BQC655432:BQC655439 BZY655432:BZY655439 CJU655432:CJU655439 CTQ655432:CTQ655439 DDM655432:DDM655439 DNI655432:DNI655439 DXE655432:DXE655439 EHA655432:EHA655439 EQW655432:EQW655439 FAS655432:FAS655439 FKO655432:FKO655439 FUK655432:FUK655439 GEG655432:GEG655439 GOC655432:GOC655439 GXY655432:GXY655439 HHU655432:HHU655439 HRQ655432:HRQ655439 IBM655432:IBM655439 ILI655432:ILI655439 IVE655432:IVE655439 JFA655432:JFA655439 JOW655432:JOW655439 JYS655432:JYS655439 KIO655432:KIO655439 KSK655432:KSK655439 LCG655432:LCG655439 LMC655432:LMC655439 LVY655432:LVY655439 MFU655432:MFU655439 MPQ655432:MPQ655439 MZM655432:MZM655439 NJI655432:NJI655439 NTE655432:NTE655439 ODA655432:ODA655439 OMW655432:OMW655439 OWS655432:OWS655439 PGO655432:PGO655439 PQK655432:PQK655439 QAG655432:QAG655439 QKC655432:QKC655439 QTY655432:QTY655439 RDU655432:RDU655439 RNQ655432:RNQ655439 RXM655432:RXM655439 SHI655432:SHI655439 SRE655432:SRE655439 TBA655432:TBA655439 TKW655432:TKW655439 TUS655432:TUS655439 UEO655432:UEO655439 UOK655432:UOK655439 UYG655432:UYG655439 VIC655432:VIC655439 VRY655432:VRY655439 WBU655432:WBU655439 WLQ655432:WLQ655439 WVM655432:WVM655439 E720968:E720975 JA720968:JA720975 SW720968:SW720975 ACS720968:ACS720975 AMO720968:AMO720975 AWK720968:AWK720975 BGG720968:BGG720975 BQC720968:BQC720975 BZY720968:BZY720975 CJU720968:CJU720975 CTQ720968:CTQ720975 DDM720968:DDM720975 DNI720968:DNI720975 DXE720968:DXE720975 EHA720968:EHA720975 EQW720968:EQW720975 FAS720968:FAS720975 FKO720968:FKO720975 FUK720968:FUK720975 GEG720968:GEG720975 GOC720968:GOC720975 GXY720968:GXY720975 HHU720968:HHU720975 HRQ720968:HRQ720975 IBM720968:IBM720975 ILI720968:ILI720975 IVE720968:IVE720975 JFA720968:JFA720975 JOW720968:JOW720975 JYS720968:JYS720975 KIO720968:KIO720975 KSK720968:KSK720975 LCG720968:LCG720975 LMC720968:LMC720975 LVY720968:LVY720975 MFU720968:MFU720975 MPQ720968:MPQ720975 MZM720968:MZM720975 NJI720968:NJI720975 NTE720968:NTE720975 ODA720968:ODA720975 OMW720968:OMW720975 OWS720968:OWS720975 PGO720968:PGO720975 PQK720968:PQK720975 QAG720968:QAG720975 QKC720968:QKC720975 QTY720968:QTY720975 RDU720968:RDU720975 RNQ720968:RNQ720975 RXM720968:RXM720975 SHI720968:SHI720975 SRE720968:SRE720975 TBA720968:TBA720975 TKW720968:TKW720975 TUS720968:TUS720975 UEO720968:UEO720975 UOK720968:UOK720975 UYG720968:UYG720975 VIC720968:VIC720975 VRY720968:VRY720975 WBU720968:WBU720975 WLQ720968:WLQ720975 WVM720968:WVM720975 E786504:E786511 JA786504:JA786511 SW786504:SW786511 ACS786504:ACS786511 AMO786504:AMO786511 AWK786504:AWK786511 BGG786504:BGG786511 BQC786504:BQC786511 BZY786504:BZY786511 CJU786504:CJU786511 CTQ786504:CTQ786511 DDM786504:DDM786511 DNI786504:DNI786511 DXE786504:DXE786511 EHA786504:EHA786511 EQW786504:EQW786511 FAS786504:FAS786511 FKO786504:FKO786511 FUK786504:FUK786511 GEG786504:GEG786511 GOC786504:GOC786511 GXY786504:GXY786511 HHU786504:HHU786511 HRQ786504:HRQ786511 IBM786504:IBM786511 ILI786504:ILI786511 IVE786504:IVE786511 JFA786504:JFA786511 JOW786504:JOW786511 JYS786504:JYS786511 KIO786504:KIO786511 KSK786504:KSK786511 LCG786504:LCG786511 LMC786504:LMC786511 LVY786504:LVY786511 MFU786504:MFU786511 MPQ786504:MPQ786511 MZM786504:MZM786511 NJI786504:NJI786511 NTE786504:NTE786511 ODA786504:ODA786511 OMW786504:OMW786511 OWS786504:OWS786511 PGO786504:PGO786511 PQK786504:PQK786511 QAG786504:QAG786511 QKC786504:QKC786511 QTY786504:QTY786511 RDU786504:RDU786511 RNQ786504:RNQ786511 RXM786504:RXM786511 SHI786504:SHI786511 SRE786504:SRE786511 TBA786504:TBA786511 TKW786504:TKW786511 TUS786504:TUS786511 UEO786504:UEO786511 UOK786504:UOK786511 UYG786504:UYG786511 VIC786504:VIC786511 VRY786504:VRY786511 WBU786504:WBU786511 WLQ786504:WLQ786511 WVM786504:WVM786511 E852040:E852047 JA852040:JA852047 SW852040:SW852047 ACS852040:ACS852047 AMO852040:AMO852047 AWK852040:AWK852047 BGG852040:BGG852047 BQC852040:BQC852047 BZY852040:BZY852047 CJU852040:CJU852047 CTQ852040:CTQ852047 DDM852040:DDM852047 DNI852040:DNI852047 DXE852040:DXE852047 EHA852040:EHA852047 EQW852040:EQW852047 FAS852040:FAS852047 FKO852040:FKO852047 FUK852040:FUK852047 GEG852040:GEG852047 GOC852040:GOC852047 GXY852040:GXY852047 HHU852040:HHU852047 HRQ852040:HRQ852047 IBM852040:IBM852047 ILI852040:ILI852047 IVE852040:IVE852047 JFA852040:JFA852047 JOW852040:JOW852047 JYS852040:JYS852047 KIO852040:KIO852047 KSK852040:KSK852047 LCG852040:LCG852047 LMC852040:LMC852047 LVY852040:LVY852047 MFU852040:MFU852047 MPQ852040:MPQ852047 MZM852040:MZM852047 NJI852040:NJI852047 NTE852040:NTE852047 ODA852040:ODA852047 OMW852040:OMW852047 OWS852040:OWS852047 PGO852040:PGO852047 PQK852040:PQK852047 QAG852040:QAG852047 QKC852040:QKC852047 QTY852040:QTY852047 RDU852040:RDU852047 RNQ852040:RNQ852047 RXM852040:RXM852047 SHI852040:SHI852047 SRE852040:SRE852047 TBA852040:TBA852047 TKW852040:TKW852047 TUS852040:TUS852047 UEO852040:UEO852047 UOK852040:UOK852047 UYG852040:UYG852047 VIC852040:VIC852047 VRY852040:VRY852047 WBU852040:WBU852047 WLQ852040:WLQ852047 WVM852040:WVM852047 E917576:E917583 JA917576:JA917583 SW917576:SW917583 ACS917576:ACS917583 AMO917576:AMO917583 AWK917576:AWK917583 BGG917576:BGG917583 BQC917576:BQC917583 BZY917576:BZY917583 CJU917576:CJU917583 CTQ917576:CTQ917583 DDM917576:DDM917583 DNI917576:DNI917583 DXE917576:DXE917583 EHA917576:EHA917583 EQW917576:EQW917583 FAS917576:FAS917583 FKO917576:FKO917583 FUK917576:FUK917583 GEG917576:GEG917583 GOC917576:GOC917583 GXY917576:GXY917583 HHU917576:HHU917583 HRQ917576:HRQ917583 IBM917576:IBM917583 ILI917576:ILI917583 IVE917576:IVE917583 JFA917576:JFA917583 JOW917576:JOW917583 JYS917576:JYS917583 KIO917576:KIO917583 KSK917576:KSK917583 LCG917576:LCG917583 LMC917576:LMC917583 LVY917576:LVY917583 MFU917576:MFU917583 MPQ917576:MPQ917583 MZM917576:MZM917583 NJI917576:NJI917583 NTE917576:NTE917583 ODA917576:ODA917583 OMW917576:OMW917583 OWS917576:OWS917583 PGO917576:PGO917583 PQK917576:PQK917583 QAG917576:QAG917583 QKC917576:QKC917583 QTY917576:QTY917583 RDU917576:RDU917583 RNQ917576:RNQ917583 RXM917576:RXM917583 SHI917576:SHI917583 SRE917576:SRE917583 TBA917576:TBA917583 TKW917576:TKW917583 TUS917576:TUS917583 UEO917576:UEO917583 UOK917576:UOK917583 UYG917576:UYG917583 VIC917576:VIC917583 VRY917576:VRY917583 WBU917576:WBU917583 WLQ917576:WLQ917583 WVM917576:WVM917583 E983112:E983119 JA983112:JA983119 SW983112:SW983119 ACS983112:ACS983119 AMO983112:AMO983119 AWK983112:AWK983119 BGG983112:BGG983119 BQC983112:BQC983119 BZY983112:BZY983119 CJU983112:CJU983119 CTQ983112:CTQ983119 DDM983112:DDM983119 DNI983112:DNI983119 DXE983112:DXE983119 EHA983112:EHA983119 EQW983112:EQW983119 FAS983112:FAS983119 FKO983112:FKO983119 FUK983112:FUK983119 GEG983112:GEG983119 GOC983112:GOC983119 GXY983112:GXY983119 HHU983112:HHU983119 HRQ983112:HRQ983119 IBM983112:IBM983119 ILI983112:ILI983119 IVE983112:IVE983119 JFA983112:JFA983119 JOW983112:JOW983119 JYS983112:JYS983119 KIO983112:KIO983119 KSK983112:KSK983119 LCG983112:LCG983119 LMC983112:LMC983119 LVY983112:LVY983119 MFU983112:MFU983119 MPQ983112:MPQ983119 MZM983112:MZM983119 NJI983112:NJI983119 NTE983112:NTE983119 ODA983112:ODA983119 OMW983112:OMW983119 OWS983112:OWS983119 PGO983112:PGO983119 PQK983112:PQK983119 QAG983112:QAG983119 QKC983112:QKC983119 QTY983112:QTY983119 RDU983112:RDU983119 RNQ983112:RNQ983119 RXM983112:RXM983119 SHI983112:SHI983119 SRE983112:SRE983119 TBA983112:TBA983119 TKW983112:TKW983119 TUS983112:TUS983119 UEO983112:UEO983119 UOK983112:UOK983119 UYG983112:UYG983119 VIC983112:VIC983119 VRY983112:VRY983119 WBU983112:WBU983119 WLQ983112:WLQ983119 WVM983112:WVM983119 E74:E79 JW72:JW79 TS72:TS79 ADO72:ADO79 ANK72:ANK79 AXG72:AXG79 BHC72:BHC79 BQY72:BQY79 CAU72:CAU79 CKQ72:CKQ79 CUM72:CUM79 DEI72:DEI79 DOE72:DOE79 DYA72:DYA79 EHW72:EHW79 ERS72:ERS79 FBO72:FBO79 FLK72:FLK79 FVG72:FVG79 GFC72:GFC79 GOY72:GOY79 GYU72:GYU79 HIQ72:HIQ79 HSM72:HSM79 ICI72:ICI79 IME72:IME79 IWA72:IWA79 JFW72:JFW79 JPS72:JPS79 JZO72:JZO79 KJK72:KJK79 KTG72:KTG79 LDC72:LDC79 LMY72:LMY79 LWU72:LWU79 MGQ72:MGQ79 MQM72:MQM79 NAI72:NAI79 NKE72:NKE79 NUA72:NUA79 ODW72:ODW79 ONS72:ONS79 OXO72:OXO79 PHK72:PHK79 PRG72:PRG79 QBC72:QBC79 QKY72:QKY79 QUU72:QUU79 REQ72:REQ79 ROM72:ROM79 RYI72:RYI79 SIE72:SIE79 SSA72:SSA79 TBW72:TBW79 TLS72:TLS79 TVO72:TVO79 UFK72:UFK79 UPG72:UPG79 UZC72:UZC79 VIY72:VIY79 VSU72:VSU79 WCQ72:WCQ79 WMM72:WMM79 WWI72:WWI79 AA65608:AA65615 JW65608:JW65615 TS65608:TS65615 ADO65608:ADO65615 ANK65608:ANK65615 AXG65608:AXG65615 BHC65608:BHC65615 BQY65608:BQY65615 CAU65608:CAU65615 CKQ65608:CKQ65615 CUM65608:CUM65615 DEI65608:DEI65615 DOE65608:DOE65615 DYA65608:DYA65615 EHW65608:EHW65615 ERS65608:ERS65615 FBO65608:FBO65615 FLK65608:FLK65615 FVG65608:FVG65615 GFC65608:GFC65615 GOY65608:GOY65615 GYU65608:GYU65615 HIQ65608:HIQ65615 HSM65608:HSM65615 ICI65608:ICI65615 IME65608:IME65615 IWA65608:IWA65615 JFW65608:JFW65615 JPS65608:JPS65615 JZO65608:JZO65615 KJK65608:KJK65615 KTG65608:KTG65615 LDC65608:LDC65615 LMY65608:LMY65615 LWU65608:LWU65615 MGQ65608:MGQ65615 MQM65608:MQM65615 NAI65608:NAI65615 NKE65608:NKE65615 NUA65608:NUA65615 ODW65608:ODW65615 ONS65608:ONS65615 OXO65608:OXO65615 PHK65608:PHK65615 PRG65608:PRG65615 QBC65608:QBC65615 QKY65608:QKY65615 QUU65608:QUU65615 REQ65608:REQ65615 ROM65608:ROM65615 RYI65608:RYI65615 SIE65608:SIE65615 SSA65608:SSA65615 TBW65608:TBW65615 TLS65608:TLS65615 TVO65608:TVO65615 UFK65608:UFK65615 UPG65608:UPG65615 UZC65608:UZC65615 VIY65608:VIY65615 VSU65608:VSU65615 WCQ65608:WCQ65615 WMM65608:WMM65615 WWI65608:WWI65615 AA131144:AA131151 JW131144:JW131151 TS131144:TS131151 ADO131144:ADO131151 ANK131144:ANK131151 AXG131144:AXG131151 BHC131144:BHC131151 BQY131144:BQY131151 CAU131144:CAU131151 CKQ131144:CKQ131151 CUM131144:CUM131151 DEI131144:DEI131151 DOE131144:DOE131151 DYA131144:DYA131151 EHW131144:EHW131151 ERS131144:ERS131151 FBO131144:FBO131151 FLK131144:FLK131151 FVG131144:FVG131151 GFC131144:GFC131151 GOY131144:GOY131151 GYU131144:GYU131151 HIQ131144:HIQ131151 HSM131144:HSM131151 ICI131144:ICI131151 IME131144:IME131151 IWA131144:IWA131151 JFW131144:JFW131151 JPS131144:JPS131151 JZO131144:JZO131151 KJK131144:KJK131151 KTG131144:KTG131151 LDC131144:LDC131151 LMY131144:LMY131151 LWU131144:LWU131151 MGQ131144:MGQ131151 MQM131144:MQM131151 NAI131144:NAI131151 NKE131144:NKE131151 NUA131144:NUA131151 ODW131144:ODW131151 ONS131144:ONS131151 OXO131144:OXO131151 PHK131144:PHK131151 PRG131144:PRG131151 QBC131144:QBC131151 QKY131144:QKY131151 QUU131144:QUU131151 REQ131144:REQ131151 ROM131144:ROM131151 RYI131144:RYI131151 SIE131144:SIE131151 SSA131144:SSA131151 TBW131144:TBW131151 TLS131144:TLS131151 TVO131144:TVO131151 UFK131144:UFK131151 UPG131144:UPG131151 UZC131144:UZC131151 VIY131144:VIY131151 VSU131144:VSU131151 WCQ131144:WCQ131151 WMM131144:WMM131151 WWI131144:WWI131151 AA196680:AA196687 JW196680:JW196687 TS196680:TS196687 ADO196680:ADO196687 ANK196680:ANK196687 AXG196680:AXG196687 BHC196680:BHC196687 BQY196680:BQY196687 CAU196680:CAU196687 CKQ196680:CKQ196687 CUM196680:CUM196687 DEI196680:DEI196687 DOE196680:DOE196687 DYA196680:DYA196687 EHW196680:EHW196687 ERS196680:ERS196687 FBO196680:FBO196687 FLK196680:FLK196687 FVG196680:FVG196687 GFC196680:GFC196687 GOY196680:GOY196687 GYU196680:GYU196687 HIQ196680:HIQ196687 HSM196680:HSM196687 ICI196680:ICI196687 IME196680:IME196687 IWA196680:IWA196687 JFW196680:JFW196687 JPS196680:JPS196687 JZO196680:JZO196687 KJK196680:KJK196687 KTG196680:KTG196687 LDC196680:LDC196687 LMY196680:LMY196687 LWU196680:LWU196687 MGQ196680:MGQ196687 MQM196680:MQM196687 NAI196680:NAI196687 NKE196680:NKE196687 NUA196680:NUA196687 ODW196680:ODW196687 ONS196680:ONS196687 OXO196680:OXO196687 PHK196680:PHK196687 PRG196680:PRG196687 QBC196680:QBC196687 QKY196680:QKY196687 QUU196680:QUU196687 REQ196680:REQ196687 ROM196680:ROM196687 RYI196680:RYI196687 SIE196680:SIE196687 SSA196680:SSA196687 TBW196680:TBW196687 TLS196680:TLS196687 TVO196680:TVO196687 UFK196680:UFK196687 UPG196680:UPG196687 UZC196680:UZC196687 VIY196680:VIY196687 VSU196680:VSU196687 WCQ196680:WCQ196687 WMM196680:WMM196687 WWI196680:WWI196687 AA262216:AA262223 JW262216:JW262223 TS262216:TS262223 ADO262216:ADO262223 ANK262216:ANK262223 AXG262216:AXG262223 BHC262216:BHC262223 BQY262216:BQY262223 CAU262216:CAU262223 CKQ262216:CKQ262223 CUM262216:CUM262223 DEI262216:DEI262223 DOE262216:DOE262223 DYA262216:DYA262223 EHW262216:EHW262223 ERS262216:ERS262223 FBO262216:FBO262223 FLK262216:FLK262223 FVG262216:FVG262223 GFC262216:GFC262223 GOY262216:GOY262223 GYU262216:GYU262223 HIQ262216:HIQ262223 HSM262216:HSM262223 ICI262216:ICI262223 IME262216:IME262223 IWA262216:IWA262223 JFW262216:JFW262223 JPS262216:JPS262223 JZO262216:JZO262223 KJK262216:KJK262223 KTG262216:KTG262223 LDC262216:LDC262223 LMY262216:LMY262223 LWU262216:LWU262223 MGQ262216:MGQ262223 MQM262216:MQM262223 NAI262216:NAI262223 NKE262216:NKE262223 NUA262216:NUA262223 ODW262216:ODW262223 ONS262216:ONS262223 OXO262216:OXO262223 PHK262216:PHK262223 PRG262216:PRG262223 QBC262216:QBC262223 QKY262216:QKY262223 QUU262216:QUU262223 REQ262216:REQ262223 ROM262216:ROM262223 RYI262216:RYI262223 SIE262216:SIE262223 SSA262216:SSA262223 TBW262216:TBW262223 TLS262216:TLS262223 TVO262216:TVO262223 UFK262216:UFK262223 UPG262216:UPG262223 UZC262216:UZC262223 VIY262216:VIY262223 VSU262216:VSU262223 WCQ262216:WCQ262223 WMM262216:WMM262223 WWI262216:WWI262223 AA327752:AA327759 JW327752:JW327759 TS327752:TS327759 ADO327752:ADO327759 ANK327752:ANK327759 AXG327752:AXG327759 BHC327752:BHC327759 BQY327752:BQY327759 CAU327752:CAU327759 CKQ327752:CKQ327759 CUM327752:CUM327759 DEI327752:DEI327759 DOE327752:DOE327759 DYA327752:DYA327759 EHW327752:EHW327759 ERS327752:ERS327759 FBO327752:FBO327759 FLK327752:FLK327759 FVG327752:FVG327759 GFC327752:GFC327759 GOY327752:GOY327759 GYU327752:GYU327759 HIQ327752:HIQ327759 HSM327752:HSM327759 ICI327752:ICI327759 IME327752:IME327759 IWA327752:IWA327759 JFW327752:JFW327759 JPS327752:JPS327759 JZO327752:JZO327759 KJK327752:KJK327759 KTG327752:KTG327759 LDC327752:LDC327759 LMY327752:LMY327759 LWU327752:LWU327759 MGQ327752:MGQ327759 MQM327752:MQM327759 NAI327752:NAI327759 NKE327752:NKE327759 NUA327752:NUA327759 ODW327752:ODW327759 ONS327752:ONS327759 OXO327752:OXO327759 PHK327752:PHK327759 PRG327752:PRG327759 QBC327752:QBC327759 QKY327752:QKY327759 QUU327752:QUU327759 REQ327752:REQ327759 ROM327752:ROM327759 RYI327752:RYI327759 SIE327752:SIE327759 SSA327752:SSA327759 TBW327752:TBW327759 TLS327752:TLS327759 TVO327752:TVO327759 UFK327752:UFK327759 UPG327752:UPG327759 UZC327752:UZC327759 VIY327752:VIY327759 VSU327752:VSU327759 WCQ327752:WCQ327759 WMM327752:WMM327759 WWI327752:WWI327759 AA393288:AA393295 JW393288:JW393295 TS393288:TS393295 ADO393288:ADO393295 ANK393288:ANK393295 AXG393288:AXG393295 BHC393288:BHC393295 BQY393288:BQY393295 CAU393288:CAU393295 CKQ393288:CKQ393295 CUM393288:CUM393295 DEI393288:DEI393295 DOE393288:DOE393295 DYA393288:DYA393295 EHW393288:EHW393295 ERS393288:ERS393295 FBO393288:FBO393295 FLK393288:FLK393295 FVG393288:FVG393295 GFC393288:GFC393295 GOY393288:GOY393295 GYU393288:GYU393295 HIQ393288:HIQ393295 HSM393288:HSM393295 ICI393288:ICI393295 IME393288:IME393295 IWA393288:IWA393295 JFW393288:JFW393295 JPS393288:JPS393295 JZO393288:JZO393295 KJK393288:KJK393295 KTG393288:KTG393295 LDC393288:LDC393295 LMY393288:LMY393295 LWU393288:LWU393295 MGQ393288:MGQ393295 MQM393288:MQM393295 NAI393288:NAI393295 NKE393288:NKE393295 NUA393288:NUA393295 ODW393288:ODW393295 ONS393288:ONS393295 OXO393288:OXO393295 PHK393288:PHK393295 PRG393288:PRG393295 QBC393288:QBC393295 QKY393288:QKY393295 QUU393288:QUU393295 REQ393288:REQ393295 ROM393288:ROM393295 RYI393288:RYI393295 SIE393288:SIE393295 SSA393288:SSA393295 TBW393288:TBW393295 TLS393288:TLS393295 TVO393288:TVO393295 UFK393288:UFK393295 UPG393288:UPG393295 UZC393288:UZC393295 VIY393288:VIY393295 VSU393288:VSU393295 WCQ393288:WCQ393295 WMM393288:WMM393295 WWI393288:WWI393295 AA458824:AA458831 JW458824:JW458831 TS458824:TS458831 ADO458824:ADO458831 ANK458824:ANK458831 AXG458824:AXG458831 BHC458824:BHC458831 BQY458824:BQY458831 CAU458824:CAU458831 CKQ458824:CKQ458831 CUM458824:CUM458831 DEI458824:DEI458831 DOE458824:DOE458831 DYA458824:DYA458831 EHW458824:EHW458831 ERS458824:ERS458831 FBO458824:FBO458831 FLK458824:FLK458831 FVG458824:FVG458831 GFC458824:GFC458831 GOY458824:GOY458831 GYU458824:GYU458831 HIQ458824:HIQ458831 HSM458824:HSM458831 ICI458824:ICI458831 IME458824:IME458831 IWA458824:IWA458831 JFW458824:JFW458831 JPS458824:JPS458831 JZO458824:JZO458831 KJK458824:KJK458831 KTG458824:KTG458831 LDC458824:LDC458831 LMY458824:LMY458831 LWU458824:LWU458831 MGQ458824:MGQ458831 MQM458824:MQM458831 NAI458824:NAI458831 NKE458824:NKE458831 NUA458824:NUA458831 ODW458824:ODW458831 ONS458824:ONS458831 OXO458824:OXO458831 PHK458824:PHK458831 PRG458824:PRG458831 QBC458824:QBC458831 QKY458824:QKY458831 QUU458824:QUU458831 REQ458824:REQ458831 ROM458824:ROM458831 RYI458824:RYI458831 SIE458824:SIE458831 SSA458824:SSA458831 TBW458824:TBW458831 TLS458824:TLS458831 TVO458824:TVO458831 UFK458824:UFK458831 UPG458824:UPG458831 UZC458824:UZC458831 VIY458824:VIY458831 VSU458824:VSU458831 WCQ458824:WCQ458831 WMM458824:WMM458831 WWI458824:WWI458831 AA524360:AA524367 JW524360:JW524367 TS524360:TS524367 ADO524360:ADO524367 ANK524360:ANK524367 AXG524360:AXG524367 BHC524360:BHC524367 BQY524360:BQY524367 CAU524360:CAU524367 CKQ524360:CKQ524367 CUM524360:CUM524367 DEI524360:DEI524367 DOE524360:DOE524367 DYA524360:DYA524367 EHW524360:EHW524367 ERS524360:ERS524367 FBO524360:FBO524367 FLK524360:FLK524367 FVG524360:FVG524367 GFC524360:GFC524367 GOY524360:GOY524367 GYU524360:GYU524367 HIQ524360:HIQ524367 HSM524360:HSM524367 ICI524360:ICI524367 IME524360:IME524367 IWA524360:IWA524367 JFW524360:JFW524367 JPS524360:JPS524367 JZO524360:JZO524367 KJK524360:KJK524367 KTG524360:KTG524367 LDC524360:LDC524367 LMY524360:LMY524367 LWU524360:LWU524367 MGQ524360:MGQ524367 MQM524360:MQM524367 NAI524360:NAI524367 NKE524360:NKE524367 NUA524360:NUA524367 ODW524360:ODW524367 ONS524360:ONS524367 OXO524360:OXO524367 PHK524360:PHK524367 PRG524360:PRG524367 QBC524360:QBC524367 QKY524360:QKY524367 QUU524360:QUU524367 REQ524360:REQ524367 ROM524360:ROM524367 RYI524360:RYI524367 SIE524360:SIE524367 SSA524360:SSA524367 TBW524360:TBW524367 TLS524360:TLS524367 TVO524360:TVO524367 UFK524360:UFK524367 UPG524360:UPG524367 UZC524360:UZC524367 VIY524360:VIY524367 VSU524360:VSU524367 WCQ524360:WCQ524367 WMM524360:WMM524367 WWI524360:WWI524367 AA589896:AA589903 JW589896:JW589903 TS589896:TS589903 ADO589896:ADO589903 ANK589896:ANK589903 AXG589896:AXG589903 BHC589896:BHC589903 BQY589896:BQY589903 CAU589896:CAU589903 CKQ589896:CKQ589903 CUM589896:CUM589903 DEI589896:DEI589903 DOE589896:DOE589903 DYA589896:DYA589903 EHW589896:EHW589903 ERS589896:ERS589903 FBO589896:FBO589903 FLK589896:FLK589903 FVG589896:FVG589903 GFC589896:GFC589903 GOY589896:GOY589903 GYU589896:GYU589903 HIQ589896:HIQ589903 HSM589896:HSM589903 ICI589896:ICI589903 IME589896:IME589903 IWA589896:IWA589903 JFW589896:JFW589903 JPS589896:JPS589903 JZO589896:JZO589903 KJK589896:KJK589903 KTG589896:KTG589903 LDC589896:LDC589903 LMY589896:LMY589903 LWU589896:LWU589903 MGQ589896:MGQ589903 MQM589896:MQM589903 NAI589896:NAI589903 NKE589896:NKE589903 NUA589896:NUA589903 ODW589896:ODW589903 ONS589896:ONS589903 OXO589896:OXO589903 PHK589896:PHK589903 PRG589896:PRG589903 QBC589896:QBC589903 QKY589896:QKY589903 QUU589896:QUU589903 REQ589896:REQ589903 ROM589896:ROM589903 RYI589896:RYI589903 SIE589896:SIE589903 SSA589896:SSA589903 TBW589896:TBW589903 TLS589896:TLS589903 TVO589896:TVO589903 UFK589896:UFK589903 UPG589896:UPG589903 UZC589896:UZC589903 VIY589896:VIY589903 VSU589896:VSU589903 WCQ589896:WCQ589903 WMM589896:WMM589903 WWI589896:WWI589903 AA655432:AA655439 JW655432:JW655439 TS655432:TS655439 ADO655432:ADO655439 ANK655432:ANK655439 AXG655432:AXG655439 BHC655432:BHC655439 BQY655432:BQY655439 CAU655432:CAU655439 CKQ655432:CKQ655439 CUM655432:CUM655439 DEI655432:DEI655439 DOE655432:DOE655439 DYA655432:DYA655439 EHW655432:EHW655439 ERS655432:ERS655439 FBO655432:FBO655439 FLK655432:FLK655439 FVG655432:FVG655439 GFC655432:GFC655439 GOY655432:GOY655439 GYU655432:GYU655439 HIQ655432:HIQ655439 HSM655432:HSM655439 ICI655432:ICI655439 IME655432:IME655439 IWA655432:IWA655439 JFW655432:JFW655439 JPS655432:JPS655439 JZO655432:JZO655439 KJK655432:KJK655439 KTG655432:KTG655439 LDC655432:LDC655439 LMY655432:LMY655439 LWU655432:LWU655439 MGQ655432:MGQ655439 MQM655432:MQM655439 NAI655432:NAI655439 NKE655432:NKE655439 NUA655432:NUA655439 ODW655432:ODW655439 ONS655432:ONS655439 OXO655432:OXO655439 PHK655432:PHK655439 PRG655432:PRG655439 QBC655432:QBC655439 QKY655432:QKY655439 QUU655432:QUU655439 REQ655432:REQ655439 ROM655432:ROM655439 RYI655432:RYI655439 SIE655432:SIE655439 SSA655432:SSA655439 TBW655432:TBW655439 TLS655432:TLS655439 TVO655432:TVO655439 UFK655432:UFK655439 UPG655432:UPG655439 UZC655432:UZC655439 VIY655432:VIY655439 VSU655432:VSU655439 WCQ655432:WCQ655439 WMM655432:WMM655439 WWI655432:WWI655439 AA720968:AA720975 JW720968:JW720975 TS720968:TS720975 ADO720968:ADO720975 ANK720968:ANK720975 AXG720968:AXG720975 BHC720968:BHC720975 BQY720968:BQY720975 CAU720968:CAU720975 CKQ720968:CKQ720975 CUM720968:CUM720975 DEI720968:DEI720975 DOE720968:DOE720975 DYA720968:DYA720975 EHW720968:EHW720975 ERS720968:ERS720975 FBO720968:FBO720975 FLK720968:FLK720975 FVG720968:FVG720975 GFC720968:GFC720975 GOY720968:GOY720975 GYU720968:GYU720975 HIQ720968:HIQ720975 HSM720968:HSM720975 ICI720968:ICI720975 IME720968:IME720975 IWA720968:IWA720975 JFW720968:JFW720975 JPS720968:JPS720975 JZO720968:JZO720975 KJK720968:KJK720975 KTG720968:KTG720975 LDC720968:LDC720975 LMY720968:LMY720975 LWU720968:LWU720975 MGQ720968:MGQ720975 MQM720968:MQM720975 NAI720968:NAI720975 NKE720968:NKE720975 NUA720968:NUA720975 ODW720968:ODW720975 ONS720968:ONS720975 OXO720968:OXO720975 PHK720968:PHK720975 PRG720968:PRG720975 QBC720968:QBC720975 QKY720968:QKY720975 QUU720968:QUU720975 REQ720968:REQ720975 ROM720968:ROM720975 RYI720968:RYI720975 SIE720968:SIE720975 SSA720968:SSA720975 TBW720968:TBW720975 TLS720968:TLS720975 TVO720968:TVO720975 UFK720968:UFK720975 UPG720968:UPG720975 UZC720968:UZC720975 VIY720968:VIY720975 VSU720968:VSU720975 WCQ720968:WCQ720975 WMM720968:WMM720975 WWI720968:WWI720975 AA786504:AA786511 JW786504:JW786511 TS786504:TS786511 ADO786504:ADO786511 ANK786504:ANK786511 AXG786504:AXG786511 BHC786504:BHC786511 BQY786504:BQY786511 CAU786504:CAU786511 CKQ786504:CKQ786511 CUM786504:CUM786511 DEI786504:DEI786511 DOE786504:DOE786511 DYA786504:DYA786511 EHW786504:EHW786511 ERS786504:ERS786511 FBO786504:FBO786511 FLK786504:FLK786511 FVG786504:FVG786511 GFC786504:GFC786511 GOY786504:GOY786511 GYU786504:GYU786511 HIQ786504:HIQ786511 HSM786504:HSM786511 ICI786504:ICI786511 IME786504:IME786511 IWA786504:IWA786511 JFW786504:JFW786511 JPS786504:JPS786511 JZO786504:JZO786511 KJK786504:KJK786511 KTG786504:KTG786511 LDC786504:LDC786511 LMY786504:LMY786511 LWU786504:LWU786511 MGQ786504:MGQ786511 MQM786504:MQM786511 NAI786504:NAI786511 NKE786504:NKE786511 NUA786504:NUA786511 ODW786504:ODW786511 ONS786504:ONS786511 OXO786504:OXO786511 PHK786504:PHK786511 PRG786504:PRG786511 QBC786504:QBC786511 QKY786504:QKY786511 QUU786504:QUU786511 REQ786504:REQ786511 ROM786504:ROM786511 RYI786504:RYI786511 SIE786504:SIE786511 SSA786504:SSA786511 TBW786504:TBW786511 TLS786504:TLS786511 TVO786504:TVO786511 UFK786504:UFK786511 UPG786504:UPG786511 UZC786504:UZC786511 VIY786504:VIY786511 VSU786504:VSU786511 WCQ786504:WCQ786511 WMM786504:WMM786511 WWI786504:WWI786511 AA852040:AA852047 JW852040:JW852047 TS852040:TS852047 ADO852040:ADO852047 ANK852040:ANK852047 AXG852040:AXG852047 BHC852040:BHC852047 BQY852040:BQY852047 CAU852040:CAU852047 CKQ852040:CKQ852047 CUM852040:CUM852047 DEI852040:DEI852047 DOE852040:DOE852047 DYA852040:DYA852047 EHW852040:EHW852047 ERS852040:ERS852047 FBO852040:FBO852047 FLK852040:FLK852047 FVG852040:FVG852047 GFC852040:GFC852047 GOY852040:GOY852047 GYU852040:GYU852047 HIQ852040:HIQ852047 HSM852040:HSM852047 ICI852040:ICI852047 IME852040:IME852047 IWA852040:IWA852047 JFW852040:JFW852047 JPS852040:JPS852047 JZO852040:JZO852047 KJK852040:KJK852047 KTG852040:KTG852047 LDC852040:LDC852047 LMY852040:LMY852047 LWU852040:LWU852047 MGQ852040:MGQ852047 MQM852040:MQM852047 NAI852040:NAI852047 NKE852040:NKE852047 NUA852040:NUA852047 ODW852040:ODW852047 ONS852040:ONS852047 OXO852040:OXO852047 PHK852040:PHK852047 PRG852040:PRG852047 QBC852040:QBC852047 QKY852040:QKY852047 QUU852040:QUU852047 REQ852040:REQ852047 ROM852040:ROM852047 RYI852040:RYI852047 SIE852040:SIE852047 SSA852040:SSA852047 TBW852040:TBW852047 TLS852040:TLS852047 TVO852040:TVO852047 UFK852040:UFK852047 UPG852040:UPG852047 UZC852040:UZC852047 VIY852040:VIY852047 VSU852040:VSU852047 WCQ852040:WCQ852047 WMM852040:WMM852047 WWI852040:WWI852047 AA917576:AA917583 JW917576:JW917583 TS917576:TS917583 ADO917576:ADO917583 ANK917576:ANK917583 AXG917576:AXG917583 BHC917576:BHC917583 BQY917576:BQY917583 CAU917576:CAU917583 CKQ917576:CKQ917583 CUM917576:CUM917583 DEI917576:DEI917583 DOE917576:DOE917583 DYA917576:DYA917583 EHW917576:EHW917583 ERS917576:ERS917583 FBO917576:FBO917583 FLK917576:FLK917583 FVG917576:FVG917583 GFC917576:GFC917583 GOY917576:GOY917583 GYU917576:GYU917583 HIQ917576:HIQ917583 HSM917576:HSM917583 ICI917576:ICI917583 IME917576:IME917583 IWA917576:IWA917583 JFW917576:JFW917583 JPS917576:JPS917583 JZO917576:JZO917583 KJK917576:KJK917583 KTG917576:KTG917583 LDC917576:LDC917583 LMY917576:LMY917583 LWU917576:LWU917583 MGQ917576:MGQ917583 MQM917576:MQM917583 NAI917576:NAI917583 NKE917576:NKE917583 NUA917576:NUA917583 ODW917576:ODW917583 ONS917576:ONS917583 OXO917576:OXO917583 PHK917576:PHK917583 PRG917576:PRG917583 QBC917576:QBC917583 QKY917576:QKY917583 QUU917576:QUU917583 REQ917576:REQ917583 ROM917576:ROM917583 RYI917576:RYI917583 SIE917576:SIE917583 SSA917576:SSA917583 TBW917576:TBW917583 TLS917576:TLS917583 TVO917576:TVO917583 UFK917576:UFK917583 UPG917576:UPG917583 UZC917576:UZC917583 VIY917576:VIY917583 VSU917576:VSU917583 WCQ917576:WCQ917583 WMM917576:WMM917583 WWI917576:WWI917583 AA983112:AA983119 JW983112:JW983119 TS983112:TS983119 ADO983112:ADO983119 ANK983112:ANK983119 AXG983112:AXG983119 BHC983112:BHC983119 BQY983112:BQY983119 CAU983112:CAU983119 CKQ983112:CKQ983119 CUM983112:CUM983119 DEI983112:DEI983119 DOE983112:DOE983119 DYA983112:DYA983119 EHW983112:EHW983119 ERS983112:ERS983119 FBO983112:FBO983119 FLK983112:FLK983119 FVG983112:FVG983119 GFC983112:GFC983119 GOY983112:GOY983119 GYU983112:GYU983119 HIQ983112:HIQ983119 HSM983112:HSM983119 ICI983112:ICI983119 IME983112:IME983119 IWA983112:IWA983119 JFW983112:JFW983119 JPS983112:JPS983119 JZO983112:JZO983119 KJK983112:KJK983119 KTG983112:KTG983119 LDC983112:LDC983119 LMY983112:LMY983119 LWU983112:LWU983119 MGQ983112:MGQ983119 MQM983112:MQM983119 NAI983112:NAI983119 NKE983112:NKE983119 NUA983112:NUA983119 ODW983112:ODW983119 ONS983112:ONS983119 OXO983112:OXO983119 PHK983112:PHK983119 PRG983112:PRG983119 QBC983112:QBC983119 QKY983112:QKY983119 QUU983112:QUU983119 REQ983112:REQ983119 ROM983112:ROM983119 RYI983112:RYI983119 SIE983112:SIE983119 SSA983112:SSA983119 TBW983112:TBW983119 TLS983112:TLS983119 TVO983112:TVO983119 UFK983112:UFK983119 UPG983112:UPG983119 UZC983112:UZC983119 VIY983112:VIY983119 VSU983112:VSU983119 WCQ983112:WCQ983119 AA74:AA79">
      <formula1>0</formula1>
      <formula2>9</formula2>
    </dataValidation>
    <dataValidation type="whole" showDropDown="1" showInputMessage="1" showErrorMessage="1" error="Môže byť iba &#10;1, 2, 3, 4, 5, 6, 7, 8, 9 - ak prvá číslica je 0&#10;&#10;0, 1, 2                           - ak prvá číslica je 1" prompt="        Musí byť iba &#10;&#10;1, 2, 3, 4, 5, 6, 7, 8, 9  &#10;  (ak prvá číslica je 0)&#10;&#10;           0, 1, 2 &#10;  (ak prvá číslica je 1)" sqref="WWO983112:WWO983119 KE8:KE9 UA8:UA9 ADW8:ADW9 ANS8:ANS9 AXO8:AXO9 BHK8:BHK9 BRG8:BRG9 CBC8:CBC9 CKY8:CKY9 CUU8:CUU9 DEQ8:DEQ9 DOM8:DOM9 DYI8:DYI9 EIE8:EIE9 ESA8:ESA9 FBW8:FBW9 FLS8:FLS9 FVO8:FVO9 GFK8:GFK9 GPG8:GPG9 GZC8:GZC9 HIY8:HIY9 HSU8:HSU9 ICQ8:ICQ9 IMM8:IMM9 IWI8:IWI9 JGE8:JGE9 JQA8:JQA9 JZW8:JZW9 KJS8:KJS9 KTO8:KTO9 LDK8:LDK9 LNG8:LNG9 LXC8:LXC9 MGY8:MGY9 MQU8:MQU9 NAQ8:NAQ9 NKM8:NKM9 NUI8:NUI9 OEE8:OEE9 OOA8:OOA9 OXW8:OXW9 PHS8:PHS9 PRO8:PRO9 QBK8:QBK9 QLG8:QLG9 QVC8:QVC9 REY8:REY9 ROU8:ROU9 RYQ8:RYQ9 SIM8:SIM9 SSI8:SSI9 TCE8:TCE9 TMA8:TMA9 TVW8:TVW9 UFS8:UFS9 UPO8:UPO9 UZK8:UZK9 VJG8:VJG9 VTC8:VTC9 WCY8:WCY9 WMU8:WMU9 WWQ8:WWQ9 AI65544:AI65545 KE65544:KE65545 UA65544:UA65545 ADW65544:ADW65545 ANS65544:ANS65545 AXO65544:AXO65545 BHK65544:BHK65545 BRG65544:BRG65545 CBC65544:CBC65545 CKY65544:CKY65545 CUU65544:CUU65545 DEQ65544:DEQ65545 DOM65544:DOM65545 DYI65544:DYI65545 EIE65544:EIE65545 ESA65544:ESA65545 FBW65544:FBW65545 FLS65544:FLS65545 FVO65544:FVO65545 GFK65544:GFK65545 GPG65544:GPG65545 GZC65544:GZC65545 HIY65544:HIY65545 HSU65544:HSU65545 ICQ65544:ICQ65545 IMM65544:IMM65545 IWI65544:IWI65545 JGE65544:JGE65545 JQA65544:JQA65545 JZW65544:JZW65545 KJS65544:KJS65545 KTO65544:KTO65545 LDK65544:LDK65545 LNG65544:LNG65545 LXC65544:LXC65545 MGY65544:MGY65545 MQU65544:MQU65545 NAQ65544:NAQ65545 NKM65544:NKM65545 NUI65544:NUI65545 OEE65544:OEE65545 OOA65544:OOA65545 OXW65544:OXW65545 PHS65544:PHS65545 PRO65544:PRO65545 QBK65544:QBK65545 QLG65544:QLG65545 QVC65544:QVC65545 REY65544:REY65545 ROU65544:ROU65545 RYQ65544:RYQ65545 SIM65544:SIM65545 SSI65544:SSI65545 TCE65544:TCE65545 TMA65544:TMA65545 TVW65544:TVW65545 UFS65544:UFS65545 UPO65544:UPO65545 UZK65544:UZK65545 VJG65544:VJG65545 VTC65544:VTC65545 WCY65544:WCY65545 WMU65544:WMU65545 WWQ65544:WWQ65545 AI131080:AI131081 KE131080:KE131081 UA131080:UA131081 ADW131080:ADW131081 ANS131080:ANS131081 AXO131080:AXO131081 BHK131080:BHK131081 BRG131080:BRG131081 CBC131080:CBC131081 CKY131080:CKY131081 CUU131080:CUU131081 DEQ131080:DEQ131081 DOM131080:DOM131081 DYI131080:DYI131081 EIE131080:EIE131081 ESA131080:ESA131081 FBW131080:FBW131081 FLS131080:FLS131081 FVO131080:FVO131081 GFK131080:GFK131081 GPG131080:GPG131081 GZC131080:GZC131081 HIY131080:HIY131081 HSU131080:HSU131081 ICQ131080:ICQ131081 IMM131080:IMM131081 IWI131080:IWI131081 JGE131080:JGE131081 JQA131080:JQA131081 JZW131080:JZW131081 KJS131080:KJS131081 KTO131080:KTO131081 LDK131080:LDK131081 LNG131080:LNG131081 LXC131080:LXC131081 MGY131080:MGY131081 MQU131080:MQU131081 NAQ131080:NAQ131081 NKM131080:NKM131081 NUI131080:NUI131081 OEE131080:OEE131081 OOA131080:OOA131081 OXW131080:OXW131081 PHS131080:PHS131081 PRO131080:PRO131081 QBK131080:QBK131081 QLG131080:QLG131081 QVC131080:QVC131081 REY131080:REY131081 ROU131080:ROU131081 RYQ131080:RYQ131081 SIM131080:SIM131081 SSI131080:SSI131081 TCE131080:TCE131081 TMA131080:TMA131081 TVW131080:TVW131081 UFS131080:UFS131081 UPO131080:UPO131081 UZK131080:UZK131081 VJG131080:VJG131081 VTC131080:VTC131081 WCY131080:WCY131081 WMU131080:WMU131081 WWQ131080:WWQ131081 AI196616:AI196617 KE196616:KE196617 UA196616:UA196617 ADW196616:ADW196617 ANS196616:ANS196617 AXO196616:AXO196617 BHK196616:BHK196617 BRG196616:BRG196617 CBC196616:CBC196617 CKY196616:CKY196617 CUU196616:CUU196617 DEQ196616:DEQ196617 DOM196616:DOM196617 DYI196616:DYI196617 EIE196616:EIE196617 ESA196616:ESA196617 FBW196616:FBW196617 FLS196616:FLS196617 FVO196616:FVO196617 GFK196616:GFK196617 GPG196616:GPG196617 GZC196616:GZC196617 HIY196616:HIY196617 HSU196616:HSU196617 ICQ196616:ICQ196617 IMM196616:IMM196617 IWI196616:IWI196617 JGE196616:JGE196617 JQA196616:JQA196617 JZW196616:JZW196617 KJS196616:KJS196617 KTO196616:KTO196617 LDK196616:LDK196617 LNG196616:LNG196617 LXC196616:LXC196617 MGY196616:MGY196617 MQU196616:MQU196617 NAQ196616:NAQ196617 NKM196616:NKM196617 NUI196616:NUI196617 OEE196616:OEE196617 OOA196616:OOA196617 OXW196616:OXW196617 PHS196616:PHS196617 PRO196616:PRO196617 QBK196616:QBK196617 QLG196616:QLG196617 QVC196616:QVC196617 REY196616:REY196617 ROU196616:ROU196617 RYQ196616:RYQ196617 SIM196616:SIM196617 SSI196616:SSI196617 TCE196616:TCE196617 TMA196616:TMA196617 TVW196616:TVW196617 UFS196616:UFS196617 UPO196616:UPO196617 UZK196616:UZK196617 VJG196616:VJG196617 VTC196616:VTC196617 WCY196616:WCY196617 WMU196616:WMU196617 WWQ196616:WWQ196617 AI262152:AI262153 KE262152:KE262153 UA262152:UA262153 ADW262152:ADW262153 ANS262152:ANS262153 AXO262152:AXO262153 BHK262152:BHK262153 BRG262152:BRG262153 CBC262152:CBC262153 CKY262152:CKY262153 CUU262152:CUU262153 DEQ262152:DEQ262153 DOM262152:DOM262153 DYI262152:DYI262153 EIE262152:EIE262153 ESA262152:ESA262153 FBW262152:FBW262153 FLS262152:FLS262153 FVO262152:FVO262153 GFK262152:GFK262153 GPG262152:GPG262153 GZC262152:GZC262153 HIY262152:HIY262153 HSU262152:HSU262153 ICQ262152:ICQ262153 IMM262152:IMM262153 IWI262152:IWI262153 JGE262152:JGE262153 JQA262152:JQA262153 JZW262152:JZW262153 KJS262152:KJS262153 KTO262152:KTO262153 LDK262152:LDK262153 LNG262152:LNG262153 LXC262152:LXC262153 MGY262152:MGY262153 MQU262152:MQU262153 NAQ262152:NAQ262153 NKM262152:NKM262153 NUI262152:NUI262153 OEE262152:OEE262153 OOA262152:OOA262153 OXW262152:OXW262153 PHS262152:PHS262153 PRO262152:PRO262153 QBK262152:QBK262153 QLG262152:QLG262153 QVC262152:QVC262153 REY262152:REY262153 ROU262152:ROU262153 RYQ262152:RYQ262153 SIM262152:SIM262153 SSI262152:SSI262153 TCE262152:TCE262153 TMA262152:TMA262153 TVW262152:TVW262153 UFS262152:UFS262153 UPO262152:UPO262153 UZK262152:UZK262153 VJG262152:VJG262153 VTC262152:VTC262153 WCY262152:WCY262153 WMU262152:WMU262153 WWQ262152:WWQ262153 AI327688:AI327689 KE327688:KE327689 UA327688:UA327689 ADW327688:ADW327689 ANS327688:ANS327689 AXO327688:AXO327689 BHK327688:BHK327689 BRG327688:BRG327689 CBC327688:CBC327689 CKY327688:CKY327689 CUU327688:CUU327689 DEQ327688:DEQ327689 DOM327688:DOM327689 DYI327688:DYI327689 EIE327688:EIE327689 ESA327688:ESA327689 FBW327688:FBW327689 FLS327688:FLS327689 FVO327688:FVO327689 GFK327688:GFK327689 GPG327688:GPG327689 GZC327688:GZC327689 HIY327688:HIY327689 HSU327688:HSU327689 ICQ327688:ICQ327689 IMM327688:IMM327689 IWI327688:IWI327689 JGE327688:JGE327689 JQA327688:JQA327689 JZW327688:JZW327689 KJS327688:KJS327689 KTO327688:KTO327689 LDK327688:LDK327689 LNG327688:LNG327689 LXC327688:LXC327689 MGY327688:MGY327689 MQU327688:MQU327689 NAQ327688:NAQ327689 NKM327688:NKM327689 NUI327688:NUI327689 OEE327688:OEE327689 OOA327688:OOA327689 OXW327688:OXW327689 PHS327688:PHS327689 PRO327688:PRO327689 QBK327688:QBK327689 QLG327688:QLG327689 QVC327688:QVC327689 REY327688:REY327689 ROU327688:ROU327689 RYQ327688:RYQ327689 SIM327688:SIM327689 SSI327688:SSI327689 TCE327688:TCE327689 TMA327688:TMA327689 TVW327688:TVW327689 UFS327688:UFS327689 UPO327688:UPO327689 UZK327688:UZK327689 VJG327688:VJG327689 VTC327688:VTC327689 WCY327688:WCY327689 WMU327688:WMU327689 WWQ327688:WWQ327689 AI393224:AI393225 KE393224:KE393225 UA393224:UA393225 ADW393224:ADW393225 ANS393224:ANS393225 AXO393224:AXO393225 BHK393224:BHK393225 BRG393224:BRG393225 CBC393224:CBC393225 CKY393224:CKY393225 CUU393224:CUU393225 DEQ393224:DEQ393225 DOM393224:DOM393225 DYI393224:DYI393225 EIE393224:EIE393225 ESA393224:ESA393225 FBW393224:FBW393225 FLS393224:FLS393225 FVO393224:FVO393225 GFK393224:GFK393225 GPG393224:GPG393225 GZC393224:GZC393225 HIY393224:HIY393225 HSU393224:HSU393225 ICQ393224:ICQ393225 IMM393224:IMM393225 IWI393224:IWI393225 JGE393224:JGE393225 JQA393224:JQA393225 JZW393224:JZW393225 KJS393224:KJS393225 KTO393224:KTO393225 LDK393224:LDK393225 LNG393224:LNG393225 LXC393224:LXC393225 MGY393224:MGY393225 MQU393224:MQU393225 NAQ393224:NAQ393225 NKM393224:NKM393225 NUI393224:NUI393225 OEE393224:OEE393225 OOA393224:OOA393225 OXW393224:OXW393225 PHS393224:PHS393225 PRO393224:PRO393225 QBK393224:QBK393225 QLG393224:QLG393225 QVC393224:QVC393225 REY393224:REY393225 ROU393224:ROU393225 RYQ393224:RYQ393225 SIM393224:SIM393225 SSI393224:SSI393225 TCE393224:TCE393225 TMA393224:TMA393225 TVW393224:TVW393225 UFS393224:UFS393225 UPO393224:UPO393225 UZK393224:UZK393225 VJG393224:VJG393225 VTC393224:VTC393225 WCY393224:WCY393225 WMU393224:WMU393225 WWQ393224:WWQ393225 AI458760:AI458761 KE458760:KE458761 UA458760:UA458761 ADW458760:ADW458761 ANS458760:ANS458761 AXO458760:AXO458761 BHK458760:BHK458761 BRG458760:BRG458761 CBC458760:CBC458761 CKY458760:CKY458761 CUU458760:CUU458761 DEQ458760:DEQ458761 DOM458760:DOM458761 DYI458760:DYI458761 EIE458760:EIE458761 ESA458760:ESA458761 FBW458760:FBW458761 FLS458760:FLS458761 FVO458760:FVO458761 GFK458760:GFK458761 GPG458760:GPG458761 GZC458760:GZC458761 HIY458760:HIY458761 HSU458760:HSU458761 ICQ458760:ICQ458761 IMM458760:IMM458761 IWI458760:IWI458761 JGE458760:JGE458761 JQA458760:JQA458761 JZW458760:JZW458761 KJS458760:KJS458761 KTO458760:KTO458761 LDK458760:LDK458761 LNG458760:LNG458761 LXC458760:LXC458761 MGY458760:MGY458761 MQU458760:MQU458761 NAQ458760:NAQ458761 NKM458760:NKM458761 NUI458760:NUI458761 OEE458760:OEE458761 OOA458760:OOA458761 OXW458760:OXW458761 PHS458760:PHS458761 PRO458760:PRO458761 QBK458760:QBK458761 QLG458760:QLG458761 QVC458760:QVC458761 REY458760:REY458761 ROU458760:ROU458761 RYQ458760:RYQ458761 SIM458760:SIM458761 SSI458760:SSI458761 TCE458760:TCE458761 TMA458760:TMA458761 TVW458760:TVW458761 UFS458760:UFS458761 UPO458760:UPO458761 UZK458760:UZK458761 VJG458760:VJG458761 VTC458760:VTC458761 WCY458760:WCY458761 WMU458760:WMU458761 WWQ458760:WWQ458761 AI524296:AI524297 KE524296:KE524297 UA524296:UA524297 ADW524296:ADW524297 ANS524296:ANS524297 AXO524296:AXO524297 BHK524296:BHK524297 BRG524296:BRG524297 CBC524296:CBC524297 CKY524296:CKY524297 CUU524296:CUU524297 DEQ524296:DEQ524297 DOM524296:DOM524297 DYI524296:DYI524297 EIE524296:EIE524297 ESA524296:ESA524297 FBW524296:FBW524297 FLS524296:FLS524297 FVO524296:FVO524297 GFK524296:GFK524297 GPG524296:GPG524297 GZC524296:GZC524297 HIY524296:HIY524297 HSU524296:HSU524297 ICQ524296:ICQ524297 IMM524296:IMM524297 IWI524296:IWI524297 JGE524296:JGE524297 JQA524296:JQA524297 JZW524296:JZW524297 KJS524296:KJS524297 KTO524296:KTO524297 LDK524296:LDK524297 LNG524296:LNG524297 LXC524296:LXC524297 MGY524296:MGY524297 MQU524296:MQU524297 NAQ524296:NAQ524297 NKM524296:NKM524297 NUI524296:NUI524297 OEE524296:OEE524297 OOA524296:OOA524297 OXW524296:OXW524297 PHS524296:PHS524297 PRO524296:PRO524297 QBK524296:QBK524297 QLG524296:QLG524297 QVC524296:QVC524297 REY524296:REY524297 ROU524296:ROU524297 RYQ524296:RYQ524297 SIM524296:SIM524297 SSI524296:SSI524297 TCE524296:TCE524297 TMA524296:TMA524297 TVW524296:TVW524297 UFS524296:UFS524297 UPO524296:UPO524297 UZK524296:UZK524297 VJG524296:VJG524297 VTC524296:VTC524297 WCY524296:WCY524297 WMU524296:WMU524297 WWQ524296:WWQ524297 AI589832:AI589833 KE589832:KE589833 UA589832:UA589833 ADW589832:ADW589833 ANS589832:ANS589833 AXO589832:AXO589833 BHK589832:BHK589833 BRG589832:BRG589833 CBC589832:CBC589833 CKY589832:CKY589833 CUU589832:CUU589833 DEQ589832:DEQ589833 DOM589832:DOM589833 DYI589832:DYI589833 EIE589832:EIE589833 ESA589832:ESA589833 FBW589832:FBW589833 FLS589832:FLS589833 FVO589832:FVO589833 GFK589832:GFK589833 GPG589832:GPG589833 GZC589832:GZC589833 HIY589832:HIY589833 HSU589832:HSU589833 ICQ589832:ICQ589833 IMM589832:IMM589833 IWI589832:IWI589833 JGE589832:JGE589833 JQA589832:JQA589833 JZW589832:JZW589833 KJS589832:KJS589833 KTO589832:KTO589833 LDK589832:LDK589833 LNG589832:LNG589833 LXC589832:LXC589833 MGY589832:MGY589833 MQU589832:MQU589833 NAQ589832:NAQ589833 NKM589832:NKM589833 NUI589832:NUI589833 OEE589832:OEE589833 OOA589832:OOA589833 OXW589832:OXW589833 PHS589832:PHS589833 PRO589832:PRO589833 QBK589832:QBK589833 QLG589832:QLG589833 QVC589832:QVC589833 REY589832:REY589833 ROU589832:ROU589833 RYQ589832:RYQ589833 SIM589832:SIM589833 SSI589832:SSI589833 TCE589832:TCE589833 TMA589832:TMA589833 TVW589832:TVW589833 UFS589832:UFS589833 UPO589832:UPO589833 UZK589832:UZK589833 VJG589832:VJG589833 VTC589832:VTC589833 WCY589832:WCY589833 WMU589832:WMU589833 WWQ589832:WWQ589833 AI655368:AI655369 KE655368:KE655369 UA655368:UA655369 ADW655368:ADW655369 ANS655368:ANS655369 AXO655368:AXO655369 BHK655368:BHK655369 BRG655368:BRG655369 CBC655368:CBC655369 CKY655368:CKY655369 CUU655368:CUU655369 DEQ655368:DEQ655369 DOM655368:DOM655369 DYI655368:DYI655369 EIE655368:EIE655369 ESA655368:ESA655369 FBW655368:FBW655369 FLS655368:FLS655369 FVO655368:FVO655369 GFK655368:GFK655369 GPG655368:GPG655369 GZC655368:GZC655369 HIY655368:HIY655369 HSU655368:HSU655369 ICQ655368:ICQ655369 IMM655368:IMM655369 IWI655368:IWI655369 JGE655368:JGE655369 JQA655368:JQA655369 JZW655368:JZW655369 KJS655368:KJS655369 KTO655368:KTO655369 LDK655368:LDK655369 LNG655368:LNG655369 LXC655368:LXC655369 MGY655368:MGY655369 MQU655368:MQU655369 NAQ655368:NAQ655369 NKM655368:NKM655369 NUI655368:NUI655369 OEE655368:OEE655369 OOA655368:OOA655369 OXW655368:OXW655369 PHS655368:PHS655369 PRO655368:PRO655369 QBK655368:QBK655369 QLG655368:QLG655369 QVC655368:QVC655369 REY655368:REY655369 ROU655368:ROU655369 RYQ655368:RYQ655369 SIM655368:SIM655369 SSI655368:SSI655369 TCE655368:TCE655369 TMA655368:TMA655369 TVW655368:TVW655369 UFS655368:UFS655369 UPO655368:UPO655369 UZK655368:UZK655369 VJG655368:VJG655369 VTC655368:VTC655369 WCY655368:WCY655369 WMU655368:WMU655369 WWQ655368:WWQ655369 AI720904:AI720905 KE720904:KE720905 UA720904:UA720905 ADW720904:ADW720905 ANS720904:ANS720905 AXO720904:AXO720905 BHK720904:BHK720905 BRG720904:BRG720905 CBC720904:CBC720905 CKY720904:CKY720905 CUU720904:CUU720905 DEQ720904:DEQ720905 DOM720904:DOM720905 DYI720904:DYI720905 EIE720904:EIE720905 ESA720904:ESA720905 FBW720904:FBW720905 FLS720904:FLS720905 FVO720904:FVO720905 GFK720904:GFK720905 GPG720904:GPG720905 GZC720904:GZC720905 HIY720904:HIY720905 HSU720904:HSU720905 ICQ720904:ICQ720905 IMM720904:IMM720905 IWI720904:IWI720905 JGE720904:JGE720905 JQA720904:JQA720905 JZW720904:JZW720905 KJS720904:KJS720905 KTO720904:KTO720905 LDK720904:LDK720905 LNG720904:LNG720905 LXC720904:LXC720905 MGY720904:MGY720905 MQU720904:MQU720905 NAQ720904:NAQ720905 NKM720904:NKM720905 NUI720904:NUI720905 OEE720904:OEE720905 OOA720904:OOA720905 OXW720904:OXW720905 PHS720904:PHS720905 PRO720904:PRO720905 QBK720904:QBK720905 QLG720904:QLG720905 QVC720904:QVC720905 REY720904:REY720905 ROU720904:ROU720905 RYQ720904:RYQ720905 SIM720904:SIM720905 SSI720904:SSI720905 TCE720904:TCE720905 TMA720904:TMA720905 TVW720904:TVW720905 UFS720904:UFS720905 UPO720904:UPO720905 UZK720904:UZK720905 VJG720904:VJG720905 VTC720904:VTC720905 WCY720904:WCY720905 WMU720904:WMU720905 WWQ720904:WWQ720905 AI786440:AI786441 KE786440:KE786441 UA786440:UA786441 ADW786440:ADW786441 ANS786440:ANS786441 AXO786440:AXO786441 BHK786440:BHK786441 BRG786440:BRG786441 CBC786440:CBC786441 CKY786440:CKY786441 CUU786440:CUU786441 DEQ786440:DEQ786441 DOM786440:DOM786441 DYI786440:DYI786441 EIE786440:EIE786441 ESA786440:ESA786441 FBW786440:FBW786441 FLS786440:FLS786441 FVO786440:FVO786441 GFK786440:GFK786441 GPG786440:GPG786441 GZC786440:GZC786441 HIY786440:HIY786441 HSU786440:HSU786441 ICQ786440:ICQ786441 IMM786440:IMM786441 IWI786440:IWI786441 JGE786440:JGE786441 JQA786440:JQA786441 JZW786440:JZW786441 KJS786440:KJS786441 KTO786440:KTO786441 LDK786440:LDK786441 LNG786440:LNG786441 LXC786440:LXC786441 MGY786440:MGY786441 MQU786440:MQU786441 NAQ786440:NAQ786441 NKM786440:NKM786441 NUI786440:NUI786441 OEE786440:OEE786441 OOA786440:OOA786441 OXW786440:OXW786441 PHS786440:PHS786441 PRO786440:PRO786441 QBK786440:QBK786441 QLG786440:QLG786441 QVC786440:QVC786441 REY786440:REY786441 ROU786440:ROU786441 RYQ786440:RYQ786441 SIM786440:SIM786441 SSI786440:SSI786441 TCE786440:TCE786441 TMA786440:TMA786441 TVW786440:TVW786441 UFS786440:UFS786441 UPO786440:UPO786441 UZK786440:UZK786441 VJG786440:VJG786441 VTC786440:VTC786441 WCY786440:WCY786441 WMU786440:WMU786441 WWQ786440:WWQ786441 AI851976:AI851977 KE851976:KE851977 UA851976:UA851977 ADW851976:ADW851977 ANS851976:ANS851977 AXO851976:AXO851977 BHK851976:BHK851977 BRG851976:BRG851977 CBC851976:CBC851977 CKY851976:CKY851977 CUU851976:CUU851977 DEQ851976:DEQ851977 DOM851976:DOM851977 DYI851976:DYI851977 EIE851976:EIE851977 ESA851976:ESA851977 FBW851976:FBW851977 FLS851976:FLS851977 FVO851976:FVO851977 GFK851976:GFK851977 GPG851976:GPG851977 GZC851976:GZC851977 HIY851976:HIY851977 HSU851976:HSU851977 ICQ851976:ICQ851977 IMM851976:IMM851977 IWI851976:IWI851977 JGE851976:JGE851977 JQA851976:JQA851977 JZW851976:JZW851977 KJS851976:KJS851977 KTO851976:KTO851977 LDK851976:LDK851977 LNG851976:LNG851977 LXC851976:LXC851977 MGY851976:MGY851977 MQU851976:MQU851977 NAQ851976:NAQ851977 NKM851976:NKM851977 NUI851976:NUI851977 OEE851976:OEE851977 OOA851976:OOA851977 OXW851976:OXW851977 PHS851976:PHS851977 PRO851976:PRO851977 QBK851976:QBK851977 QLG851976:QLG851977 QVC851976:QVC851977 REY851976:REY851977 ROU851976:ROU851977 RYQ851976:RYQ851977 SIM851976:SIM851977 SSI851976:SSI851977 TCE851976:TCE851977 TMA851976:TMA851977 TVW851976:TVW851977 UFS851976:UFS851977 UPO851976:UPO851977 UZK851976:UZK851977 VJG851976:VJG851977 VTC851976:VTC851977 WCY851976:WCY851977 WMU851976:WMU851977 WWQ851976:WWQ851977 AI917512:AI917513 KE917512:KE917513 UA917512:UA917513 ADW917512:ADW917513 ANS917512:ANS917513 AXO917512:AXO917513 BHK917512:BHK917513 BRG917512:BRG917513 CBC917512:CBC917513 CKY917512:CKY917513 CUU917512:CUU917513 DEQ917512:DEQ917513 DOM917512:DOM917513 DYI917512:DYI917513 EIE917512:EIE917513 ESA917512:ESA917513 FBW917512:FBW917513 FLS917512:FLS917513 FVO917512:FVO917513 GFK917512:GFK917513 GPG917512:GPG917513 GZC917512:GZC917513 HIY917512:HIY917513 HSU917512:HSU917513 ICQ917512:ICQ917513 IMM917512:IMM917513 IWI917512:IWI917513 JGE917512:JGE917513 JQA917512:JQA917513 JZW917512:JZW917513 KJS917512:KJS917513 KTO917512:KTO917513 LDK917512:LDK917513 LNG917512:LNG917513 LXC917512:LXC917513 MGY917512:MGY917513 MQU917512:MQU917513 NAQ917512:NAQ917513 NKM917512:NKM917513 NUI917512:NUI917513 OEE917512:OEE917513 OOA917512:OOA917513 OXW917512:OXW917513 PHS917512:PHS917513 PRO917512:PRO917513 QBK917512:QBK917513 QLG917512:QLG917513 QVC917512:QVC917513 REY917512:REY917513 ROU917512:ROU917513 RYQ917512:RYQ917513 SIM917512:SIM917513 SSI917512:SSI917513 TCE917512:TCE917513 TMA917512:TMA917513 TVW917512:TVW917513 UFS917512:UFS917513 UPO917512:UPO917513 UZK917512:UZK917513 VJG917512:VJG917513 VTC917512:VTC917513 WCY917512:WCY917513 WMU917512:WMU917513 WWQ917512:WWQ917513 AI983048:AI983049 KE983048:KE983049 UA983048:UA983049 ADW983048:ADW983049 ANS983048:ANS983049 AXO983048:AXO983049 BHK983048:BHK983049 BRG983048:BRG983049 CBC983048:CBC983049 CKY983048:CKY983049 CUU983048:CUU983049 DEQ983048:DEQ983049 DOM983048:DOM983049 DYI983048:DYI983049 EIE983048:EIE983049 ESA983048:ESA983049 FBW983048:FBW983049 FLS983048:FLS983049 FVO983048:FVO983049 GFK983048:GFK983049 GPG983048:GPG983049 GZC983048:GZC983049 HIY983048:HIY983049 HSU983048:HSU983049 ICQ983048:ICQ983049 IMM983048:IMM983049 IWI983048:IWI983049 JGE983048:JGE983049 JQA983048:JQA983049 JZW983048:JZW983049 KJS983048:KJS983049 KTO983048:KTO983049 LDK983048:LDK983049 LNG983048:LNG983049 LXC983048:LXC983049 MGY983048:MGY983049 MQU983048:MQU983049 NAQ983048:NAQ983049 NKM983048:NKM983049 NUI983048:NUI983049 OEE983048:OEE983049 OOA983048:OOA983049 OXW983048:OXW983049 PHS983048:PHS983049 PRO983048:PRO983049 QBK983048:QBK983049 QLG983048:QLG983049 QVC983048:QVC983049 REY983048:REY983049 ROU983048:ROU983049 RYQ983048:RYQ983049 SIM983048:SIM983049 SSI983048:SSI983049 TCE983048:TCE983049 TMA983048:TMA983049 TVW983048:TVW983049 UFS983048:UFS983049 UPO983048:UPO983049 UZK983048:UZK983049 VJG983048:VJG983049 VTC983048:VTC983049 WCY983048:WCY983049 WMU983048:WMU983049 WWQ983048:WWQ983049 WMS983112:WMS983119 JG72:JG79 TC72:TC79 ACY72:ACY79 AMU72:AMU79 AWQ72:AWQ79 BGM72:BGM79 BQI72:BQI79 CAE72:CAE79 CKA72:CKA79 CTW72:CTW79 DDS72:DDS79 DNO72:DNO79 DXK72:DXK79 EHG72:EHG79 ERC72:ERC79 FAY72:FAY79 FKU72:FKU79 FUQ72:FUQ79 GEM72:GEM79 GOI72:GOI79 GYE72:GYE79 HIA72:HIA79 HRW72:HRW79 IBS72:IBS79 ILO72:ILO79 IVK72:IVK79 JFG72:JFG79 JPC72:JPC79 JYY72:JYY79 KIU72:KIU79 KSQ72:KSQ79 LCM72:LCM79 LMI72:LMI79 LWE72:LWE79 MGA72:MGA79 MPW72:MPW79 MZS72:MZS79 NJO72:NJO79 NTK72:NTK79 ODG72:ODG79 ONC72:ONC79 OWY72:OWY79 PGU72:PGU79 PQQ72:PQQ79 QAM72:QAM79 QKI72:QKI79 QUE72:QUE79 REA72:REA79 RNW72:RNW79 RXS72:RXS79 SHO72:SHO79 SRK72:SRK79 TBG72:TBG79 TLC72:TLC79 TUY72:TUY79 UEU72:UEU79 UOQ72:UOQ79 UYM72:UYM79 VII72:VII79 VSE72:VSE79 WCA72:WCA79 WLW72:WLW79 WVS72:WVS79 K65608:K65615 JG65608:JG65615 TC65608:TC65615 ACY65608:ACY65615 AMU65608:AMU65615 AWQ65608:AWQ65615 BGM65608:BGM65615 BQI65608:BQI65615 CAE65608:CAE65615 CKA65608:CKA65615 CTW65608:CTW65615 DDS65608:DDS65615 DNO65608:DNO65615 DXK65608:DXK65615 EHG65608:EHG65615 ERC65608:ERC65615 FAY65608:FAY65615 FKU65608:FKU65615 FUQ65608:FUQ65615 GEM65608:GEM65615 GOI65608:GOI65615 GYE65608:GYE65615 HIA65608:HIA65615 HRW65608:HRW65615 IBS65608:IBS65615 ILO65608:ILO65615 IVK65608:IVK65615 JFG65608:JFG65615 JPC65608:JPC65615 JYY65608:JYY65615 KIU65608:KIU65615 KSQ65608:KSQ65615 LCM65608:LCM65615 LMI65608:LMI65615 LWE65608:LWE65615 MGA65608:MGA65615 MPW65608:MPW65615 MZS65608:MZS65615 NJO65608:NJO65615 NTK65608:NTK65615 ODG65608:ODG65615 ONC65608:ONC65615 OWY65608:OWY65615 PGU65608:PGU65615 PQQ65608:PQQ65615 QAM65608:QAM65615 QKI65608:QKI65615 QUE65608:QUE65615 REA65608:REA65615 RNW65608:RNW65615 RXS65608:RXS65615 SHO65608:SHO65615 SRK65608:SRK65615 TBG65608:TBG65615 TLC65608:TLC65615 TUY65608:TUY65615 UEU65608:UEU65615 UOQ65608:UOQ65615 UYM65608:UYM65615 VII65608:VII65615 VSE65608:VSE65615 WCA65608:WCA65615 WLW65608:WLW65615 WVS65608:WVS65615 K131144:K131151 JG131144:JG131151 TC131144:TC131151 ACY131144:ACY131151 AMU131144:AMU131151 AWQ131144:AWQ131151 BGM131144:BGM131151 BQI131144:BQI131151 CAE131144:CAE131151 CKA131144:CKA131151 CTW131144:CTW131151 DDS131144:DDS131151 DNO131144:DNO131151 DXK131144:DXK131151 EHG131144:EHG131151 ERC131144:ERC131151 FAY131144:FAY131151 FKU131144:FKU131151 FUQ131144:FUQ131151 GEM131144:GEM131151 GOI131144:GOI131151 GYE131144:GYE131151 HIA131144:HIA131151 HRW131144:HRW131151 IBS131144:IBS131151 ILO131144:ILO131151 IVK131144:IVK131151 JFG131144:JFG131151 JPC131144:JPC131151 JYY131144:JYY131151 KIU131144:KIU131151 KSQ131144:KSQ131151 LCM131144:LCM131151 LMI131144:LMI131151 LWE131144:LWE131151 MGA131144:MGA131151 MPW131144:MPW131151 MZS131144:MZS131151 NJO131144:NJO131151 NTK131144:NTK131151 ODG131144:ODG131151 ONC131144:ONC131151 OWY131144:OWY131151 PGU131144:PGU131151 PQQ131144:PQQ131151 QAM131144:QAM131151 QKI131144:QKI131151 QUE131144:QUE131151 REA131144:REA131151 RNW131144:RNW131151 RXS131144:RXS131151 SHO131144:SHO131151 SRK131144:SRK131151 TBG131144:TBG131151 TLC131144:TLC131151 TUY131144:TUY131151 UEU131144:UEU131151 UOQ131144:UOQ131151 UYM131144:UYM131151 VII131144:VII131151 VSE131144:VSE131151 WCA131144:WCA131151 WLW131144:WLW131151 WVS131144:WVS131151 K196680:K196687 JG196680:JG196687 TC196680:TC196687 ACY196680:ACY196687 AMU196680:AMU196687 AWQ196680:AWQ196687 BGM196680:BGM196687 BQI196680:BQI196687 CAE196680:CAE196687 CKA196680:CKA196687 CTW196680:CTW196687 DDS196680:DDS196687 DNO196680:DNO196687 DXK196680:DXK196687 EHG196680:EHG196687 ERC196680:ERC196687 FAY196680:FAY196687 FKU196680:FKU196687 FUQ196680:FUQ196687 GEM196680:GEM196687 GOI196680:GOI196687 GYE196680:GYE196687 HIA196680:HIA196687 HRW196680:HRW196687 IBS196680:IBS196687 ILO196680:ILO196687 IVK196680:IVK196687 JFG196680:JFG196687 JPC196680:JPC196687 JYY196680:JYY196687 KIU196680:KIU196687 KSQ196680:KSQ196687 LCM196680:LCM196687 LMI196680:LMI196687 LWE196680:LWE196687 MGA196680:MGA196687 MPW196680:MPW196687 MZS196680:MZS196687 NJO196680:NJO196687 NTK196680:NTK196687 ODG196680:ODG196687 ONC196680:ONC196687 OWY196680:OWY196687 PGU196680:PGU196687 PQQ196680:PQQ196687 QAM196680:QAM196687 QKI196680:QKI196687 QUE196680:QUE196687 REA196680:REA196687 RNW196680:RNW196687 RXS196680:RXS196687 SHO196680:SHO196687 SRK196680:SRK196687 TBG196680:TBG196687 TLC196680:TLC196687 TUY196680:TUY196687 UEU196680:UEU196687 UOQ196680:UOQ196687 UYM196680:UYM196687 VII196680:VII196687 VSE196680:VSE196687 WCA196680:WCA196687 WLW196680:WLW196687 WVS196680:WVS196687 K262216:K262223 JG262216:JG262223 TC262216:TC262223 ACY262216:ACY262223 AMU262216:AMU262223 AWQ262216:AWQ262223 BGM262216:BGM262223 BQI262216:BQI262223 CAE262216:CAE262223 CKA262216:CKA262223 CTW262216:CTW262223 DDS262216:DDS262223 DNO262216:DNO262223 DXK262216:DXK262223 EHG262216:EHG262223 ERC262216:ERC262223 FAY262216:FAY262223 FKU262216:FKU262223 FUQ262216:FUQ262223 GEM262216:GEM262223 GOI262216:GOI262223 GYE262216:GYE262223 HIA262216:HIA262223 HRW262216:HRW262223 IBS262216:IBS262223 ILO262216:ILO262223 IVK262216:IVK262223 JFG262216:JFG262223 JPC262216:JPC262223 JYY262216:JYY262223 KIU262216:KIU262223 KSQ262216:KSQ262223 LCM262216:LCM262223 LMI262216:LMI262223 LWE262216:LWE262223 MGA262216:MGA262223 MPW262216:MPW262223 MZS262216:MZS262223 NJO262216:NJO262223 NTK262216:NTK262223 ODG262216:ODG262223 ONC262216:ONC262223 OWY262216:OWY262223 PGU262216:PGU262223 PQQ262216:PQQ262223 QAM262216:QAM262223 QKI262216:QKI262223 QUE262216:QUE262223 REA262216:REA262223 RNW262216:RNW262223 RXS262216:RXS262223 SHO262216:SHO262223 SRK262216:SRK262223 TBG262216:TBG262223 TLC262216:TLC262223 TUY262216:TUY262223 UEU262216:UEU262223 UOQ262216:UOQ262223 UYM262216:UYM262223 VII262216:VII262223 VSE262216:VSE262223 WCA262216:WCA262223 WLW262216:WLW262223 WVS262216:WVS262223 K327752:K327759 JG327752:JG327759 TC327752:TC327759 ACY327752:ACY327759 AMU327752:AMU327759 AWQ327752:AWQ327759 BGM327752:BGM327759 BQI327752:BQI327759 CAE327752:CAE327759 CKA327752:CKA327759 CTW327752:CTW327759 DDS327752:DDS327759 DNO327752:DNO327759 DXK327752:DXK327759 EHG327752:EHG327759 ERC327752:ERC327759 FAY327752:FAY327759 FKU327752:FKU327759 FUQ327752:FUQ327759 GEM327752:GEM327759 GOI327752:GOI327759 GYE327752:GYE327759 HIA327752:HIA327759 HRW327752:HRW327759 IBS327752:IBS327759 ILO327752:ILO327759 IVK327752:IVK327759 JFG327752:JFG327759 JPC327752:JPC327759 JYY327752:JYY327759 KIU327752:KIU327759 KSQ327752:KSQ327759 LCM327752:LCM327759 LMI327752:LMI327759 LWE327752:LWE327759 MGA327752:MGA327759 MPW327752:MPW327759 MZS327752:MZS327759 NJO327752:NJO327759 NTK327752:NTK327759 ODG327752:ODG327759 ONC327752:ONC327759 OWY327752:OWY327759 PGU327752:PGU327759 PQQ327752:PQQ327759 QAM327752:QAM327759 QKI327752:QKI327759 QUE327752:QUE327759 REA327752:REA327759 RNW327752:RNW327759 RXS327752:RXS327759 SHO327752:SHO327759 SRK327752:SRK327759 TBG327752:TBG327759 TLC327752:TLC327759 TUY327752:TUY327759 UEU327752:UEU327759 UOQ327752:UOQ327759 UYM327752:UYM327759 VII327752:VII327759 VSE327752:VSE327759 WCA327752:WCA327759 WLW327752:WLW327759 WVS327752:WVS327759 K393288:K393295 JG393288:JG393295 TC393288:TC393295 ACY393288:ACY393295 AMU393288:AMU393295 AWQ393288:AWQ393295 BGM393288:BGM393295 BQI393288:BQI393295 CAE393288:CAE393295 CKA393288:CKA393295 CTW393288:CTW393295 DDS393288:DDS393295 DNO393288:DNO393295 DXK393288:DXK393295 EHG393288:EHG393295 ERC393288:ERC393295 FAY393288:FAY393295 FKU393288:FKU393295 FUQ393288:FUQ393295 GEM393288:GEM393295 GOI393288:GOI393295 GYE393288:GYE393295 HIA393288:HIA393295 HRW393288:HRW393295 IBS393288:IBS393295 ILO393288:ILO393295 IVK393288:IVK393295 JFG393288:JFG393295 JPC393288:JPC393295 JYY393288:JYY393295 KIU393288:KIU393295 KSQ393288:KSQ393295 LCM393288:LCM393295 LMI393288:LMI393295 LWE393288:LWE393295 MGA393288:MGA393295 MPW393288:MPW393295 MZS393288:MZS393295 NJO393288:NJO393295 NTK393288:NTK393295 ODG393288:ODG393295 ONC393288:ONC393295 OWY393288:OWY393295 PGU393288:PGU393295 PQQ393288:PQQ393295 QAM393288:QAM393295 QKI393288:QKI393295 QUE393288:QUE393295 REA393288:REA393295 RNW393288:RNW393295 RXS393288:RXS393295 SHO393288:SHO393295 SRK393288:SRK393295 TBG393288:TBG393295 TLC393288:TLC393295 TUY393288:TUY393295 UEU393288:UEU393295 UOQ393288:UOQ393295 UYM393288:UYM393295 VII393288:VII393295 VSE393288:VSE393295 WCA393288:WCA393295 WLW393288:WLW393295 WVS393288:WVS393295 K458824:K458831 JG458824:JG458831 TC458824:TC458831 ACY458824:ACY458831 AMU458824:AMU458831 AWQ458824:AWQ458831 BGM458824:BGM458831 BQI458824:BQI458831 CAE458824:CAE458831 CKA458824:CKA458831 CTW458824:CTW458831 DDS458824:DDS458831 DNO458824:DNO458831 DXK458824:DXK458831 EHG458824:EHG458831 ERC458824:ERC458831 FAY458824:FAY458831 FKU458824:FKU458831 FUQ458824:FUQ458831 GEM458824:GEM458831 GOI458824:GOI458831 GYE458824:GYE458831 HIA458824:HIA458831 HRW458824:HRW458831 IBS458824:IBS458831 ILO458824:ILO458831 IVK458824:IVK458831 JFG458824:JFG458831 JPC458824:JPC458831 JYY458824:JYY458831 KIU458824:KIU458831 KSQ458824:KSQ458831 LCM458824:LCM458831 LMI458824:LMI458831 LWE458824:LWE458831 MGA458824:MGA458831 MPW458824:MPW458831 MZS458824:MZS458831 NJO458824:NJO458831 NTK458824:NTK458831 ODG458824:ODG458831 ONC458824:ONC458831 OWY458824:OWY458831 PGU458824:PGU458831 PQQ458824:PQQ458831 QAM458824:QAM458831 QKI458824:QKI458831 QUE458824:QUE458831 REA458824:REA458831 RNW458824:RNW458831 RXS458824:RXS458831 SHO458824:SHO458831 SRK458824:SRK458831 TBG458824:TBG458831 TLC458824:TLC458831 TUY458824:TUY458831 UEU458824:UEU458831 UOQ458824:UOQ458831 UYM458824:UYM458831 VII458824:VII458831 VSE458824:VSE458831 WCA458824:WCA458831 WLW458824:WLW458831 WVS458824:WVS458831 K524360:K524367 JG524360:JG524367 TC524360:TC524367 ACY524360:ACY524367 AMU524360:AMU524367 AWQ524360:AWQ524367 BGM524360:BGM524367 BQI524360:BQI524367 CAE524360:CAE524367 CKA524360:CKA524367 CTW524360:CTW524367 DDS524360:DDS524367 DNO524360:DNO524367 DXK524360:DXK524367 EHG524360:EHG524367 ERC524360:ERC524367 FAY524360:FAY524367 FKU524360:FKU524367 FUQ524360:FUQ524367 GEM524360:GEM524367 GOI524360:GOI524367 GYE524360:GYE524367 HIA524360:HIA524367 HRW524360:HRW524367 IBS524360:IBS524367 ILO524360:ILO524367 IVK524360:IVK524367 JFG524360:JFG524367 JPC524360:JPC524367 JYY524360:JYY524367 KIU524360:KIU524367 KSQ524360:KSQ524367 LCM524360:LCM524367 LMI524360:LMI524367 LWE524360:LWE524367 MGA524360:MGA524367 MPW524360:MPW524367 MZS524360:MZS524367 NJO524360:NJO524367 NTK524360:NTK524367 ODG524360:ODG524367 ONC524360:ONC524367 OWY524360:OWY524367 PGU524360:PGU524367 PQQ524360:PQQ524367 QAM524360:QAM524367 QKI524360:QKI524367 QUE524360:QUE524367 REA524360:REA524367 RNW524360:RNW524367 RXS524360:RXS524367 SHO524360:SHO524367 SRK524360:SRK524367 TBG524360:TBG524367 TLC524360:TLC524367 TUY524360:TUY524367 UEU524360:UEU524367 UOQ524360:UOQ524367 UYM524360:UYM524367 VII524360:VII524367 VSE524360:VSE524367 WCA524360:WCA524367 WLW524360:WLW524367 WVS524360:WVS524367 K589896:K589903 JG589896:JG589903 TC589896:TC589903 ACY589896:ACY589903 AMU589896:AMU589903 AWQ589896:AWQ589903 BGM589896:BGM589903 BQI589896:BQI589903 CAE589896:CAE589903 CKA589896:CKA589903 CTW589896:CTW589903 DDS589896:DDS589903 DNO589896:DNO589903 DXK589896:DXK589903 EHG589896:EHG589903 ERC589896:ERC589903 FAY589896:FAY589903 FKU589896:FKU589903 FUQ589896:FUQ589903 GEM589896:GEM589903 GOI589896:GOI589903 GYE589896:GYE589903 HIA589896:HIA589903 HRW589896:HRW589903 IBS589896:IBS589903 ILO589896:ILO589903 IVK589896:IVK589903 JFG589896:JFG589903 JPC589896:JPC589903 JYY589896:JYY589903 KIU589896:KIU589903 KSQ589896:KSQ589903 LCM589896:LCM589903 LMI589896:LMI589903 LWE589896:LWE589903 MGA589896:MGA589903 MPW589896:MPW589903 MZS589896:MZS589903 NJO589896:NJO589903 NTK589896:NTK589903 ODG589896:ODG589903 ONC589896:ONC589903 OWY589896:OWY589903 PGU589896:PGU589903 PQQ589896:PQQ589903 QAM589896:QAM589903 QKI589896:QKI589903 QUE589896:QUE589903 REA589896:REA589903 RNW589896:RNW589903 RXS589896:RXS589903 SHO589896:SHO589903 SRK589896:SRK589903 TBG589896:TBG589903 TLC589896:TLC589903 TUY589896:TUY589903 UEU589896:UEU589903 UOQ589896:UOQ589903 UYM589896:UYM589903 VII589896:VII589903 VSE589896:VSE589903 WCA589896:WCA589903 WLW589896:WLW589903 WVS589896:WVS589903 K655432:K655439 JG655432:JG655439 TC655432:TC655439 ACY655432:ACY655439 AMU655432:AMU655439 AWQ655432:AWQ655439 BGM655432:BGM655439 BQI655432:BQI655439 CAE655432:CAE655439 CKA655432:CKA655439 CTW655432:CTW655439 DDS655432:DDS655439 DNO655432:DNO655439 DXK655432:DXK655439 EHG655432:EHG655439 ERC655432:ERC655439 FAY655432:FAY655439 FKU655432:FKU655439 FUQ655432:FUQ655439 GEM655432:GEM655439 GOI655432:GOI655439 GYE655432:GYE655439 HIA655432:HIA655439 HRW655432:HRW655439 IBS655432:IBS655439 ILO655432:ILO655439 IVK655432:IVK655439 JFG655432:JFG655439 JPC655432:JPC655439 JYY655432:JYY655439 KIU655432:KIU655439 KSQ655432:KSQ655439 LCM655432:LCM655439 LMI655432:LMI655439 LWE655432:LWE655439 MGA655432:MGA655439 MPW655432:MPW655439 MZS655432:MZS655439 NJO655432:NJO655439 NTK655432:NTK655439 ODG655432:ODG655439 ONC655432:ONC655439 OWY655432:OWY655439 PGU655432:PGU655439 PQQ655432:PQQ655439 QAM655432:QAM655439 QKI655432:QKI655439 QUE655432:QUE655439 REA655432:REA655439 RNW655432:RNW655439 RXS655432:RXS655439 SHO655432:SHO655439 SRK655432:SRK655439 TBG655432:TBG655439 TLC655432:TLC655439 TUY655432:TUY655439 UEU655432:UEU655439 UOQ655432:UOQ655439 UYM655432:UYM655439 VII655432:VII655439 VSE655432:VSE655439 WCA655432:WCA655439 WLW655432:WLW655439 WVS655432:WVS655439 K720968:K720975 JG720968:JG720975 TC720968:TC720975 ACY720968:ACY720975 AMU720968:AMU720975 AWQ720968:AWQ720975 BGM720968:BGM720975 BQI720968:BQI720975 CAE720968:CAE720975 CKA720968:CKA720975 CTW720968:CTW720975 DDS720968:DDS720975 DNO720968:DNO720975 DXK720968:DXK720975 EHG720968:EHG720975 ERC720968:ERC720975 FAY720968:FAY720975 FKU720968:FKU720975 FUQ720968:FUQ720975 GEM720968:GEM720975 GOI720968:GOI720975 GYE720968:GYE720975 HIA720968:HIA720975 HRW720968:HRW720975 IBS720968:IBS720975 ILO720968:ILO720975 IVK720968:IVK720975 JFG720968:JFG720975 JPC720968:JPC720975 JYY720968:JYY720975 KIU720968:KIU720975 KSQ720968:KSQ720975 LCM720968:LCM720975 LMI720968:LMI720975 LWE720968:LWE720975 MGA720968:MGA720975 MPW720968:MPW720975 MZS720968:MZS720975 NJO720968:NJO720975 NTK720968:NTK720975 ODG720968:ODG720975 ONC720968:ONC720975 OWY720968:OWY720975 PGU720968:PGU720975 PQQ720968:PQQ720975 QAM720968:QAM720975 QKI720968:QKI720975 QUE720968:QUE720975 REA720968:REA720975 RNW720968:RNW720975 RXS720968:RXS720975 SHO720968:SHO720975 SRK720968:SRK720975 TBG720968:TBG720975 TLC720968:TLC720975 TUY720968:TUY720975 UEU720968:UEU720975 UOQ720968:UOQ720975 UYM720968:UYM720975 VII720968:VII720975 VSE720968:VSE720975 WCA720968:WCA720975 WLW720968:WLW720975 WVS720968:WVS720975 K786504:K786511 JG786504:JG786511 TC786504:TC786511 ACY786504:ACY786511 AMU786504:AMU786511 AWQ786504:AWQ786511 BGM786504:BGM786511 BQI786504:BQI786511 CAE786504:CAE786511 CKA786504:CKA786511 CTW786504:CTW786511 DDS786504:DDS786511 DNO786504:DNO786511 DXK786504:DXK786511 EHG786504:EHG786511 ERC786504:ERC786511 FAY786504:FAY786511 FKU786504:FKU786511 FUQ786504:FUQ786511 GEM786504:GEM786511 GOI786504:GOI786511 GYE786504:GYE786511 HIA786504:HIA786511 HRW786504:HRW786511 IBS786504:IBS786511 ILO786504:ILO786511 IVK786504:IVK786511 JFG786504:JFG786511 JPC786504:JPC786511 JYY786504:JYY786511 KIU786504:KIU786511 KSQ786504:KSQ786511 LCM786504:LCM786511 LMI786504:LMI786511 LWE786504:LWE786511 MGA786504:MGA786511 MPW786504:MPW786511 MZS786504:MZS786511 NJO786504:NJO786511 NTK786504:NTK786511 ODG786504:ODG786511 ONC786504:ONC786511 OWY786504:OWY786511 PGU786504:PGU786511 PQQ786504:PQQ786511 QAM786504:QAM786511 QKI786504:QKI786511 QUE786504:QUE786511 REA786504:REA786511 RNW786504:RNW786511 RXS786504:RXS786511 SHO786504:SHO786511 SRK786504:SRK786511 TBG786504:TBG786511 TLC786504:TLC786511 TUY786504:TUY786511 UEU786504:UEU786511 UOQ786504:UOQ786511 UYM786504:UYM786511 VII786504:VII786511 VSE786504:VSE786511 WCA786504:WCA786511 WLW786504:WLW786511 WVS786504:WVS786511 K852040:K852047 JG852040:JG852047 TC852040:TC852047 ACY852040:ACY852047 AMU852040:AMU852047 AWQ852040:AWQ852047 BGM852040:BGM852047 BQI852040:BQI852047 CAE852040:CAE852047 CKA852040:CKA852047 CTW852040:CTW852047 DDS852040:DDS852047 DNO852040:DNO852047 DXK852040:DXK852047 EHG852040:EHG852047 ERC852040:ERC852047 FAY852040:FAY852047 FKU852040:FKU852047 FUQ852040:FUQ852047 GEM852040:GEM852047 GOI852040:GOI852047 GYE852040:GYE852047 HIA852040:HIA852047 HRW852040:HRW852047 IBS852040:IBS852047 ILO852040:ILO852047 IVK852040:IVK852047 JFG852040:JFG852047 JPC852040:JPC852047 JYY852040:JYY852047 KIU852040:KIU852047 KSQ852040:KSQ852047 LCM852040:LCM852047 LMI852040:LMI852047 LWE852040:LWE852047 MGA852040:MGA852047 MPW852040:MPW852047 MZS852040:MZS852047 NJO852040:NJO852047 NTK852040:NTK852047 ODG852040:ODG852047 ONC852040:ONC852047 OWY852040:OWY852047 PGU852040:PGU852047 PQQ852040:PQQ852047 QAM852040:QAM852047 QKI852040:QKI852047 QUE852040:QUE852047 REA852040:REA852047 RNW852040:RNW852047 RXS852040:RXS852047 SHO852040:SHO852047 SRK852040:SRK852047 TBG852040:TBG852047 TLC852040:TLC852047 TUY852040:TUY852047 UEU852040:UEU852047 UOQ852040:UOQ852047 UYM852040:UYM852047 VII852040:VII852047 VSE852040:VSE852047 WCA852040:WCA852047 WLW852040:WLW852047 WVS852040:WVS852047 K917576:K917583 JG917576:JG917583 TC917576:TC917583 ACY917576:ACY917583 AMU917576:AMU917583 AWQ917576:AWQ917583 BGM917576:BGM917583 BQI917576:BQI917583 CAE917576:CAE917583 CKA917576:CKA917583 CTW917576:CTW917583 DDS917576:DDS917583 DNO917576:DNO917583 DXK917576:DXK917583 EHG917576:EHG917583 ERC917576:ERC917583 FAY917576:FAY917583 FKU917576:FKU917583 FUQ917576:FUQ917583 GEM917576:GEM917583 GOI917576:GOI917583 GYE917576:GYE917583 HIA917576:HIA917583 HRW917576:HRW917583 IBS917576:IBS917583 ILO917576:ILO917583 IVK917576:IVK917583 JFG917576:JFG917583 JPC917576:JPC917583 JYY917576:JYY917583 KIU917576:KIU917583 KSQ917576:KSQ917583 LCM917576:LCM917583 LMI917576:LMI917583 LWE917576:LWE917583 MGA917576:MGA917583 MPW917576:MPW917583 MZS917576:MZS917583 NJO917576:NJO917583 NTK917576:NTK917583 ODG917576:ODG917583 ONC917576:ONC917583 OWY917576:OWY917583 PGU917576:PGU917583 PQQ917576:PQQ917583 QAM917576:QAM917583 QKI917576:QKI917583 QUE917576:QUE917583 REA917576:REA917583 RNW917576:RNW917583 RXS917576:RXS917583 SHO917576:SHO917583 SRK917576:SRK917583 TBG917576:TBG917583 TLC917576:TLC917583 TUY917576:TUY917583 UEU917576:UEU917583 UOQ917576:UOQ917583 UYM917576:UYM917583 VII917576:VII917583 VSE917576:VSE917583 WCA917576:WCA917583 WLW917576:WLW917583 WVS917576:WVS917583 K983112:K983119 JG983112:JG983119 TC983112:TC983119 ACY983112:ACY983119 AMU983112:AMU983119 AWQ983112:AWQ983119 BGM983112:BGM983119 BQI983112:BQI983119 CAE983112:CAE983119 CKA983112:CKA983119 CTW983112:CTW983119 DDS983112:DDS983119 DNO983112:DNO983119 DXK983112:DXK983119 EHG983112:EHG983119 ERC983112:ERC983119 FAY983112:FAY983119 FKU983112:FKU983119 FUQ983112:FUQ983119 GEM983112:GEM983119 GOI983112:GOI983119 GYE983112:GYE983119 HIA983112:HIA983119 HRW983112:HRW983119 IBS983112:IBS983119 ILO983112:ILO983119 IVK983112:IVK983119 JFG983112:JFG983119 JPC983112:JPC983119 JYY983112:JYY983119 KIU983112:KIU983119 KSQ983112:KSQ983119 LCM983112:LCM983119 LMI983112:LMI983119 LWE983112:LWE983119 MGA983112:MGA983119 MPW983112:MPW983119 MZS983112:MZS983119 NJO983112:NJO983119 NTK983112:NTK983119 ODG983112:ODG983119 ONC983112:ONC983119 OWY983112:OWY983119 PGU983112:PGU983119 PQQ983112:PQQ983119 QAM983112:QAM983119 QKI983112:QKI983119 QUE983112:QUE983119 REA983112:REA983119 RNW983112:RNW983119 RXS983112:RXS983119 SHO983112:SHO983119 SRK983112:SRK983119 TBG983112:TBG983119 TLC983112:TLC983119 TUY983112:TUY983119 UEU983112:UEU983119 UOQ983112:UOQ983119 UYM983112:UYM983119 VII983112:VII983119 VSE983112:VSE983119 WCA983112:WCA983119 WLW983112:WLW983119 WVS983112:WVS983119 K74:K79 KC72:KC79 TY72:TY79 ADU72:ADU79 ANQ72:ANQ79 AXM72:AXM79 BHI72:BHI79 BRE72:BRE79 CBA72:CBA79 CKW72:CKW79 CUS72:CUS79 DEO72:DEO79 DOK72:DOK79 DYG72:DYG79 EIC72:EIC79 ERY72:ERY79 FBU72:FBU79 FLQ72:FLQ79 FVM72:FVM79 GFI72:GFI79 GPE72:GPE79 GZA72:GZA79 HIW72:HIW79 HSS72:HSS79 ICO72:ICO79 IMK72:IMK79 IWG72:IWG79 JGC72:JGC79 JPY72:JPY79 JZU72:JZU79 KJQ72:KJQ79 KTM72:KTM79 LDI72:LDI79 LNE72:LNE79 LXA72:LXA79 MGW72:MGW79 MQS72:MQS79 NAO72:NAO79 NKK72:NKK79 NUG72:NUG79 OEC72:OEC79 ONY72:ONY79 OXU72:OXU79 PHQ72:PHQ79 PRM72:PRM79 QBI72:QBI79 QLE72:QLE79 QVA72:QVA79 REW72:REW79 ROS72:ROS79 RYO72:RYO79 SIK72:SIK79 SSG72:SSG79 TCC72:TCC79 TLY72:TLY79 TVU72:TVU79 UFQ72:UFQ79 UPM72:UPM79 UZI72:UZI79 VJE72:VJE79 VTA72:VTA79 WCW72:WCW79 WMS72:WMS79 WWO72:WWO79 AG65608:AG65615 KC65608:KC65615 TY65608:TY65615 ADU65608:ADU65615 ANQ65608:ANQ65615 AXM65608:AXM65615 BHI65608:BHI65615 BRE65608:BRE65615 CBA65608:CBA65615 CKW65608:CKW65615 CUS65608:CUS65615 DEO65608:DEO65615 DOK65608:DOK65615 DYG65608:DYG65615 EIC65608:EIC65615 ERY65608:ERY65615 FBU65608:FBU65615 FLQ65608:FLQ65615 FVM65608:FVM65615 GFI65608:GFI65615 GPE65608:GPE65615 GZA65608:GZA65615 HIW65608:HIW65615 HSS65608:HSS65615 ICO65608:ICO65615 IMK65608:IMK65615 IWG65608:IWG65615 JGC65608:JGC65615 JPY65608:JPY65615 JZU65608:JZU65615 KJQ65608:KJQ65615 KTM65608:KTM65615 LDI65608:LDI65615 LNE65608:LNE65615 LXA65608:LXA65615 MGW65608:MGW65615 MQS65608:MQS65615 NAO65608:NAO65615 NKK65608:NKK65615 NUG65608:NUG65615 OEC65608:OEC65615 ONY65608:ONY65615 OXU65608:OXU65615 PHQ65608:PHQ65615 PRM65608:PRM65615 QBI65608:QBI65615 QLE65608:QLE65615 QVA65608:QVA65615 REW65608:REW65615 ROS65608:ROS65615 RYO65608:RYO65615 SIK65608:SIK65615 SSG65608:SSG65615 TCC65608:TCC65615 TLY65608:TLY65615 TVU65608:TVU65615 UFQ65608:UFQ65615 UPM65608:UPM65615 UZI65608:UZI65615 VJE65608:VJE65615 VTA65608:VTA65615 WCW65608:WCW65615 WMS65608:WMS65615 WWO65608:WWO65615 AG131144:AG131151 KC131144:KC131151 TY131144:TY131151 ADU131144:ADU131151 ANQ131144:ANQ131151 AXM131144:AXM131151 BHI131144:BHI131151 BRE131144:BRE131151 CBA131144:CBA131151 CKW131144:CKW131151 CUS131144:CUS131151 DEO131144:DEO131151 DOK131144:DOK131151 DYG131144:DYG131151 EIC131144:EIC131151 ERY131144:ERY131151 FBU131144:FBU131151 FLQ131144:FLQ131151 FVM131144:FVM131151 GFI131144:GFI131151 GPE131144:GPE131151 GZA131144:GZA131151 HIW131144:HIW131151 HSS131144:HSS131151 ICO131144:ICO131151 IMK131144:IMK131151 IWG131144:IWG131151 JGC131144:JGC131151 JPY131144:JPY131151 JZU131144:JZU131151 KJQ131144:KJQ131151 KTM131144:KTM131151 LDI131144:LDI131151 LNE131144:LNE131151 LXA131144:LXA131151 MGW131144:MGW131151 MQS131144:MQS131151 NAO131144:NAO131151 NKK131144:NKK131151 NUG131144:NUG131151 OEC131144:OEC131151 ONY131144:ONY131151 OXU131144:OXU131151 PHQ131144:PHQ131151 PRM131144:PRM131151 QBI131144:QBI131151 QLE131144:QLE131151 QVA131144:QVA131151 REW131144:REW131151 ROS131144:ROS131151 RYO131144:RYO131151 SIK131144:SIK131151 SSG131144:SSG131151 TCC131144:TCC131151 TLY131144:TLY131151 TVU131144:TVU131151 UFQ131144:UFQ131151 UPM131144:UPM131151 UZI131144:UZI131151 VJE131144:VJE131151 VTA131144:VTA131151 WCW131144:WCW131151 WMS131144:WMS131151 WWO131144:WWO131151 AG196680:AG196687 KC196680:KC196687 TY196680:TY196687 ADU196680:ADU196687 ANQ196680:ANQ196687 AXM196680:AXM196687 BHI196680:BHI196687 BRE196680:BRE196687 CBA196680:CBA196687 CKW196680:CKW196687 CUS196680:CUS196687 DEO196680:DEO196687 DOK196680:DOK196687 DYG196680:DYG196687 EIC196680:EIC196687 ERY196680:ERY196687 FBU196680:FBU196687 FLQ196680:FLQ196687 FVM196680:FVM196687 GFI196680:GFI196687 GPE196680:GPE196687 GZA196680:GZA196687 HIW196680:HIW196687 HSS196680:HSS196687 ICO196680:ICO196687 IMK196680:IMK196687 IWG196680:IWG196687 JGC196680:JGC196687 JPY196680:JPY196687 JZU196680:JZU196687 KJQ196680:KJQ196687 KTM196680:KTM196687 LDI196680:LDI196687 LNE196680:LNE196687 LXA196680:LXA196687 MGW196680:MGW196687 MQS196680:MQS196687 NAO196680:NAO196687 NKK196680:NKK196687 NUG196680:NUG196687 OEC196680:OEC196687 ONY196680:ONY196687 OXU196680:OXU196687 PHQ196680:PHQ196687 PRM196680:PRM196687 QBI196680:QBI196687 QLE196680:QLE196687 QVA196680:QVA196687 REW196680:REW196687 ROS196680:ROS196687 RYO196680:RYO196687 SIK196680:SIK196687 SSG196680:SSG196687 TCC196680:TCC196687 TLY196680:TLY196687 TVU196680:TVU196687 UFQ196680:UFQ196687 UPM196680:UPM196687 UZI196680:UZI196687 VJE196680:VJE196687 VTA196680:VTA196687 WCW196680:WCW196687 WMS196680:WMS196687 WWO196680:WWO196687 AG262216:AG262223 KC262216:KC262223 TY262216:TY262223 ADU262216:ADU262223 ANQ262216:ANQ262223 AXM262216:AXM262223 BHI262216:BHI262223 BRE262216:BRE262223 CBA262216:CBA262223 CKW262216:CKW262223 CUS262216:CUS262223 DEO262216:DEO262223 DOK262216:DOK262223 DYG262216:DYG262223 EIC262216:EIC262223 ERY262216:ERY262223 FBU262216:FBU262223 FLQ262216:FLQ262223 FVM262216:FVM262223 GFI262216:GFI262223 GPE262216:GPE262223 GZA262216:GZA262223 HIW262216:HIW262223 HSS262216:HSS262223 ICO262216:ICO262223 IMK262216:IMK262223 IWG262216:IWG262223 JGC262216:JGC262223 JPY262216:JPY262223 JZU262216:JZU262223 KJQ262216:KJQ262223 KTM262216:KTM262223 LDI262216:LDI262223 LNE262216:LNE262223 LXA262216:LXA262223 MGW262216:MGW262223 MQS262216:MQS262223 NAO262216:NAO262223 NKK262216:NKK262223 NUG262216:NUG262223 OEC262216:OEC262223 ONY262216:ONY262223 OXU262216:OXU262223 PHQ262216:PHQ262223 PRM262216:PRM262223 QBI262216:QBI262223 QLE262216:QLE262223 QVA262216:QVA262223 REW262216:REW262223 ROS262216:ROS262223 RYO262216:RYO262223 SIK262216:SIK262223 SSG262216:SSG262223 TCC262216:TCC262223 TLY262216:TLY262223 TVU262216:TVU262223 UFQ262216:UFQ262223 UPM262216:UPM262223 UZI262216:UZI262223 VJE262216:VJE262223 VTA262216:VTA262223 WCW262216:WCW262223 WMS262216:WMS262223 WWO262216:WWO262223 AG327752:AG327759 KC327752:KC327759 TY327752:TY327759 ADU327752:ADU327759 ANQ327752:ANQ327759 AXM327752:AXM327759 BHI327752:BHI327759 BRE327752:BRE327759 CBA327752:CBA327759 CKW327752:CKW327759 CUS327752:CUS327759 DEO327752:DEO327759 DOK327752:DOK327759 DYG327752:DYG327759 EIC327752:EIC327759 ERY327752:ERY327759 FBU327752:FBU327759 FLQ327752:FLQ327759 FVM327752:FVM327759 GFI327752:GFI327759 GPE327752:GPE327759 GZA327752:GZA327759 HIW327752:HIW327759 HSS327752:HSS327759 ICO327752:ICO327759 IMK327752:IMK327759 IWG327752:IWG327759 JGC327752:JGC327759 JPY327752:JPY327759 JZU327752:JZU327759 KJQ327752:KJQ327759 KTM327752:KTM327759 LDI327752:LDI327759 LNE327752:LNE327759 LXA327752:LXA327759 MGW327752:MGW327759 MQS327752:MQS327759 NAO327752:NAO327759 NKK327752:NKK327759 NUG327752:NUG327759 OEC327752:OEC327759 ONY327752:ONY327759 OXU327752:OXU327759 PHQ327752:PHQ327759 PRM327752:PRM327759 QBI327752:QBI327759 QLE327752:QLE327759 QVA327752:QVA327759 REW327752:REW327759 ROS327752:ROS327759 RYO327752:RYO327759 SIK327752:SIK327759 SSG327752:SSG327759 TCC327752:TCC327759 TLY327752:TLY327759 TVU327752:TVU327759 UFQ327752:UFQ327759 UPM327752:UPM327759 UZI327752:UZI327759 VJE327752:VJE327759 VTA327752:VTA327759 WCW327752:WCW327759 WMS327752:WMS327759 WWO327752:WWO327759 AG393288:AG393295 KC393288:KC393295 TY393288:TY393295 ADU393288:ADU393295 ANQ393288:ANQ393295 AXM393288:AXM393295 BHI393288:BHI393295 BRE393288:BRE393295 CBA393288:CBA393295 CKW393288:CKW393295 CUS393288:CUS393295 DEO393288:DEO393295 DOK393288:DOK393295 DYG393288:DYG393295 EIC393288:EIC393295 ERY393288:ERY393295 FBU393288:FBU393295 FLQ393288:FLQ393295 FVM393288:FVM393295 GFI393288:GFI393295 GPE393288:GPE393295 GZA393288:GZA393295 HIW393288:HIW393295 HSS393288:HSS393295 ICO393288:ICO393295 IMK393288:IMK393295 IWG393288:IWG393295 JGC393288:JGC393295 JPY393288:JPY393295 JZU393288:JZU393295 KJQ393288:KJQ393295 KTM393288:KTM393295 LDI393288:LDI393295 LNE393288:LNE393295 LXA393288:LXA393295 MGW393288:MGW393295 MQS393288:MQS393295 NAO393288:NAO393295 NKK393288:NKK393295 NUG393288:NUG393295 OEC393288:OEC393295 ONY393288:ONY393295 OXU393288:OXU393295 PHQ393288:PHQ393295 PRM393288:PRM393295 QBI393288:QBI393295 QLE393288:QLE393295 QVA393288:QVA393295 REW393288:REW393295 ROS393288:ROS393295 RYO393288:RYO393295 SIK393288:SIK393295 SSG393288:SSG393295 TCC393288:TCC393295 TLY393288:TLY393295 TVU393288:TVU393295 UFQ393288:UFQ393295 UPM393288:UPM393295 UZI393288:UZI393295 VJE393288:VJE393295 VTA393288:VTA393295 WCW393288:WCW393295 WMS393288:WMS393295 WWO393288:WWO393295 AG458824:AG458831 KC458824:KC458831 TY458824:TY458831 ADU458824:ADU458831 ANQ458824:ANQ458831 AXM458824:AXM458831 BHI458824:BHI458831 BRE458824:BRE458831 CBA458824:CBA458831 CKW458824:CKW458831 CUS458824:CUS458831 DEO458824:DEO458831 DOK458824:DOK458831 DYG458824:DYG458831 EIC458824:EIC458831 ERY458824:ERY458831 FBU458824:FBU458831 FLQ458824:FLQ458831 FVM458824:FVM458831 GFI458824:GFI458831 GPE458824:GPE458831 GZA458824:GZA458831 HIW458824:HIW458831 HSS458824:HSS458831 ICO458824:ICO458831 IMK458824:IMK458831 IWG458824:IWG458831 JGC458824:JGC458831 JPY458824:JPY458831 JZU458824:JZU458831 KJQ458824:KJQ458831 KTM458824:KTM458831 LDI458824:LDI458831 LNE458824:LNE458831 LXA458824:LXA458831 MGW458824:MGW458831 MQS458824:MQS458831 NAO458824:NAO458831 NKK458824:NKK458831 NUG458824:NUG458831 OEC458824:OEC458831 ONY458824:ONY458831 OXU458824:OXU458831 PHQ458824:PHQ458831 PRM458824:PRM458831 QBI458824:QBI458831 QLE458824:QLE458831 QVA458824:QVA458831 REW458824:REW458831 ROS458824:ROS458831 RYO458824:RYO458831 SIK458824:SIK458831 SSG458824:SSG458831 TCC458824:TCC458831 TLY458824:TLY458831 TVU458824:TVU458831 UFQ458824:UFQ458831 UPM458824:UPM458831 UZI458824:UZI458831 VJE458824:VJE458831 VTA458824:VTA458831 WCW458824:WCW458831 WMS458824:WMS458831 WWO458824:WWO458831 AG524360:AG524367 KC524360:KC524367 TY524360:TY524367 ADU524360:ADU524367 ANQ524360:ANQ524367 AXM524360:AXM524367 BHI524360:BHI524367 BRE524360:BRE524367 CBA524360:CBA524367 CKW524360:CKW524367 CUS524360:CUS524367 DEO524360:DEO524367 DOK524360:DOK524367 DYG524360:DYG524367 EIC524360:EIC524367 ERY524360:ERY524367 FBU524360:FBU524367 FLQ524360:FLQ524367 FVM524360:FVM524367 GFI524360:GFI524367 GPE524360:GPE524367 GZA524360:GZA524367 HIW524360:HIW524367 HSS524360:HSS524367 ICO524360:ICO524367 IMK524360:IMK524367 IWG524360:IWG524367 JGC524360:JGC524367 JPY524360:JPY524367 JZU524360:JZU524367 KJQ524360:KJQ524367 KTM524360:KTM524367 LDI524360:LDI524367 LNE524360:LNE524367 LXA524360:LXA524367 MGW524360:MGW524367 MQS524360:MQS524367 NAO524360:NAO524367 NKK524360:NKK524367 NUG524360:NUG524367 OEC524360:OEC524367 ONY524360:ONY524367 OXU524360:OXU524367 PHQ524360:PHQ524367 PRM524360:PRM524367 QBI524360:QBI524367 QLE524360:QLE524367 QVA524360:QVA524367 REW524360:REW524367 ROS524360:ROS524367 RYO524360:RYO524367 SIK524360:SIK524367 SSG524360:SSG524367 TCC524360:TCC524367 TLY524360:TLY524367 TVU524360:TVU524367 UFQ524360:UFQ524367 UPM524360:UPM524367 UZI524360:UZI524367 VJE524360:VJE524367 VTA524360:VTA524367 WCW524360:WCW524367 WMS524360:WMS524367 WWO524360:WWO524367 AG589896:AG589903 KC589896:KC589903 TY589896:TY589903 ADU589896:ADU589903 ANQ589896:ANQ589903 AXM589896:AXM589903 BHI589896:BHI589903 BRE589896:BRE589903 CBA589896:CBA589903 CKW589896:CKW589903 CUS589896:CUS589903 DEO589896:DEO589903 DOK589896:DOK589903 DYG589896:DYG589903 EIC589896:EIC589903 ERY589896:ERY589903 FBU589896:FBU589903 FLQ589896:FLQ589903 FVM589896:FVM589903 GFI589896:GFI589903 GPE589896:GPE589903 GZA589896:GZA589903 HIW589896:HIW589903 HSS589896:HSS589903 ICO589896:ICO589903 IMK589896:IMK589903 IWG589896:IWG589903 JGC589896:JGC589903 JPY589896:JPY589903 JZU589896:JZU589903 KJQ589896:KJQ589903 KTM589896:KTM589903 LDI589896:LDI589903 LNE589896:LNE589903 LXA589896:LXA589903 MGW589896:MGW589903 MQS589896:MQS589903 NAO589896:NAO589903 NKK589896:NKK589903 NUG589896:NUG589903 OEC589896:OEC589903 ONY589896:ONY589903 OXU589896:OXU589903 PHQ589896:PHQ589903 PRM589896:PRM589903 QBI589896:QBI589903 QLE589896:QLE589903 QVA589896:QVA589903 REW589896:REW589903 ROS589896:ROS589903 RYO589896:RYO589903 SIK589896:SIK589903 SSG589896:SSG589903 TCC589896:TCC589903 TLY589896:TLY589903 TVU589896:TVU589903 UFQ589896:UFQ589903 UPM589896:UPM589903 UZI589896:UZI589903 VJE589896:VJE589903 VTA589896:VTA589903 WCW589896:WCW589903 WMS589896:WMS589903 WWO589896:WWO589903 AG655432:AG655439 KC655432:KC655439 TY655432:TY655439 ADU655432:ADU655439 ANQ655432:ANQ655439 AXM655432:AXM655439 BHI655432:BHI655439 BRE655432:BRE655439 CBA655432:CBA655439 CKW655432:CKW655439 CUS655432:CUS655439 DEO655432:DEO655439 DOK655432:DOK655439 DYG655432:DYG655439 EIC655432:EIC655439 ERY655432:ERY655439 FBU655432:FBU655439 FLQ655432:FLQ655439 FVM655432:FVM655439 GFI655432:GFI655439 GPE655432:GPE655439 GZA655432:GZA655439 HIW655432:HIW655439 HSS655432:HSS655439 ICO655432:ICO655439 IMK655432:IMK655439 IWG655432:IWG655439 JGC655432:JGC655439 JPY655432:JPY655439 JZU655432:JZU655439 KJQ655432:KJQ655439 KTM655432:KTM655439 LDI655432:LDI655439 LNE655432:LNE655439 LXA655432:LXA655439 MGW655432:MGW655439 MQS655432:MQS655439 NAO655432:NAO655439 NKK655432:NKK655439 NUG655432:NUG655439 OEC655432:OEC655439 ONY655432:ONY655439 OXU655432:OXU655439 PHQ655432:PHQ655439 PRM655432:PRM655439 QBI655432:QBI655439 QLE655432:QLE655439 QVA655432:QVA655439 REW655432:REW655439 ROS655432:ROS655439 RYO655432:RYO655439 SIK655432:SIK655439 SSG655432:SSG655439 TCC655432:TCC655439 TLY655432:TLY655439 TVU655432:TVU655439 UFQ655432:UFQ655439 UPM655432:UPM655439 UZI655432:UZI655439 VJE655432:VJE655439 VTA655432:VTA655439 WCW655432:WCW655439 WMS655432:WMS655439 WWO655432:WWO655439 AG720968:AG720975 KC720968:KC720975 TY720968:TY720975 ADU720968:ADU720975 ANQ720968:ANQ720975 AXM720968:AXM720975 BHI720968:BHI720975 BRE720968:BRE720975 CBA720968:CBA720975 CKW720968:CKW720975 CUS720968:CUS720975 DEO720968:DEO720975 DOK720968:DOK720975 DYG720968:DYG720975 EIC720968:EIC720975 ERY720968:ERY720975 FBU720968:FBU720975 FLQ720968:FLQ720975 FVM720968:FVM720975 GFI720968:GFI720975 GPE720968:GPE720975 GZA720968:GZA720975 HIW720968:HIW720975 HSS720968:HSS720975 ICO720968:ICO720975 IMK720968:IMK720975 IWG720968:IWG720975 JGC720968:JGC720975 JPY720968:JPY720975 JZU720968:JZU720975 KJQ720968:KJQ720975 KTM720968:KTM720975 LDI720968:LDI720975 LNE720968:LNE720975 LXA720968:LXA720975 MGW720968:MGW720975 MQS720968:MQS720975 NAO720968:NAO720975 NKK720968:NKK720975 NUG720968:NUG720975 OEC720968:OEC720975 ONY720968:ONY720975 OXU720968:OXU720975 PHQ720968:PHQ720975 PRM720968:PRM720975 QBI720968:QBI720975 QLE720968:QLE720975 QVA720968:QVA720975 REW720968:REW720975 ROS720968:ROS720975 RYO720968:RYO720975 SIK720968:SIK720975 SSG720968:SSG720975 TCC720968:TCC720975 TLY720968:TLY720975 TVU720968:TVU720975 UFQ720968:UFQ720975 UPM720968:UPM720975 UZI720968:UZI720975 VJE720968:VJE720975 VTA720968:VTA720975 WCW720968:WCW720975 WMS720968:WMS720975 WWO720968:WWO720975 AG786504:AG786511 KC786504:KC786511 TY786504:TY786511 ADU786504:ADU786511 ANQ786504:ANQ786511 AXM786504:AXM786511 BHI786504:BHI786511 BRE786504:BRE786511 CBA786504:CBA786511 CKW786504:CKW786511 CUS786504:CUS786511 DEO786504:DEO786511 DOK786504:DOK786511 DYG786504:DYG786511 EIC786504:EIC786511 ERY786504:ERY786511 FBU786504:FBU786511 FLQ786504:FLQ786511 FVM786504:FVM786511 GFI786504:GFI786511 GPE786504:GPE786511 GZA786504:GZA786511 HIW786504:HIW786511 HSS786504:HSS786511 ICO786504:ICO786511 IMK786504:IMK786511 IWG786504:IWG786511 JGC786504:JGC786511 JPY786504:JPY786511 JZU786504:JZU786511 KJQ786504:KJQ786511 KTM786504:KTM786511 LDI786504:LDI786511 LNE786504:LNE786511 LXA786504:LXA786511 MGW786504:MGW786511 MQS786504:MQS786511 NAO786504:NAO786511 NKK786504:NKK786511 NUG786504:NUG786511 OEC786504:OEC786511 ONY786504:ONY786511 OXU786504:OXU786511 PHQ786504:PHQ786511 PRM786504:PRM786511 QBI786504:QBI786511 QLE786504:QLE786511 QVA786504:QVA786511 REW786504:REW786511 ROS786504:ROS786511 RYO786504:RYO786511 SIK786504:SIK786511 SSG786504:SSG786511 TCC786504:TCC786511 TLY786504:TLY786511 TVU786504:TVU786511 UFQ786504:UFQ786511 UPM786504:UPM786511 UZI786504:UZI786511 VJE786504:VJE786511 VTA786504:VTA786511 WCW786504:WCW786511 WMS786504:WMS786511 WWO786504:WWO786511 AG852040:AG852047 KC852040:KC852047 TY852040:TY852047 ADU852040:ADU852047 ANQ852040:ANQ852047 AXM852040:AXM852047 BHI852040:BHI852047 BRE852040:BRE852047 CBA852040:CBA852047 CKW852040:CKW852047 CUS852040:CUS852047 DEO852040:DEO852047 DOK852040:DOK852047 DYG852040:DYG852047 EIC852040:EIC852047 ERY852040:ERY852047 FBU852040:FBU852047 FLQ852040:FLQ852047 FVM852040:FVM852047 GFI852040:GFI852047 GPE852040:GPE852047 GZA852040:GZA852047 HIW852040:HIW852047 HSS852040:HSS852047 ICO852040:ICO852047 IMK852040:IMK852047 IWG852040:IWG852047 JGC852040:JGC852047 JPY852040:JPY852047 JZU852040:JZU852047 KJQ852040:KJQ852047 KTM852040:KTM852047 LDI852040:LDI852047 LNE852040:LNE852047 LXA852040:LXA852047 MGW852040:MGW852047 MQS852040:MQS852047 NAO852040:NAO852047 NKK852040:NKK852047 NUG852040:NUG852047 OEC852040:OEC852047 ONY852040:ONY852047 OXU852040:OXU852047 PHQ852040:PHQ852047 PRM852040:PRM852047 QBI852040:QBI852047 QLE852040:QLE852047 QVA852040:QVA852047 REW852040:REW852047 ROS852040:ROS852047 RYO852040:RYO852047 SIK852040:SIK852047 SSG852040:SSG852047 TCC852040:TCC852047 TLY852040:TLY852047 TVU852040:TVU852047 UFQ852040:UFQ852047 UPM852040:UPM852047 UZI852040:UZI852047 VJE852040:VJE852047 VTA852040:VTA852047 WCW852040:WCW852047 WMS852040:WMS852047 WWO852040:WWO852047 AG917576:AG917583 KC917576:KC917583 TY917576:TY917583 ADU917576:ADU917583 ANQ917576:ANQ917583 AXM917576:AXM917583 BHI917576:BHI917583 BRE917576:BRE917583 CBA917576:CBA917583 CKW917576:CKW917583 CUS917576:CUS917583 DEO917576:DEO917583 DOK917576:DOK917583 DYG917576:DYG917583 EIC917576:EIC917583 ERY917576:ERY917583 FBU917576:FBU917583 FLQ917576:FLQ917583 FVM917576:FVM917583 GFI917576:GFI917583 GPE917576:GPE917583 GZA917576:GZA917583 HIW917576:HIW917583 HSS917576:HSS917583 ICO917576:ICO917583 IMK917576:IMK917583 IWG917576:IWG917583 JGC917576:JGC917583 JPY917576:JPY917583 JZU917576:JZU917583 KJQ917576:KJQ917583 KTM917576:KTM917583 LDI917576:LDI917583 LNE917576:LNE917583 LXA917576:LXA917583 MGW917576:MGW917583 MQS917576:MQS917583 NAO917576:NAO917583 NKK917576:NKK917583 NUG917576:NUG917583 OEC917576:OEC917583 ONY917576:ONY917583 OXU917576:OXU917583 PHQ917576:PHQ917583 PRM917576:PRM917583 QBI917576:QBI917583 QLE917576:QLE917583 QVA917576:QVA917583 REW917576:REW917583 ROS917576:ROS917583 RYO917576:RYO917583 SIK917576:SIK917583 SSG917576:SSG917583 TCC917576:TCC917583 TLY917576:TLY917583 TVU917576:TVU917583 UFQ917576:UFQ917583 UPM917576:UPM917583 UZI917576:UZI917583 VJE917576:VJE917583 VTA917576:VTA917583 WCW917576:WCW917583 WMS917576:WMS917583 WWO917576:WWO917583 AG983112:AG983119 KC983112:KC983119 TY983112:TY983119 ADU983112:ADU983119 ANQ983112:ANQ983119 AXM983112:AXM983119 BHI983112:BHI983119 BRE983112:BRE983119 CBA983112:CBA983119 CKW983112:CKW983119 CUS983112:CUS983119 DEO983112:DEO983119 DOK983112:DOK983119 DYG983112:DYG983119 EIC983112:EIC983119 ERY983112:ERY983119 FBU983112:FBU983119 FLQ983112:FLQ983119 FVM983112:FVM983119 GFI983112:GFI983119 GPE983112:GPE983119 GZA983112:GZA983119 HIW983112:HIW983119 HSS983112:HSS983119 ICO983112:ICO983119 IMK983112:IMK983119 IWG983112:IWG983119 JGC983112:JGC983119 JPY983112:JPY983119 JZU983112:JZU983119 KJQ983112:KJQ983119 KTM983112:KTM983119 LDI983112:LDI983119 LNE983112:LNE983119 LXA983112:LXA983119 MGW983112:MGW983119 MQS983112:MQS983119 NAO983112:NAO983119 NKK983112:NKK983119 NUG983112:NUG983119 OEC983112:OEC983119 ONY983112:ONY983119 OXU983112:OXU983119 PHQ983112:PHQ983119 PRM983112:PRM983119 QBI983112:QBI983119 QLE983112:QLE983119 QVA983112:QVA983119 REW983112:REW983119 ROS983112:ROS983119 RYO983112:RYO983119 SIK983112:SIK983119 SSG983112:SSG983119 TCC983112:TCC983119 TLY983112:TLY983119 TVU983112:TVU983119 UFQ983112:UFQ983119 UPM983112:UPM983119 UZI983112:UZI983119 VJE983112:VJE983119 VTA983112:VTA983119 WCW983112:WCW983119 AG74:AG79">
      <formula1>0</formula1>
      <formula2>9</formula2>
    </dataValidation>
    <dataValidation type="whole" showDropDown="1" showInputMessage="1" showErrorMessage="1" errorTitle="A" error="Môže byť iba 0, 1, 2, 3" prompt="Musí byť &#10;    iba &#10;0, 1, 2, 3" sqref="WWL983112:WWL983119 JW8:JW9 TS8:TS9 ADO8:ADO9 ANK8:ANK9 AXG8:AXG9 BHC8:BHC9 BQY8:BQY9 CAU8:CAU9 CKQ8:CKQ9 CUM8:CUM9 DEI8:DEI9 DOE8:DOE9 DYA8:DYA9 EHW8:EHW9 ERS8:ERS9 FBO8:FBO9 FLK8:FLK9 FVG8:FVG9 GFC8:GFC9 GOY8:GOY9 GYU8:GYU9 HIQ8:HIQ9 HSM8:HSM9 ICI8:ICI9 IME8:IME9 IWA8:IWA9 JFW8:JFW9 JPS8:JPS9 JZO8:JZO9 KJK8:KJK9 KTG8:KTG9 LDC8:LDC9 LMY8:LMY9 LWU8:LWU9 MGQ8:MGQ9 MQM8:MQM9 NAI8:NAI9 NKE8:NKE9 NUA8:NUA9 ODW8:ODW9 ONS8:ONS9 OXO8:OXO9 PHK8:PHK9 PRG8:PRG9 QBC8:QBC9 QKY8:QKY9 QUU8:QUU9 REQ8:REQ9 ROM8:ROM9 RYI8:RYI9 SIE8:SIE9 SSA8:SSA9 TBW8:TBW9 TLS8:TLS9 TVO8:TVO9 UFK8:UFK9 UPG8:UPG9 UZC8:UZC9 VIY8:VIY9 VSU8:VSU9 WCQ8:WCQ9 WMM8:WMM9 WWI8:WWI9 AA65544:AA65545 JW65544:JW65545 TS65544:TS65545 ADO65544:ADO65545 ANK65544:ANK65545 AXG65544:AXG65545 BHC65544:BHC65545 BQY65544:BQY65545 CAU65544:CAU65545 CKQ65544:CKQ65545 CUM65544:CUM65545 DEI65544:DEI65545 DOE65544:DOE65545 DYA65544:DYA65545 EHW65544:EHW65545 ERS65544:ERS65545 FBO65544:FBO65545 FLK65544:FLK65545 FVG65544:FVG65545 GFC65544:GFC65545 GOY65544:GOY65545 GYU65544:GYU65545 HIQ65544:HIQ65545 HSM65544:HSM65545 ICI65544:ICI65545 IME65544:IME65545 IWA65544:IWA65545 JFW65544:JFW65545 JPS65544:JPS65545 JZO65544:JZO65545 KJK65544:KJK65545 KTG65544:KTG65545 LDC65544:LDC65545 LMY65544:LMY65545 LWU65544:LWU65545 MGQ65544:MGQ65545 MQM65544:MQM65545 NAI65544:NAI65545 NKE65544:NKE65545 NUA65544:NUA65545 ODW65544:ODW65545 ONS65544:ONS65545 OXO65544:OXO65545 PHK65544:PHK65545 PRG65544:PRG65545 QBC65544:QBC65545 QKY65544:QKY65545 QUU65544:QUU65545 REQ65544:REQ65545 ROM65544:ROM65545 RYI65544:RYI65545 SIE65544:SIE65545 SSA65544:SSA65545 TBW65544:TBW65545 TLS65544:TLS65545 TVO65544:TVO65545 UFK65544:UFK65545 UPG65544:UPG65545 UZC65544:UZC65545 VIY65544:VIY65545 VSU65544:VSU65545 WCQ65544:WCQ65545 WMM65544:WMM65545 WWI65544:WWI65545 AA131080:AA131081 JW131080:JW131081 TS131080:TS131081 ADO131080:ADO131081 ANK131080:ANK131081 AXG131080:AXG131081 BHC131080:BHC131081 BQY131080:BQY131081 CAU131080:CAU131081 CKQ131080:CKQ131081 CUM131080:CUM131081 DEI131080:DEI131081 DOE131080:DOE131081 DYA131080:DYA131081 EHW131080:EHW131081 ERS131080:ERS131081 FBO131080:FBO131081 FLK131080:FLK131081 FVG131080:FVG131081 GFC131080:GFC131081 GOY131080:GOY131081 GYU131080:GYU131081 HIQ131080:HIQ131081 HSM131080:HSM131081 ICI131080:ICI131081 IME131080:IME131081 IWA131080:IWA131081 JFW131080:JFW131081 JPS131080:JPS131081 JZO131080:JZO131081 KJK131080:KJK131081 KTG131080:KTG131081 LDC131080:LDC131081 LMY131080:LMY131081 LWU131080:LWU131081 MGQ131080:MGQ131081 MQM131080:MQM131081 NAI131080:NAI131081 NKE131080:NKE131081 NUA131080:NUA131081 ODW131080:ODW131081 ONS131080:ONS131081 OXO131080:OXO131081 PHK131080:PHK131081 PRG131080:PRG131081 QBC131080:QBC131081 QKY131080:QKY131081 QUU131080:QUU131081 REQ131080:REQ131081 ROM131080:ROM131081 RYI131080:RYI131081 SIE131080:SIE131081 SSA131080:SSA131081 TBW131080:TBW131081 TLS131080:TLS131081 TVO131080:TVO131081 UFK131080:UFK131081 UPG131080:UPG131081 UZC131080:UZC131081 VIY131080:VIY131081 VSU131080:VSU131081 WCQ131080:WCQ131081 WMM131080:WMM131081 WWI131080:WWI131081 AA196616:AA196617 JW196616:JW196617 TS196616:TS196617 ADO196616:ADO196617 ANK196616:ANK196617 AXG196616:AXG196617 BHC196616:BHC196617 BQY196616:BQY196617 CAU196616:CAU196617 CKQ196616:CKQ196617 CUM196616:CUM196617 DEI196616:DEI196617 DOE196616:DOE196617 DYA196616:DYA196617 EHW196616:EHW196617 ERS196616:ERS196617 FBO196616:FBO196617 FLK196616:FLK196617 FVG196616:FVG196617 GFC196616:GFC196617 GOY196616:GOY196617 GYU196616:GYU196617 HIQ196616:HIQ196617 HSM196616:HSM196617 ICI196616:ICI196617 IME196616:IME196617 IWA196616:IWA196617 JFW196616:JFW196617 JPS196616:JPS196617 JZO196616:JZO196617 KJK196616:KJK196617 KTG196616:KTG196617 LDC196616:LDC196617 LMY196616:LMY196617 LWU196616:LWU196617 MGQ196616:MGQ196617 MQM196616:MQM196617 NAI196616:NAI196617 NKE196616:NKE196617 NUA196616:NUA196617 ODW196616:ODW196617 ONS196616:ONS196617 OXO196616:OXO196617 PHK196616:PHK196617 PRG196616:PRG196617 QBC196616:QBC196617 QKY196616:QKY196617 QUU196616:QUU196617 REQ196616:REQ196617 ROM196616:ROM196617 RYI196616:RYI196617 SIE196616:SIE196617 SSA196616:SSA196617 TBW196616:TBW196617 TLS196616:TLS196617 TVO196616:TVO196617 UFK196616:UFK196617 UPG196616:UPG196617 UZC196616:UZC196617 VIY196616:VIY196617 VSU196616:VSU196617 WCQ196616:WCQ196617 WMM196616:WMM196617 WWI196616:WWI196617 AA262152:AA262153 JW262152:JW262153 TS262152:TS262153 ADO262152:ADO262153 ANK262152:ANK262153 AXG262152:AXG262153 BHC262152:BHC262153 BQY262152:BQY262153 CAU262152:CAU262153 CKQ262152:CKQ262153 CUM262152:CUM262153 DEI262152:DEI262153 DOE262152:DOE262153 DYA262152:DYA262153 EHW262152:EHW262153 ERS262152:ERS262153 FBO262152:FBO262153 FLK262152:FLK262153 FVG262152:FVG262153 GFC262152:GFC262153 GOY262152:GOY262153 GYU262152:GYU262153 HIQ262152:HIQ262153 HSM262152:HSM262153 ICI262152:ICI262153 IME262152:IME262153 IWA262152:IWA262153 JFW262152:JFW262153 JPS262152:JPS262153 JZO262152:JZO262153 KJK262152:KJK262153 KTG262152:KTG262153 LDC262152:LDC262153 LMY262152:LMY262153 LWU262152:LWU262153 MGQ262152:MGQ262153 MQM262152:MQM262153 NAI262152:NAI262153 NKE262152:NKE262153 NUA262152:NUA262153 ODW262152:ODW262153 ONS262152:ONS262153 OXO262152:OXO262153 PHK262152:PHK262153 PRG262152:PRG262153 QBC262152:QBC262153 QKY262152:QKY262153 QUU262152:QUU262153 REQ262152:REQ262153 ROM262152:ROM262153 RYI262152:RYI262153 SIE262152:SIE262153 SSA262152:SSA262153 TBW262152:TBW262153 TLS262152:TLS262153 TVO262152:TVO262153 UFK262152:UFK262153 UPG262152:UPG262153 UZC262152:UZC262153 VIY262152:VIY262153 VSU262152:VSU262153 WCQ262152:WCQ262153 WMM262152:WMM262153 WWI262152:WWI262153 AA327688:AA327689 JW327688:JW327689 TS327688:TS327689 ADO327688:ADO327689 ANK327688:ANK327689 AXG327688:AXG327689 BHC327688:BHC327689 BQY327688:BQY327689 CAU327688:CAU327689 CKQ327688:CKQ327689 CUM327688:CUM327689 DEI327688:DEI327689 DOE327688:DOE327689 DYA327688:DYA327689 EHW327688:EHW327689 ERS327688:ERS327689 FBO327688:FBO327689 FLK327688:FLK327689 FVG327688:FVG327689 GFC327688:GFC327689 GOY327688:GOY327689 GYU327688:GYU327689 HIQ327688:HIQ327689 HSM327688:HSM327689 ICI327688:ICI327689 IME327688:IME327689 IWA327688:IWA327689 JFW327688:JFW327689 JPS327688:JPS327689 JZO327688:JZO327689 KJK327688:KJK327689 KTG327688:KTG327689 LDC327688:LDC327689 LMY327688:LMY327689 LWU327688:LWU327689 MGQ327688:MGQ327689 MQM327688:MQM327689 NAI327688:NAI327689 NKE327688:NKE327689 NUA327688:NUA327689 ODW327688:ODW327689 ONS327688:ONS327689 OXO327688:OXO327689 PHK327688:PHK327689 PRG327688:PRG327689 QBC327688:QBC327689 QKY327688:QKY327689 QUU327688:QUU327689 REQ327688:REQ327689 ROM327688:ROM327689 RYI327688:RYI327689 SIE327688:SIE327689 SSA327688:SSA327689 TBW327688:TBW327689 TLS327688:TLS327689 TVO327688:TVO327689 UFK327688:UFK327689 UPG327688:UPG327689 UZC327688:UZC327689 VIY327688:VIY327689 VSU327688:VSU327689 WCQ327688:WCQ327689 WMM327688:WMM327689 WWI327688:WWI327689 AA393224:AA393225 JW393224:JW393225 TS393224:TS393225 ADO393224:ADO393225 ANK393224:ANK393225 AXG393224:AXG393225 BHC393224:BHC393225 BQY393224:BQY393225 CAU393224:CAU393225 CKQ393224:CKQ393225 CUM393224:CUM393225 DEI393224:DEI393225 DOE393224:DOE393225 DYA393224:DYA393225 EHW393224:EHW393225 ERS393224:ERS393225 FBO393224:FBO393225 FLK393224:FLK393225 FVG393224:FVG393225 GFC393224:GFC393225 GOY393224:GOY393225 GYU393224:GYU393225 HIQ393224:HIQ393225 HSM393224:HSM393225 ICI393224:ICI393225 IME393224:IME393225 IWA393224:IWA393225 JFW393224:JFW393225 JPS393224:JPS393225 JZO393224:JZO393225 KJK393224:KJK393225 KTG393224:KTG393225 LDC393224:LDC393225 LMY393224:LMY393225 LWU393224:LWU393225 MGQ393224:MGQ393225 MQM393224:MQM393225 NAI393224:NAI393225 NKE393224:NKE393225 NUA393224:NUA393225 ODW393224:ODW393225 ONS393224:ONS393225 OXO393224:OXO393225 PHK393224:PHK393225 PRG393224:PRG393225 QBC393224:QBC393225 QKY393224:QKY393225 QUU393224:QUU393225 REQ393224:REQ393225 ROM393224:ROM393225 RYI393224:RYI393225 SIE393224:SIE393225 SSA393224:SSA393225 TBW393224:TBW393225 TLS393224:TLS393225 TVO393224:TVO393225 UFK393224:UFK393225 UPG393224:UPG393225 UZC393224:UZC393225 VIY393224:VIY393225 VSU393224:VSU393225 WCQ393224:WCQ393225 WMM393224:WMM393225 WWI393224:WWI393225 AA458760:AA458761 JW458760:JW458761 TS458760:TS458761 ADO458760:ADO458761 ANK458760:ANK458761 AXG458760:AXG458761 BHC458760:BHC458761 BQY458760:BQY458761 CAU458760:CAU458761 CKQ458760:CKQ458761 CUM458760:CUM458761 DEI458760:DEI458761 DOE458760:DOE458761 DYA458760:DYA458761 EHW458760:EHW458761 ERS458760:ERS458761 FBO458760:FBO458761 FLK458760:FLK458761 FVG458760:FVG458761 GFC458760:GFC458761 GOY458760:GOY458761 GYU458760:GYU458761 HIQ458760:HIQ458761 HSM458760:HSM458761 ICI458760:ICI458761 IME458760:IME458761 IWA458760:IWA458761 JFW458760:JFW458761 JPS458760:JPS458761 JZO458760:JZO458761 KJK458760:KJK458761 KTG458760:KTG458761 LDC458760:LDC458761 LMY458760:LMY458761 LWU458760:LWU458761 MGQ458760:MGQ458761 MQM458760:MQM458761 NAI458760:NAI458761 NKE458760:NKE458761 NUA458760:NUA458761 ODW458760:ODW458761 ONS458760:ONS458761 OXO458760:OXO458761 PHK458760:PHK458761 PRG458760:PRG458761 QBC458760:QBC458761 QKY458760:QKY458761 QUU458760:QUU458761 REQ458760:REQ458761 ROM458760:ROM458761 RYI458760:RYI458761 SIE458760:SIE458761 SSA458760:SSA458761 TBW458760:TBW458761 TLS458760:TLS458761 TVO458760:TVO458761 UFK458760:UFK458761 UPG458760:UPG458761 UZC458760:UZC458761 VIY458760:VIY458761 VSU458760:VSU458761 WCQ458760:WCQ458761 WMM458760:WMM458761 WWI458760:WWI458761 AA524296:AA524297 JW524296:JW524297 TS524296:TS524297 ADO524296:ADO524297 ANK524296:ANK524297 AXG524296:AXG524297 BHC524296:BHC524297 BQY524296:BQY524297 CAU524296:CAU524297 CKQ524296:CKQ524297 CUM524296:CUM524297 DEI524296:DEI524297 DOE524296:DOE524297 DYA524296:DYA524297 EHW524296:EHW524297 ERS524296:ERS524297 FBO524296:FBO524297 FLK524296:FLK524297 FVG524296:FVG524297 GFC524296:GFC524297 GOY524296:GOY524297 GYU524296:GYU524297 HIQ524296:HIQ524297 HSM524296:HSM524297 ICI524296:ICI524297 IME524296:IME524297 IWA524296:IWA524297 JFW524296:JFW524297 JPS524296:JPS524297 JZO524296:JZO524297 KJK524296:KJK524297 KTG524296:KTG524297 LDC524296:LDC524297 LMY524296:LMY524297 LWU524296:LWU524297 MGQ524296:MGQ524297 MQM524296:MQM524297 NAI524296:NAI524297 NKE524296:NKE524297 NUA524296:NUA524297 ODW524296:ODW524297 ONS524296:ONS524297 OXO524296:OXO524297 PHK524296:PHK524297 PRG524296:PRG524297 QBC524296:QBC524297 QKY524296:QKY524297 QUU524296:QUU524297 REQ524296:REQ524297 ROM524296:ROM524297 RYI524296:RYI524297 SIE524296:SIE524297 SSA524296:SSA524297 TBW524296:TBW524297 TLS524296:TLS524297 TVO524296:TVO524297 UFK524296:UFK524297 UPG524296:UPG524297 UZC524296:UZC524297 VIY524296:VIY524297 VSU524296:VSU524297 WCQ524296:WCQ524297 WMM524296:WMM524297 WWI524296:WWI524297 AA589832:AA589833 JW589832:JW589833 TS589832:TS589833 ADO589832:ADO589833 ANK589832:ANK589833 AXG589832:AXG589833 BHC589832:BHC589833 BQY589832:BQY589833 CAU589832:CAU589833 CKQ589832:CKQ589833 CUM589832:CUM589833 DEI589832:DEI589833 DOE589832:DOE589833 DYA589832:DYA589833 EHW589832:EHW589833 ERS589832:ERS589833 FBO589832:FBO589833 FLK589832:FLK589833 FVG589832:FVG589833 GFC589832:GFC589833 GOY589832:GOY589833 GYU589832:GYU589833 HIQ589832:HIQ589833 HSM589832:HSM589833 ICI589832:ICI589833 IME589832:IME589833 IWA589832:IWA589833 JFW589832:JFW589833 JPS589832:JPS589833 JZO589832:JZO589833 KJK589832:KJK589833 KTG589832:KTG589833 LDC589832:LDC589833 LMY589832:LMY589833 LWU589832:LWU589833 MGQ589832:MGQ589833 MQM589832:MQM589833 NAI589832:NAI589833 NKE589832:NKE589833 NUA589832:NUA589833 ODW589832:ODW589833 ONS589832:ONS589833 OXO589832:OXO589833 PHK589832:PHK589833 PRG589832:PRG589833 QBC589832:QBC589833 QKY589832:QKY589833 QUU589832:QUU589833 REQ589832:REQ589833 ROM589832:ROM589833 RYI589832:RYI589833 SIE589832:SIE589833 SSA589832:SSA589833 TBW589832:TBW589833 TLS589832:TLS589833 TVO589832:TVO589833 UFK589832:UFK589833 UPG589832:UPG589833 UZC589832:UZC589833 VIY589832:VIY589833 VSU589832:VSU589833 WCQ589832:WCQ589833 WMM589832:WMM589833 WWI589832:WWI589833 AA655368:AA655369 JW655368:JW655369 TS655368:TS655369 ADO655368:ADO655369 ANK655368:ANK655369 AXG655368:AXG655369 BHC655368:BHC655369 BQY655368:BQY655369 CAU655368:CAU655369 CKQ655368:CKQ655369 CUM655368:CUM655369 DEI655368:DEI655369 DOE655368:DOE655369 DYA655368:DYA655369 EHW655368:EHW655369 ERS655368:ERS655369 FBO655368:FBO655369 FLK655368:FLK655369 FVG655368:FVG655369 GFC655368:GFC655369 GOY655368:GOY655369 GYU655368:GYU655369 HIQ655368:HIQ655369 HSM655368:HSM655369 ICI655368:ICI655369 IME655368:IME655369 IWA655368:IWA655369 JFW655368:JFW655369 JPS655368:JPS655369 JZO655368:JZO655369 KJK655368:KJK655369 KTG655368:KTG655369 LDC655368:LDC655369 LMY655368:LMY655369 LWU655368:LWU655369 MGQ655368:MGQ655369 MQM655368:MQM655369 NAI655368:NAI655369 NKE655368:NKE655369 NUA655368:NUA655369 ODW655368:ODW655369 ONS655368:ONS655369 OXO655368:OXO655369 PHK655368:PHK655369 PRG655368:PRG655369 QBC655368:QBC655369 QKY655368:QKY655369 QUU655368:QUU655369 REQ655368:REQ655369 ROM655368:ROM655369 RYI655368:RYI655369 SIE655368:SIE655369 SSA655368:SSA655369 TBW655368:TBW655369 TLS655368:TLS655369 TVO655368:TVO655369 UFK655368:UFK655369 UPG655368:UPG655369 UZC655368:UZC655369 VIY655368:VIY655369 VSU655368:VSU655369 WCQ655368:WCQ655369 WMM655368:WMM655369 WWI655368:WWI655369 AA720904:AA720905 JW720904:JW720905 TS720904:TS720905 ADO720904:ADO720905 ANK720904:ANK720905 AXG720904:AXG720905 BHC720904:BHC720905 BQY720904:BQY720905 CAU720904:CAU720905 CKQ720904:CKQ720905 CUM720904:CUM720905 DEI720904:DEI720905 DOE720904:DOE720905 DYA720904:DYA720905 EHW720904:EHW720905 ERS720904:ERS720905 FBO720904:FBO720905 FLK720904:FLK720905 FVG720904:FVG720905 GFC720904:GFC720905 GOY720904:GOY720905 GYU720904:GYU720905 HIQ720904:HIQ720905 HSM720904:HSM720905 ICI720904:ICI720905 IME720904:IME720905 IWA720904:IWA720905 JFW720904:JFW720905 JPS720904:JPS720905 JZO720904:JZO720905 KJK720904:KJK720905 KTG720904:KTG720905 LDC720904:LDC720905 LMY720904:LMY720905 LWU720904:LWU720905 MGQ720904:MGQ720905 MQM720904:MQM720905 NAI720904:NAI720905 NKE720904:NKE720905 NUA720904:NUA720905 ODW720904:ODW720905 ONS720904:ONS720905 OXO720904:OXO720905 PHK720904:PHK720905 PRG720904:PRG720905 QBC720904:QBC720905 QKY720904:QKY720905 QUU720904:QUU720905 REQ720904:REQ720905 ROM720904:ROM720905 RYI720904:RYI720905 SIE720904:SIE720905 SSA720904:SSA720905 TBW720904:TBW720905 TLS720904:TLS720905 TVO720904:TVO720905 UFK720904:UFK720905 UPG720904:UPG720905 UZC720904:UZC720905 VIY720904:VIY720905 VSU720904:VSU720905 WCQ720904:WCQ720905 WMM720904:WMM720905 WWI720904:WWI720905 AA786440:AA786441 JW786440:JW786441 TS786440:TS786441 ADO786440:ADO786441 ANK786440:ANK786441 AXG786440:AXG786441 BHC786440:BHC786441 BQY786440:BQY786441 CAU786440:CAU786441 CKQ786440:CKQ786441 CUM786440:CUM786441 DEI786440:DEI786441 DOE786440:DOE786441 DYA786440:DYA786441 EHW786440:EHW786441 ERS786440:ERS786441 FBO786440:FBO786441 FLK786440:FLK786441 FVG786440:FVG786441 GFC786440:GFC786441 GOY786440:GOY786441 GYU786440:GYU786441 HIQ786440:HIQ786441 HSM786440:HSM786441 ICI786440:ICI786441 IME786440:IME786441 IWA786440:IWA786441 JFW786440:JFW786441 JPS786440:JPS786441 JZO786440:JZO786441 KJK786440:KJK786441 KTG786440:KTG786441 LDC786440:LDC786441 LMY786440:LMY786441 LWU786440:LWU786441 MGQ786440:MGQ786441 MQM786440:MQM786441 NAI786440:NAI786441 NKE786440:NKE786441 NUA786440:NUA786441 ODW786440:ODW786441 ONS786440:ONS786441 OXO786440:OXO786441 PHK786440:PHK786441 PRG786440:PRG786441 QBC786440:QBC786441 QKY786440:QKY786441 QUU786440:QUU786441 REQ786440:REQ786441 ROM786440:ROM786441 RYI786440:RYI786441 SIE786440:SIE786441 SSA786440:SSA786441 TBW786440:TBW786441 TLS786440:TLS786441 TVO786440:TVO786441 UFK786440:UFK786441 UPG786440:UPG786441 UZC786440:UZC786441 VIY786440:VIY786441 VSU786440:VSU786441 WCQ786440:WCQ786441 WMM786440:WMM786441 WWI786440:WWI786441 AA851976:AA851977 JW851976:JW851977 TS851976:TS851977 ADO851976:ADO851977 ANK851976:ANK851977 AXG851976:AXG851977 BHC851976:BHC851977 BQY851976:BQY851977 CAU851976:CAU851977 CKQ851976:CKQ851977 CUM851976:CUM851977 DEI851976:DEI851977 DOE851976:DOE851977 DYA851976:DYA851977 EHW851976:EHW851977 ERS851976:ERS851977 FBO851976:FBO851977 FLK851976:FLK851977 FVG851976:FVG851977 GFC851976:GFC851977 GOY851976:GOY851977 GYU851976:GYU851977 HIQ851976:HIQ851977 HSM851976:HSM851977 ICI851976:ICI851977 IME851976:IME851977 IWA851976:IWA851977 JFW851976:JFW851977 JPS851976:JPS851977 JZO851976:JZO851977 KJK851976:KJK851977 KTG851976:KTG851977 LDC851976:LDC851977 LMY851976:LMY851977 LWU851976:LWU851977 MGQ851976:MGQ851977 MQM851976:MQM851977 NAI851976:NAI851977 NKE851976:NKE851977 NUA851976:NUA851977 ODW851976:ODW851977 ONS851976:ONS851977 OXO851976:OXO851977 PHK851976:PHK851977 PRG851976:PRG851977 QBC851976:QBC851977 QKY851976:QKY851977 QUU851976:QUU851977 REQ851976:REQ851977 ROM851976:ROM851977 RYI851976:RYI851977 SIE851976:SIE851977 SSA851976:SSA851977 TBW851976:TBW851977 TLS851976:TLS851977 TVO851976:TVO851977 UFK851976:UFK851977 UPG851976:UPG851977 UZC851976:UZC851977 VIY851976:VIY851977 VSU851976:VSU851977 WCQ851976:WCQ851977 WMM851976:WMM851977 WWI851976:WWI851977 AA917512:AA917513 JW917512:JW917513 TS917512:TS917513 ADO917512:ADO917513 ANK917512:ANK917513 AXG917512:AXG917513 BHC917512:BHC917513 BQY917512:BQY917513 CAU917512:CAU917513 CKQ917512:CKQ917513 CUM917512:CUM917513 DEI917512:DEI917513 DOE917512:DOE917513 DYA917512:DYA917513 EHW917512:EHW917513 ERS917512:ERS917513 FBO917512:FBO917513 FLK917512:FLK917513 FVG917512:FVG917513 GFC917512:GFC917513 GOY917512:GOY917513 GYU917512:GYU917513 HIQ917512:HIQ917513 HSM917512:HSM917513 ICI917512:ICI917513 IME917512:IME917513 IWA917512:IWA917513 JFW917512:JFW917513 JPS917512:JPS917513 JZO917512:JZO917513 KJK917512:KJK917513 KTG917512:KTG917513 LDC917512:LDC917513 LMY917512:LMY917513 LWU917512:LWU917513 MGQ917512:MGQ917513 MQM917512:MQM917513 NAI917512:NAI917513 NKE917512:NKE917513 NUA917512:NUA917513 ODW917512:ODW917513 ONS917512:ONS917513 OXO917512:OXO917513 PHK917512:PHK917513 PRG917512:PRG917513 QBC917512:QBC917513 QKY917512:QKY917513 QUU917512:QUU917513 REQ917512:REQ917513 ROM917512:ROM917513 RYI917512:RYI917513 SIE917512:SIE917513 SSA917512:SSA917513 TBW917512:TBW917513 TLS917512:TLS917513 TVO917512:TVO917513 UFK917512:UFK917513 UPG917512:UPG917513 UZC917512:UZC917513 VIY917512:VIY917513 VSU917512:VSU917513 WCQ917512:WCQ917513 WMM917512:WMM917513 WWI917512:WWI917513 AA983048:AA983049 JW983048:JW983049 TS983048:TS983049 ADO983048:ADO983049 ANK983048:ANK983049 AXG983048:AXG983049 BHC983048:BHC983049 BQY983048:BQY983049 CAU983048:CAU983049 CKQ983048:CKQ983049 CUM983048:CUM983049 DEI983048:DEI983049 DOE983048:DOE983049 DYA983048:DYA983049 EHW983048:EHW983049 ERS983048:ERS983049 FBO983048:FBO983049 FLK983048:FLK983049 FVG983048:FVG983049 GFC983048:GFC983049 GOY983048:GOY983049 GYU983048:GYU983049 HIQ983048:HIQ983049 HSM983048:HSM983049 ICI983048:ICI983049 IME983048:IME983049 IWA983048:IWA983049 JFW983048:JFW983049 JPS983048:JPS983049 JZO983048:JZO983049 KJK983048:KJK983049 KTG983048:KTG983049 LDC983048:LDC983049 LMY983048:LMY983049 LWU983048:LWU983049 MGQ983048:MGQ983049 MQM983048:MQM983049 NAI983048:NAI983049 NKE983048:NKE983049 NUA983048:NUA983049 ODW983048:ODW983049 ONS983048:ONS983049 OXO983048:OXO983049 PHK983048:PHK983049 PRG983048:PRG983049 QBC983048:QBC983049 QKY983048:QKY983049 QUU983048:QUU983049 REQ983048:REQ983049 ROM983048:ROM983049 RYI983048:RYI983049 SIE983048:SIE983049 SSA983048:SSA983049 TBW983048:TBW983049 TLS983048:TLS983049 TVO983048:TVO983049 UFK983048:UFK983049 UPG983048:UPG983049 UZC983048:UZC983049 VIY983048:VIY983049 VSU983048:VSU983049 WCQ983048:WCQ983049 WMM983048:WMM983049 WWI983048:WWI983049 WMP983112:WMP983119 IY72:IY79 SU72:SU79 ACQ72:ACQ79 AMM72:AMM79 AWI72:AWI79 BGE72:BGE79 BQA72:BQA79 BZW72:BZW79 CJS72:CJS79 CTO72:CTO79 DDK72:DDK79 DNG72:DNG79 DXC72:DXC79 EGY72:EGY79 EQU72:EQU79 FAQ72:FAQ79 FKM72:FKM79 FUI72:FUI79 GEE72:GEE79 GOA72:GOA79 GXW72:GXW79 HHS72:HHS79 HRO72:HRO79 IBK72:IBK79 ILG72:ILG79 IVC72:IVC79 JEY72:JEY79 JOU72:JOU79 JYQ72:JYQ79 KIM72:KIM79 KSI72:KSI79 LCE72:LCE79 LMA72:LMA79 LVW72:LVW79 MFS72:MFS79 MPO72:MPO79 MZK72:MZK79 NJG72:NJG79 NTC72:NTC79 OCY72:OCY79 OMU72:OMU79 OWQ72:OWQ79 PGM72:PGM79 PQI72:PQI79 QAE72:QAE79 QKA72:QKA79 QTW72:QTW79 RDS72:RDS79 RNO72:RNO79 RXK72:RXK79 SHG72:SHG79 SRC72:SRC79 TAY72:TAY79 TKU72:TKU79 TUQ72:TUQ79 UEM72:UEM79 UOI72:UOI79 UYE72:UYE79 VIA72:VIA79 VRW72:VRW79 WBS72:WBS79 WLO72:WLO79 WVK72:WVK79 C65608:C65615 IY65608:IY65615 SU65608:SU65615 ACQ65608:ACQ65615 AMM65608:AMM65615 AWI65608:AWI65615 BGE65608:BGE65615 BQA65608:BQA65615 BZW65608:BZW65615 CJS65608:CJS65615 CTO65608:CTO65615 DDK65608:DDK65615 DNG65608:DNG65615 DXC65608:DXC65615 EGY65608:EGY65615 EQU65608:EQU65615 FAQ65608:FAQ65615 FKM65608:FKM65615 FUI65608:FUI65615 GEE65608:GEE65615 GOA65608:GOA65615 GXW65608:GXW65615 HHS65608:HHS65615 HRO65608:HRO65615 IBK65608:IBK65615 ILG65608:ILG65615 IVC65608:IVC65615 JEY65608:JEY65615 JOU65608:JOU65615 JYQ65608:JYQ65615 KIM65608:KIM65615 KSI65608:KSI65615 LCE65608:LCE65615 LMA65608:LMA65615 LVW65608:LVW65615 MFS65608:MFS65615 MPO65608:MPO65615 MZK65608:MZK65615 NJG65608:NJG65615 NTC65608:NTC65615 OCY65608:OCY65615 OMU65608:OMU65615 OWQ65608:OWQ65615 PGM65608:PGM65615 PQI65608:PQI65615 QAE65608:QAE65615 QKA65608:QKA65615 QTW65608:QTW65615 RDS65608:RDS65615 RNO65608:RNO65615 RXK65608:RXK65615 SHG65608:SHG65615 SRC65608:SRC65615 TAY65608:TAY65615 TKU65608:TKU65615 TUQ65608:TUQ65615 UEM65608:UEM65615 UOI65608:UOI65615 UYE65608:UYE65615 VIA65608:VIA65615 VRW65608:VRW65615 WBS65608:WBS65615 WLO65608:WLO65615 WVK65608:WVK65615 C131144:C131151 IY131144:IY131151 SU131144:SU131151 ACQ131144:ACQ131151 AMM131144:AMM131151 AWI131144:AWI131151 BGE131144:BGE131151 BQA131144:BQA131151 BZW131144:BZW131151 CJS131144:CJS131151 CTO131144:CTO131151 DDK131144:DDK131151 DNG131144:DNG131151 DXC131144:DXC131151 EGY131144:EGY131151 EQU131144:EQU131151 FAQ131144:FAQ131151 FKM131144:FKM131151 FUI131144:FUI131151 GEE131144:GEE131151 GOA131144:GOA131151 GXW131144:GXW131151 HHS131144:HHS131151 HRO131144:HRO131151 IBK131144:IBK131151 ILG131144:ILG131151 IVC131144:IVC131151 JEY131144:JEY131151 JOU131144:JOU131151 JYQ131144:JYQ131151 KIM131144:KIM131151 KSI131144:KSI131151 LCE131144:LCE131151 LMA131144:LMA131151 LVW131144:LVW131151 MFS131144:MFS131151 MPO131144:MPO131151 MZK131144:MZK131151 NJG131144:NJG131151 NTC131144:NTC131151 OCY131144:OCY131151 OMU131144:OMU131151 OWQ131144:OWQ131151 PGM131144:PGM131151 PQI131144:PQI131151 QAE131144:QAE131151 QKA131144:QKA131151 QTW131144:QTW131151 RDS131144:RDS131151 RNO131144:RNO131151 RXK131144:RXK131151 SHG131144:SHG131151 SRC131144:SRC131151 TAY131144:TAY131151 TKU131144:TKU131151 TUQ131144:TUQ131151 UEM131144:UEM131151 UOI131144:UOI131151 UYE131144:UYE131151 VIA131144:VIA131151 VRW131144:VRW131151 WBS131144:WBS131151 WLO131144:WLO131151 WVK131144:WVK131151 C196680:C196687 IY196680:IY196687 SU196680:SU196687 ACQ196680:ACQ196687 AMM196680:AMM196687 AWI196680:AWI196687 BGE196680:BGE196687 BQA196680:BQA196687 BZW196680:BZW196687 CJS196680:CJS196687 CTO196680:CTO196687 DDK196680:DDK196687 DNG196680:DNG196687 DXC196680:DXC196687 EGY196680:EGY196687 EQU196680:EQU196687 FAQ196680:FAQ196687 FKM196680:FKM196687 FUI196680:FUI196687 GEE196680:GEE196687 GOA196680:GOA196687 GXW196680:GXW196687 HHS196680:HHS196687 HRO196680:HRO196687 IBK196680:IBK196687 ILG196680:ILG196687 IVC196680:IVC196687 JEY196680:JEY196687 JOU196680:JOU196687 JYQ196680:JYQ196687 KIM196680:KIM196687 KSI196680:KSI196687 LCE196680:LCE196687 LMA196680:LMA196687 LVW196680:LVW196687 MFS196680:MFS196687 MPO196680:MPO196687 MZK196680:MZK196687 NJG196680:NJG196687 NTC196680:NTC196687 OCY196680:OCY196687 OMU196680:OMU196687 OWQ196680:OWQ196687 PGM196680:PGM196687 PQI196680:PQI196687 QAE196680:QAE196687 QKA196680:QKA196687 QTW196680:QTW196687 RDS196680:RDS196687 RNO196680:RNO196687 RXK196680:RXK196687 SHG196680:SHG196687 SRC196680:SRC196687 TAY196680:TAY196687 TKU196680:TKU196687 TUQ196680:TUQ196687 UEM196680:UEM196687 UOI196680:UOI196687 UYE196680:UYE196687 VIA196680:VIA196687 VRW196680:VRW196687 WBS196680:WBS196687 WLO196680:WLO196687 WVK196680:WVK196687 C262216:C262223 IY262216:IY262223 SU262216:SU262223 ACQ262216:ACQ262223 AMM262216:AMM262223 AWI262216:AWI262223 BGE262216:BGE262223 BQA262216:BQA262223 BZW262216:BZW262223 CJS262216:CJS262223 CTO262216:CTO262223 DDK262216:DDK262223 DNG262216:DNG262223 DXC262216:DXC262223 EGY262216:EGY262223 EQU262216:EQU262223 FAQ262216:FAQ262223 FKM262216:FKM262223 FUI262216:FUI262223 GEE262216:GEE262223 GOA262216:GOA262223 GXW262216:GXW262223 HHS262216:HHS262223 HRO262216:HRO262223 IBK262216:IBK262223 ILG262216:ILG262223 IVC262216:IVC262223 JEY262216:JEY262223 JOU262216:JOU262223 JYQ262216:JYQ262223 KIM262216:KIM262223 KSI262216:KSI262223 LCE262216:LCE262223 LMA262216:LMA262223 LVW262216:LVW262223 MFS262216:MFS262223 MPO262216:MPO262223 MZK262216:MZK262223 NJG262216:NJG262223 NTC262216:NTC262223 OCY262216:OCY262223 OMU262216:OMU262223 OWQ262216:OWQ262223 PGM262216:PGM262223 PQI262216:PQI262223 QAE262216:QAE262223 QKA262216:QKA262223 QTW262216:QTW262223 RDS262216:RDS262223 RNO262216:RNO262223 RXK262216:RXK262223 SHG262216:SHG262223 SRC262216:SRC262223 TAY262216:TAY262223 TKU262216:TKU262223 TUQ262216:TUQ262223 UEM262216:UEM262223 UOI262216:UOI262223 UYE262216:UYE262223 VIA262216:VIA262223 VRW262216:VRW262223 WBS262216:WBS262223 WLO262216:WLO262223 WVK262216:WVK262223 C327752:C327759 IY327752:IY327759 SU327752:SU327759 ACQ327752:ACQ327759 AMM327752:AMM327759 AWI327752:AWI327759 BGE327752:BGE327759 BQA327752:BQA327759 BZW327752:BZW327759 CJS327752:CJS327759 CTO327752:CTO327759 DDK327752:DDK327759 DNG327752:DNG327759 DXC327752:DXC327759 EGY327752:EGY327759 EQU327752:EQU327759 FAQ327752:FAQ327759 FKM327752:FKM327759 FUI327752:FUI327759 GEE327752:GEE327759 GOA327752:GOA327759 GXW327752:GXW327759 HHS327752:HHS327759 HRO327752:HRO327759 IBK327752:IBK327759 ILG327752:ILG327759 IVC327752:IVC327759 JEY327752:JEY327759 JOU327752:JOU327759 JYQ327752:JYQ327759 KIM327752:KIM327759 KSI327752:KSI327759 LCE327752:LCE327759 LMA327752:LMA327759 LVW327752:LVW327759 MFS327752:MFS327759 MPO327752:MPO327759 MZK327752:MZK327759 NJG327752:NJG327759 NTC327752:NTC327759 OCY327752:OCY327759 OMU327752:OMU327759 OWQ327752:OWQ327759 PGM327752:PGM327759 PQI327752:PQI327759 QAE327752:QAE327759 QKA327752:QKA327759 QTW327752:QTW327759 RDS327752:RDS327759 RNO327752:RNO327759 RXK327752:RXK327759 SHG327752:SHG327759 SRC327752:SRC327759 TAY327752:TAY327759 TKU327752:TKU327759 TUQ327752:TUQ327759 UEM327752:UEM327759 UOI327752:UOI327759 UYE327752:UYE327759 VIA327752:VIA327759 VRW327752:VRW327759 WBS327752:WBS327759 WLO327752:WLO327759 WVK327752:WVK327759 C393288:C393295 IY393288:IY393295 SU393288:SU393295 ACQ393288:ACQ393295 AMM393288:AMM393295 AWI393288:AWI393295 BGE393288:BGE393295 BQA393288:BQA393295 BZW393288:BZW393295 CJS393288:CJS393295 CTO393288:CTO393295 DDK393288:DDK393295 DNG393288:DNG393295 DXC393288:DXC393295 EGY393288:EGY393295 EQU393288:EQU393295 FAQ393288:FAQ393295 FKM393288:FKM393295 FUI393288:FUI393295 GEE393288:GEE393295 GOA393288:GOA393295 GXW393288:GXW393295 HHS393288:HHS393295 HRO393288:HRO393295 IBK393288:IBK393295 ILG393288:ILG393295 IVC393288:IVC393295 JEY393288:JEY393295 JOU393288:JOU393295 JYQ393288:JYQ393295 KIM393288:KIM393295 KSI393288:KSI393295 LCE393288:LCE393295 LMA393288:LMA393295 LVW393288:LVW393295 MFS393288:MFS393295 MPO393288:MPO393295 MZK393288:MZK393295 NJG393288:NJG393295 NTC393288:NTC393295 OCY393288:OCY393295 OMU393288:OMU393295 OWQ393288:OWQ393295 PGM393288:PGM393295 PQI393288:PQI393295 QAE393288:QAE393295 QKA393288:QKA393295 QTW393288:QTW393295 RDS393288:RDS393295 RNO393288:RNO393295 RXK393288:RXK393295 SHG393288:SHG393295 SRC393288:SRC393295 TAY393288:TAY393295 TKU393288:TKU393295 TUQ393288:TUQ393295 UEM393288:UEM393295 UOI393288:UOI393295 UYE393288:UYE393295 VIA393288:VIA393295 VRW393288:VRW393295 WBS393288:WBS393295 WLO393288:WLO393295 WVK393288:WVK393295 C458824:C458831 IY458824:IY458831 SU458824:SU458831 ACQ458824:ACQ458831 AMM458824:AMM458831 AWI458824:AWI458831 BGE458824:BGE458831 BQA458824:BQA458831 BZW458824:BZW458831 CJS458824:CJS458831 CTO458824:CTO458831 DDK458824:DDK458831 DNG458824:DNG458831 DXC458824:DXC458831 EGY458824:EGY458831 EQU458824:EQU458831 FAQ458824:FAQ458831 FKM458824:FKM458831 FUI458824:FUI458831 GEE458824:GEE458831 GOA458824:GOA458831 GXW458824:GXW458831 HHS458824:HHS458831 HRO458824:HRO458831 IBK458824:IBK458831 ILG458824:ILG458831 IVC458824:IVC458831 JEY458824:JEY458831 JOU458824:JOU458831 JYQ458824:JYQ458831 KIM458824:KIM458831 KSI458824:KSI458831 LCE458824:LCE458831 LMA458824:LMA458831 LVW458824:LVW458831 MFS458824:MFS458831 MPO458824:MPO458831 MZK458824:MZK458831 NJG458824:NJG458831 NTC458824:NTC458831 OCY458824:OCY458831 OMU458824:OMU458831 OWQ458824:OWQ458831 PGM458824:PGM458831 PQI458824:PQI458831 QAE458824:QAE458831 QKA458824:QKA458831 QTW458824:QTW458831 RDS458824:RDS458831 RNO458824:RNO458831 RXK458824:RXK458831 SHG458824:SHG458831 SRC458824:SRC458831 TAY458824:TAY458831 TKU458824:TKU458831 TUQ458824:TUQ458831 UEM458824:UEM458831 UOI458824:UOI458831 UYE458824:UYE458831 VIA458824:VIA458831 VRW458824:VRW458831 WBS458824:WBS458831 WLO458824:WLO458831 WVK458824:WVK458831 C524360:C524367 IY524360:IY524367 SU524360:SU524367 ACQ524360:ACQ524367 AMM524360:AMM524367 AWI524360:AWI524367 BGE524360:BGE524367 BQA524360:BQA524367 BZW524360:BZW524367 CJS524360:CJS524367 CTO524360:CTO524367 DDK524360:DDK524367 DNG524360:DNG524367 DXC524360:DXC524367 EGY524360:EGY524367 EQU524360:EQU524367 FAQ524360:FAQ524367 FKM524360:FKM524367 FUI524360:FUI524367 GEE524360:GEE524367 GOA524360:GOA524367 GXW524360:GXW524367 HHS524360:HHS524367 HRO524360:HRO524367 IBK524360:IBK524367 ILG524360:ILG524367 IVC524360:IVC524367 JEY524360:JEY524367 JOU524360:JOU524367 JYQ524360:JYQ524367 KIM524360:KIM524367 KSI524360:KSI524367 LCE524360:LCE524367 LMA524360:LMA524367 LVW524360:LVW524367 MFS524360:MFS524367 MPO524360:MPO524367 MZK524360:MZK524367 NJG524360:NJG524367 NTC524360:NTC524367 OCY524360:OCY524367 OMU524360:OMU524367 OWQ524360:OWQ524367 PGM524360:PGM524367 PQI524360:PQI524367 QAE524360:QAE524367 QKA524360:QKA524367 QTW524360:QTW524367 RDS524360:RDS524367 RNO524360:RNO524367 RXK524360:RXK524367 SHG524360:SHG524367 SRC524360:SRC524367 TAY524360:TAY524367 TKU524360:TKU524367 TUQ524360:TUQ524367 UEM524360:UEM524367 UOI524360:UOI524367 UYE524360:UYE524367 VIA524360:VIA524367 VRW524360:VRW524367 WBS524360:WBS524367 WLO524360:WLO524367 WVK524360:WVK524367 C589896:C589903 IY589896:IY589903 SU589896:SU589903 ACQ589896:ACQ589903 AMM589896:AMM589903 AWI589896:AWI589903 BGE589896:BGE589903 BQA589896:BQA589903 BZW589896:BZW589903 CJS589896:CJS589903 CTO589896:CTO589903 DDK589896:DDK589903 DNG589896:DNG589903 DXC589896:DXC589903 EGY589896:EGY589903 EQU589896:EQU589903 FAQ589896:FAQ589903 FKM589896:FKM589903 FUI589896:FUI589903 GEE589896:GEE589903 GOA589896:GOA589903 GXW589896:GXW589903 HHS589896:HHS589903 HRO589896:HRO589903 IBK589896:IBK589903 ILG589896:ILG589903 IVC589896:IVC589903 JEY589896:JEY589903 JOU589896:JOU589903 JYQ589896:JYQ589903 KIM589896:KIM589903 KSI589896:KSI589903 LCE589896:LCE589903 LMA589896:LMA589903 LVW589896:LVW589903 MFS589896:MFS589903 MPO589896:MPO589903 MZK589896:MZK589903 NJG589896:NJG589903 NTC589896:NTC589903 OCY589896:OCY589903 OMU589896:OMU589903 OWQ589896:OWQ589903 PGM589896:PGM589903 PQI589896:PQI589903 QAE589896:QAE589903 QKA589896:QKA589903 QTW589896:QTW589903 RDS589896:RDS589903 RNO589896:RNO589903 RXK589896:RXK589903 SHG589896:SHG589903 SRC589896:SRC589903 TAY589896:TAY589903 TKU589896:TKU589903 TUQ589896:TUQ589903 UEM589896:UEM589903 UOI589896:UOI589903 UYE589896:UYE589903 VIA589896:VIA589903 VRW589896:VRW589903 WBS589896:WBS589903 WLO589896:WLO589903 WVK589896:WVK589903 C655432:C655439 IY655432:IY655439 SU655432:SU655439 ACQ655432:ACQ655439 AMM655432:AMM655439 AWI655432:AWI655439 BGE655432:BGE655439 BQA655432:BQA655439 BZW655432:BZW655439 CJS655432:CJS655439 CTO655432:CTO655439 DDK655432:DDK655439 DNG655432:DNG655439 DXC655432:DXC655439 EGY655432:EGY655439 EQU655432:EQU655439 FAQ655432:FAQ655439 FKM655432:FKM655439 FUI655432:FUI655439 GEE655432:GEE655439 GOA655432:GOA655439 GXW655432:GXW655439 HHS655432:HHS655439 HRO655432:HRO655439 IBK655432:IBK655439 ILG655432:ILG655439 IVC655432:IVC655439 JEY655432:JEY655439 JOU655432:JOU655439 JYQ655432:JYQ655439 KIM655432:KIM655439 KSI655432:KSI655439 LCE655432:LCE655439 LMA655432:LMA655439 LVW655432:LVW655439 MFS655432:MFS655439 MPO655432:MPO655439 MZK655432:MZK655439 NJG655432:NJG655439 NTC655432:NTC655439 OCY655432:OCY655439 OMU655432:OMU655439 OWQ655432:OWQ655439 PGM655432:PGM655439 PQI655432:PQI655439 QAE655432:QAE655439 QKA655432:QKA655439 QTW655432:QTW655439 RDS655432:RDS655439 RNO655432:RNO655439 RXK655432:RXK655439 SHG655432:SHG655439 SRC655432:SRC655439 TAY655432:TAY655439 TKU655432:TKU655439 TUQ655432:TUQ655439 UEM655432:UEM655439 UOI655432:UOI655439 UYE655432:UYE655439 VIA655432:VIA655439 VRW655432:VRW655439 WBS655432:WBS655439 WLO655432:WLO655439 WVK655432:WVK655439 C720968:C720975 IY720968:IY720975 SU720968:SU720975 ACQ720968:ACQ720975 AMM720968:AMM720975 AWI720968:AWI720975 BGE720968:BGE720975 BQA720968:BQA720975 BZW720968:BZW720975 CJS720968:CJS720975 CTO720968:CTO720975 DDK720968:DDK720975 DNG720968:DNG720975 DXC720968:DXC720975 EGY720968:EGY720975 EQU720968:EQU720975 FAQ720968:FAQ720975 FKM720968:FKM720975 FUI720968:FUI720975 GEE720968:GEE720975 GOA720968:GOA720975 GXW720968:GXW720975 HHS720968:HHS720975 HRO720968:HRO720975 IBK720968:IBK720975 ILG720968:ILG720975 IVC720968:IVC720975 JEY720968:JEY720975 JOU720968:JOU720975 JYQ720968:JYQ720975 KIM720968:KIM720975 KSI720968:KSI720975 LCE720968:LCE720975 LMA720968:LMA720975 LVW720968:LVW720975 MFS720968:MFS720975 MPO720968:MPO720975 MZK720968:MZK720975 NJG720968:NJG720975 NTC720968:NTC720975 OCY720968:OCY720975 OMU720968:OMU720975 OWQ720968:OWQ720975 PGM720968:PGM720975 PQI720968:PQI720975 QAE720968:QAE720975 QKA720968:QKA720975 QTW720968:QTW720975 RDS720968:RDS720975 RNO720968:RNO720975 RXK720968:RXK720975 SHG720968:SHG720975 SRC720968:SRC720975 TAY720968:TAY720975 TKU720968:TKU720975 TUQ720968:TUQ720975 UEM720968:UEM720975 UOI720968:UOI720975 UYE720968:UYE720975 VIA720968:VIA720975 VRW720968:VRW720975 WBS720968:WBS720975 WLO720968:WLO720975 WVK720968:WVK720975 C786504:C786511 IY786504:IY786511 SU786504:SU786511 ACQ786504:ACQ786511 AMM786504:AMM786511 AWI786504:AWI786511 BGE786504:BGE786511 BQA786504:BQA786511 BZW786504:BZW786511 CJS786504:CJS786511 CTO786504:CTO786511 DDK786504:DDK786511 DNG786504:DNG786511 DXC786504:DXC786511 EGY786504:EGY786511 EQU786504:EQU786511 FAQ786504:FAQ786511 FKM786504:FKM786511 FUI786504:FUI786511 GEE786504:GEE786511 GOA786504:GOA786511 GXW786504:GXW786511 HHS786504:HHS786511 HRO786504:HRO786511 IBK786504:IBK786511 ILG786504:ILG786511 IVC786504:IVC786511 JEY786504:JEY786511 JOU786504:JOU786511 JYQ786504:JYQ786511 KIM786504:KIM786511 KSI786504:KSI786511 LCE786504:LCE786511 LMA786504:LMA786511 LVW786504:LVW786511 MFS786504:MFS786511 MPO786504:MPO786511 MZK786504:MZK786511 NJG786504:NJG786511 NTC786504:NTC786511 OCY786504:OCY786511 OMU786504:OMU786511 OWQ786504:OWQ786511 PGM786504:PGM786511 PQI786504:PQI786511 QAE786504:QAE786511 QKA786504:QKA786511 QTW786504:QTW786511 RDS786504:RDS786511 RNO786504:RNO786511 RXK786504:RXK786511 SHG786504:SHG786511 SRC786504:SRC786511 TAY786504:TAY786511 TKU786504:TKU786511 TUQ786504:TUQ786511 UEM786504:UEM786511 UOI786504:UOI786511 UYE786504:UYE786511 VIA786504:VIA786511 VRW786504:VRW786511 WBS786504:WBS786511 WLO786504:WLO786511 WVK786504:WVK786511 C852040:C852047 IY852040:IY852047 SU852040:SU852047 ACQ852040:ACQ852047 AMM852040:AMM852047 AWI852040:AWI852047 BGE852040:BGE852047 BQA852040:BQA852047 BZW852040:BZW852047 CJS852040:CJS852047 CTO852040:CTO852047 DDK852040:DDK852047 DNG852040:DNG852047 DXC852040:DXC852047 EGY852040:EGY852047 EQU852040:EQU852047 FAQ852040:FAQ852047 FKM852040:FKM852047 FUI852040:FUI852047 GEE852040:GEE852047 GOA852040:GOA852047 GXW852040:GXW852047 HHS852040:HHS852047 HRO852040:HRO852047 IBK852040:IBK852047 ILG852040:ILG852047 IVC852040:IVC852047 JEY852040:JEY852047 JOU852040:JOU852047 JYQ852040:JYQ852047 KIM852040:KIM852047 KSI852040:KSI852047 LCE852040:LCE852047 LMA852040:LMA852047 LVW852040:LVW852047 MFS852040:MFS852047 MPO852040:MPO852047 MZK852040:MZK852047 NJG852040:NJG852047 NTC852040:NTC852047 OCY852040:OCY852047 OMU852040:OMU852047 OWQ852040:OWQ852047 PGM852040:PGM852047 PQI852040:PQI852047 QAE852040:QAE852047 QKA852040:QKA852047 QTW852040:QTW852047 RDS852040:RDS852047 RNO852040:RNO852047 RXK852040:RXK852047 SHG852040:SHG852047 SRC852040:SRC852047 TAY852040:TAY852047 TKU852040:TKU852047 TUQ852040:TUQ852047 UEM852040:UEM852047 UOI852040:UOI852047 UYE852040:UYE852047 VIA852040:VIA852047 VRW852040:VRW852047 WBS852040:WBS852047 WLO852040:WLO852047 WVK852040:WVK852047 C917576:C917583 IY917576:IY917583 SU917576:SU917583 ACQ917576:ACQ917583 AMM917576:AMM917583 AWI917576:AWI917583 BGE917576:BGE917583 BQA917576:BQA917583 BZW917576:BZW917583 CJS917576:CJS917583 CTO917576:CTO917583 DDK917576:DDK917583 DNG917576:DNG917583 DXC917576:DXC917583 EGY917576:EGY917583 EQU917576:EQU917583 FAQ917576:FAQ917583 FKM917576:FKM917583 FUI917576:FUI917583 GEE917576:GEE917583 GOA917576:GOA917583 GXW917576:GXW917583 HHS917576:HHS917583 HRO917576:HRO917583 IBK917576:IBK917583 ILG917576:ILG917583 IVC917576:IVC917583 JEY917576:JEY917583 JOU917576:JOU917583 JYQ917576:JYQ917583 KIM917576:KIM917583 KSI917576:KSI917583 LCE917576:LCE917583 LMA917576:LMA917583 LVW917576:LVW917583 MFS917576:MFS917583 MPO917576:MPO917583 MZK917576:MZK917583 NJG917576:NJG917583 NTC917576:NTC917583 OCY917576:OCY917583 OMU917576:OMU917583 OWQ917576:OWQ917583 PGM917576:PGM917583 PQI917576:PQI917583 QAE917576:QAE917583 QKA917576:QKA917583 QTW917576:QTW917583 RDS917576:RDS917583 RNO917576:RNO917583 RXK917576:RXK917583 SHG917576:SHG917583 SRC917576:SRC917583 TAY917576:TAY917583 TKU917576:TKU917583 TUQ917576:TUQ917583 UEM917576:UEM917583 UOI917576:UOI917583 UYE917576:UYE917583 VIA917576:VIA917583 VRW917576:VRW917583 WBS917576:WBS917583 WLO917576:WLO917583 WVK917576:WVK917583 C983112:C983119 IY983112:IY983119 SU983112:SU983119 ACQ983112:ACQ983119 AMM983112:AMM983119 AWI983112:AWI983119 BGE983112:BGE983119 BQA983112:BQA983119 BZW983112:BZW983119 CJS983112:CJS983119 CTO983112:CTO983119 DDK983112:DDK983119 DNG983112:DNG983119 DXC983112:DXC983119 EGY983112:EGY983119 EQU983112:EQU983119 FAQ983112:FAQ983119 FKM983112:FKM983119 FUI983112:FUI983119 GEE983112:GEE983119 GOA983112:GOA983119 GXW983112:GXW983119 HHS983112:HHS983119 HRO983112:HRO983119 IBK983112:IBK983119 ILG983112:ILG983119 IVC983112:IVC983119 JEY983112:JEY983119 JOU983112:JOU983119 JYQ983112:JYQ983119 KIM983112:KIM983119 KSI983112:KSI983119 LCE983112:LCE983119 LMA983112:LMA983119 LVW983112:LVW983119 MFS983112:MFS983119 MPO983112:MPO983119 MZK983112:MZK983119 NJG983112:NJG983119 NTC983112:NTC983119 OCY983112:OCY983119 OMU983112:OMU983119 OWQ983112:OWQ983119 PGM983112:PGM983119 PQI983112:PQI983119 QAE983112:QAE983119 QKA983112:QKA983119 QTW983112:QTW983119 RDS983112:RDS983119 RNO983112:RNO983119 RXK983112:RXK983119 SHG983112:SHG983119 SRC983112:SRC983119 TAY983112:TAY983119 TKU983112:TKU983119 TUQ983112:TUQ983119 UEM983112:UEM983119 UOI983112:UOI983119 UYE983112:UYE983119 VIA983112:VIA983119 VRW983112:VRW983119 WBS983112:WBS983119 WLO983112:WLO983119 WVK983112:WVK983119 C74:C79 JU72:JU79 TQ72:TQ79 ADM72:ADM79 ANI72:ANI79 AXE72:AXE79 BHA72:BHA79 BQW72:BQW79 CAS72:CAS79 CKO72:CKO79 CUK72:CUK79 DEG72:DEG79 DOC72:DOC79 DXY72:DXY79 EHU72:EHU79 ERQ72:ERQ79 FBM72:FBM79 FLI72:FLI79 FVE72:FVE79 GFA72:GFA79 GOW72:GOW79 GYS72:GYS79 HIO72:HIO79 HSK72:HSK79 ICG72:ICG79 IMC72:IMC79 IVY72:IVY79 JFU72:JFU79 JPQ72:JPQ79 JZM72:JZM79 KJI72:KJI79 KTE72:KTE79 LDA72:LDA79 LMW72:LMW79 LWS72:LWS79 MGO72:MGO79 MQK72:MQK79 NAG72:NAG79 NKC72:NKC79 NTY72:NTY79 ODU72:ODU79 ONQ72:ONQ79 OXM72:OXM79 PHI72:PHI79 PRE72:PRE79 QBA72:QBA79 QKW72:QKW79 QUS72:QUS79 REO72:REO79 ROK72:ROK79 RYG72:RYG79 SIC72:SIC79 SRY72:SRY79 TBU72:TBU79 TLQ72:TLQ79 TVM72:TVM79 UFI72:UFI79 UPE72:UPE79 UZA72:UZA79 VIW72:VIW79 VSS72:VSS79 WCO72:WCO79 WMK72:WMK79 WWG72:WWG79 Y65608:Y65615 JU65608:JU65615 TQ65608:TQ65615 ADM65608:ADM65615 ANI65608:ANI65615 AXE65608:AXE65615 BHA65608:BHA65615 BQW65608:BQW65615 CAS65608:CAS65615 CKO65608:CKO65615 CUK65608:CUK65615 DEG65608:DEG65615 DOC65608:DOC65615 DXY65608:DXY65615 EHU65608:EHU65615 ERQ65608:ERQ65615 FBM65608:FBM65615 FLI65608:FLI65615 FVE65608:FVE65615 GFA65608:GFA65615 GOW65608:GOW65615 GYS65608:GYS65615 HIO65608:HIO65615 HSK65608:HSK65615 ICG65608:ICG65615 IMC65608:IMC65615 IVY65608:IVY65615 JFU65608:JFU65615 JPQ65608:JPQ65615 JZM65608:JZM65615 KJI65608:KJI65615 KTE65608:KTE65615 LDA65608:LDA65615 LMW65608:LMW65615 LWS65608:LWS65615 MGO65608:MGO65615 MQK65608:MQK65615 NAG65608:NAG65615 NKC65608:NKC65615 NTY65608:NTY65615 ODU65608:ODU65615 ONQ65608:ONQ65615 OXM65608:OXM65615 PHI65608:PHI65615 PRE65608:PRE65615 QBA65608:QBA65615 QKW65608:QKW65615 QUS65608:QUS65615 REO65608:REO65615 ROK65608:ROK65615 RYG65608:RYG65615 SIC65608:SIC65615 SRY65608:SRY65615 TBU65608:TBU65615 TLQ65608:TLQ65615 TVM65608:TVM65615 UFI65608:UFI65615 UPE65608:UPE65615 UZA65608:UZA65615 VIW65608:VIW65615 VSS65608:VSS65615 WCO65608:WCO65615 WMK65608:WMK65615 WWG65608:WWG65615 Y131144:Y131151 JU131144:JU131151 TQ131144:TQ131151 ADM131144:ADM131151 ANI131144:ANI131151 AXE131144:AXE131151 BHA131144:BHA131151 BQW131144:BQW131151 CAS131144:CAS131151 CKO131144:CKO131151 CUK131144:CUK131151 DEG131144:DEG131151 DOC131144:DOC131151 DXY131144:DXY131151 EHU131144:EHU131151 ERQ131144:ERQ131151 FBM131144:FBM131151 FLI131144:FLI131151 FVE131144:FVE131151 GFA131144:GFA131151 GOW131144:GOW131151 GYS131144:GYS131151 HIO131144:HIO131151 HSK131144:HSK131151 ICG131144:ICG131151 IMC131144:IMC131151 IVY131144:IVY131151 JFU131144:JFU131151 JPQ131144:JPQ131151 JZM131144:JZM131151 KJI131144:KJI131151 KTE131144:KTE131151 LDA131144:LDA131151 LMW131144:LMW131151 LWS131144:LWS131151 MGO131144:MGO131151 MQK131144:MQK131151 NAG131144:NAG131151 NKC131144:NKC131151 NTY131144:NTY131151 ODU131144:ODU131151 ONQ131144:ONQ131151 OXM131144:OXM131151 PHI131144:PHI131151 PRE131144:PRE131151 QBA131144:QBA131151 QKW131144:QKW131151 QUS131144:QUS131151 REO131144:REO131151 ROK131144:ROK131151 RYG131144:RYG131151 SIC131144:SIC131151 SRY131144:SRY131151 TBU131144:TBU131151 TLQ131144:TLQ131151 TVM131144:TVM131151 UFI131144:UFI131151 UPE131144:UPE131151 UZA131144:UZA131151 VIW131144:VIW131151 VSS131144:VSS131151 WCO131144:WCO131151 WMK131144:WMK131151 WWG131144:WWG131151 Y196680:Y196687 JU196680:JU196687 TQ196680:TQ196687 ADM196680:ADM196687 ANI196680:ANI196687 AXE196680:AXE196687 BHA196680:BHA196687 BQW196680:BQW196687 CAS196680:CAS196687 CKO196680:CKO196687 CUK196680:CUK196687 DEG196680:DEG196687 DOC196680:DOC196687 DXY196680:DXY196687 EHU196680:EHU196687 ERQ196680:ERQ196687 FBM196680:FBM196687 FLI196680:FLI196687 FVE196680:FVE196687 GFA196680:GFA196687 GOW196680:GOW196687 GYS196680:GYS196687 HIO196680:HIO196687 HSK196680:HSK196687 ICG196680:ICG196687 IMC196680:IMC196687 IVY196680:IVY196687 JFU196680:JFU196687 JPQ196680:JPQ196687 JZM196680:JZM196687 KJI196680:KJI196687 KTE196680:KTE196687 LDA196680:LDA196687 LMW196680:LMW196687 LWS196680:LWS196687 MGO196680:MGO196687 MQK196680:MQK196687 NAG196680:NAG196687 NKC196680:NKC196687 NTY196680:NTY196687 ODU196680:ODU196687 ONQ196680:ONQ196687 OXM196680:OXM196687 PHI196680:PHI196687 PRE196680:PRE196687 QBA196680:QBA196687 QKW196680:QKW196687 QUS196680:QUS196687 REO196680:REO196687 ROK196680:ROK196687 RYG196680:RYG196687 SIC196680:SIC196687 SRY196680:SRY196687 TBU196680:TBU196687 TLQ196680:TLQ196687 TVM196680:TVM196687 UFI196680:UFI196687 UPE196680:UPE196687 UZA196680:UZA196687 VIW196680:VIW196687 VSS196680:VSS196687 WCO196680:WCO196687 WMK196680:WMK196687 WWG196680:WWG196687 Y262216:Y262223 JU262216:JU262223 TQ262216:TQ262223 ADM262216:ADM262223 ANI262216:ANI262223 AXE262216:AXE262223 BHA262216:BHA262223 BQW262216:BQW262223 CAS262216:CAS262223 CKO262216:CKO262223 CUK262216:CUK262223 DEG262216:DEG262223 DOC262216:DOC262223 DXY262216:DXY262223 EHU262216:EHU262223 ERQ262216:ERQ262223 FBM262216:FBM262223 FLI262216:FLI262223 FVE262216:FVE262223 GFA262216:GFA262223 GOW262216:GOW262223 GYS262216:GYS262223 HIO262216:HIO262223 HSK262216:HSK262223 ICG262216:ICG262223 IMC262216:IMC262223 IVY262216:IVY262223 JFU262216:JFU262223 JPQ262216:JPQ262223 JZM262216:JZM262223 KJI262216:KJI262223 KTE262216:KTE262223 LDA262216:LDA262223 LMW262216:LMW262223 LWS262216:LWS262223 MGO262216:MGO262223 MQK262216:MQK262223 NAG262216:NAG262223 NKC262216:NKC262223 NTY262216:NTY262223 ODU262216:ODU262223 ONQ262216:ONQ262223 OXM262216:OXM262223 PHI262216:PHI262223 PRE262216:PRE262223 QBA262216:QBA262223 QKW262216:QKW262223 QUS262216:QUS262223 REO262216:REO262223 ROK262216:ROK262223 RYG262216:RYG262223 SIC262216:SIC262223 SRY262216:SRY262223 TBU262216:TBU262223 TLQ262216:TLQ262223 TVM262216:TVM262223 UFI262216:UFI262223 UPE262216:UPE262223 UZA262216:UZA262223 VIW262216:VIW262223 VSS262216:VSS262223 WCO262216:WCO262223 WMK262216:WMK262223 WWG262216:WWG262223 Y327752:Y327759 JU327752:JU327759 TQ327752:TQ327759 ADM327752:ADM327759 ANI327752:ANI327759 AXE327752:AXE327759 BHA327752:BHA327759 BQW327752:BQW327759 CAS327752:CAS327759 CKO327752:CKO327759 CUK327752:CUK327759 DEG327752:DEG327759 DOC327752:DOC327759 DXY327752:DXY327759 EHU327752:EHU327759 ERQ327752:ERQ327759 FBM327752:FBM327759 FLI327752:FLI327759 FVE327752:FVE327759 GFA327752:GFA327759 GOW327752:GOW327759 GYS327752:GYS327759 HIO327752:HIO327759 HSK327752:HSK327759 ICG327752:ICG327759 IMC327752:IMC327759 IVY327752:IVY327759 JFU327752:JFU327759 JPQ327752:JPQ327759 JZM327752:JZM327759 KJI327752:KJI327759 KTE327752:KTE327759 LDA327752:LDA327759 LMW327752:LMW327759 LWS327752:LWS327759 MGO327752:MGO327759 MQK327752:MQK327759 NAG327752:NAG327759 NKC327752:NKC327759 NTY327752:NTY327759 ODU327752:ODU327759 ONQ327752:ONQ327759 OXM327752:OXM327759 PHI327752:PHI327759 PRE327752:PRE327759 QBA327752:QBA327759 QKW327752:QKW327759 QUS327752:QUS327759 REO327752:REO327759 ROK327752:ROK327759 RYG327752:RYG327759 SIC327752:SIC327759 SRY327752:SRY327759 TBU327752:TBU327759 TLQ327752:TLQ327759 TVM327752:TVM327759 UFI327752:UFI327759 UPE327752:UPE327759 UZA327752:UZA327759 VIW327752:VIW327759 VSS327752:VSS327759 WCO327752:WCO327759 WMK327752:WMK327759 WWG327752:WWG327759 Y393288:Y393295 JU393288:JU393295 TQ393288:TQ393295 ADM393288:ADM393295 ANI393288:ANI393295 AXE393288:AXE393295 BHA393288:BHA393295 BQW393288:BQW393295 CAS393288:CAS393295 CKO393288:CKO393295 CUK393288:CUK393295 DEG393288:DEG393295 DOC393288:DOC393295 DXY393288:DXY393295 EHU393288:EHU393295 ERQ393288:ERQ393295 FBM393288:FBM393295 FLI393288:FLI393295 FVE393288:FVE393295 GFA393288:GFA393295 GOW393288:GOW393295 GYS393288:GYS393295 HIO393288:HIO393295 HSK393288:HSK393295 ICG393288:ICG393295 IMC393288:IMC393295 IVY393288:IVY393295 JFU393288:JFU393295 JPQ393288:JPQ393295 JZM393288:JZM393295 KJI393288:KJI393295 KTE393288:KTE393295 LDA393288:LDA393295 LMW393288:LMW393295 LWS393288:LWS393295 MGO393288:MGO393295 MQK393288:MQK393295 NAG393288:NAG393295 NKC393288:NKC393295 NTY393288:NTY393295 ODU393288:ODU393295 ONQ393288:ONQ393295 OXM393288:OXM393295 PHI393288:PHI393295 PRE393288:PRE393295 QBA393288:QBA393295 QKW393288:QKW393295 QUS393288:QUS393295 REO393288:REO393295 ROK393288:ROK393295 RYG393288:RYG393295 SIC393288:SIC393295 SRY393288:SRY393295 TBU393288:TBU393295 TLQ393288:TLQ393295 TVM393288:TVM393295 UFI393288:UFI393295 UPE393288:UPE393295 UZA393288:UZA393295 VIW393288:VIW393295 VSS393288:VSS393295 WCO393288:WCO393295 WMK393288:WMK393295 WWG393288:WWG393295 Y458824:Y458831 JU458824:JU458831 TQ458824:TQ458831 ADM458824:ADM458831 ANI458824:ANI458831 AXE458824:AXE458831 BHA458824:BHA458831 BQW458824:BQW458831 CAS458824:CAS458831 CKO458824:CKO458831 CUK458824:CUK458831 DEG458824:DEG458831 DOC458824:DOC458831 DXY458824:DXY458831 EHU458824:EHU458831 ERQ458824:ERQ458831 FBM458824:FBM458831 FLI458824:FLI458831 FVE458824:FVE458831 GFA458824:GFA458831 GOW458824:GOW458831 GYS458824:GYS458831 HIO458824:HIO458831 HSK458824:HSK458831 ICG458824:ICG458831 IMC458824:IMC458831 IVY458824:IVY458831 JFU458824:JFU458831 JPQ458824:JPQ458831 JZM458824:JZM458831 KJI458824:KJI458831 KTE458824:KTE458831 LDA458824:LDA458831 LMW458824:LMW458831 LWS458824:LWS458831 MGO458824:MGO458831 MQK458824:MQK458831 NAG458824:NAG458831 NKC458824:NKC458831 NTY458824:NTY458831 ODU458824:ODU458831 ONQ458824:ONQ458831 OXM458824:OXM458831 PHI458824:PHI458831 PRE458824:PRE458831 QBA458824:QBA458831 QKW458824:QKW458831 QUS458824:QUS458831 REO458824:REO458831 ROK458824:ROK458831 RYG458824:RYG458831 SIC458824:SIC458831 SRY458824:SRY458831 TBU458824:TBU458831 TLQ458824:TLQ458831 TVM458824:TVM458831 UFI458824:UFI458831 UPE458824:UPE458831 UZA458824:UZA458831 VIW458824:VIW458831 VSS458824:VSS458831 WCO458824:WCO458831 WMK458824:WMK458831 WWG458824:WWG458831 Y524360:Y524367 JU524360:JU524367 TQ524360:TQ524367 ADM524360:ADM524367 ANI524360:ANI524367 AXE524360:AXE524367 BHA524360:BHA524367 BQW524360:BQW524367 CAS524360:CAS524367 CKO524360:CKO524367 CUK524360:CUK524367 DEG524360:DEG524367 DOC524360:DOC524367 DXY524360:DXY524367 EHU524360:EHU524367 ERQ524360:ERQ524367 FBM524360:FBM524367 FLI524360:FLI524367 FVE524360:FVE524367 GFA524360:GFA524367 GOW524360:GOW524367 GYS524360:GYS524367 HIO524360:HIO524367 HSK524360:HSK524367 ICG524360:ICG524367 IMC524360:IMC524367 IVY524360:IVY524367 JFU524360:JFU524367 JPQ524360:JPQ524367 JZM524360:JZM524367 KJI524360:KJI524367 KTE524360:KTE524367 LDA524360:LDA524367 LMW524360:LMW524367 LWS524360:LWS524367 MGO524360:MGO524367 MQK524360:MQK524367 NAG524360:NAG524367 NKC524360:NKC524367 NTY524360:NTY524367 ODU524360:ODU524367 ONQ524360:ONQ524367 OXM524360:OXM524367 PHI524360:PHI524367 PRE524360:PRE524367 QBA524360:QBA524367 QKW524360:QKW524367 QUS524360:QUS524367 REO524360:REO524367 ROK524360:ROK524367 RYG524360:RYG524367 SIC524360:SIC524367 SRY524360:SRY524367 TBU524360:TBU524367 TLQ524360:TLQ524367 TVM524360:TVM524367 UFI524360:UFI524367 UPE524360:UPE524367 UZA524360:UZA524367 VIW524360:VIW524367 VSS524360:VSS524367 WCO524360:WCO524367 WMK524360:WMK524367 WWG524360:WWG524367 Y589896:Y589903 JU589896:JU589903 TQ589896:TQ589903 ADM589896:ADM589903 ANI589896:ANI589903 AXE589896:AXE589903 BHA589896:BHA589903 BQW589896:BQW589903 CAS589896:CAS589903 CKO589896:CKO589903 CUK589896:CUK589903 DEG589896:DEG589903 DOC589896:DOC589903 DXY589896:DXY589903 EHU589896:EHU589903 ERQ589896:ERQ589903 FBM589896:FBM589903 FLI589896:FLI589903 FVE589896:FVE589903 GFA589896:GFA589903 GOW589896:GOW589903 GYS589896:GYS589903 HIO589896:HIO589903 HSK589896:HSK589903 ICG589896:ICG589903 IMC589896:IMC589903 IVY589896:IVY589903 JFU589896:JFU589903 JPQ589896:JPQ589903 JZM589896:JZM589903 KJI589896:KJI589903 KTE589896:KTE589903 LDA589896:LDA589903 LMW589896:LMW589903 LWS589896:LWS589903 MGO589896:MGO589903 MQK589896:MQK589903 NAG589896:NAG589903 NKC589896:NKC589903 NTY589896:NTY589903 ODU589896:ODU589903 ONQ589896:ONQ589903 OXM589896:OXM589903 PHI589896:PHI589903 PRE589896:PRE589903 QBA589896:QBA589903 QKW589896:QKW589903 QUS589896:QUS589903 REO589896:REO589903 ROK589896:ROK589903 RYG589896:RYG589903 SIC589896:SIC589903 SRY589896:SRY589903 TBU589896:TBU589903 TLQ589896:TLQ589903 TVM589896:TVM589903 UFI589896:UFI589903 UPE589896:UPE589903 UZA589896:UZA589903 VIW589896:VIW589903 VSS589896:VSS589903 WCO589896:WCO589903 WMK589896:WMK589903 WWG589896:WWG589903 Y655432:Y655439 JU655432:JU655439 TQ655432:TQ655439 ADM655432:ADM655439 ANI655432:ANI655439 AXE655432:AXE655439 BHA655432:BHA655439 BQW655432:BQW655439 CAS655432:CAS655439 CKO655432:CKO655439 CUK655432:CUK655439 DEG655432:DEG655439 DOC655432:DOC655439 DXY655432:DXY655439 EHU655432:EHU655439 ERQ655432:ERQ655439 FBM655432:FBM655439 FLI655432:FLI655439 FVE655432:FVE655439 GFA655432:GFA655439 GOW655432:GOW655439 GYS655432:GYS655439 HIO655432:HIO655439 HSK655432:HSK655439 ICG655432:ICG655439 IMC655432:IMC655439 IVY655432:IVY655439 JFU655432:JFU655439 JPQ655432:JPQ655439 JZM655432:JZM655439 KJI655432:KJI655439 KTE655432:KTE655439 LDA655432:LDA655439 LMW655432:LMW655439 LWS655432:LWS655439 MGO655432:MGO655439 MQK655432:MQK655439 NAG655432:NAG655439 NKC655432:NKC655439 NTY655432:NTY655439 ODU655432:ODU655439 ONQ655432:ONQ655439 OXM655432:OXM655439 PHI655432:PHI655439 PRE655432:PRE655439 QBA655432:QBA655439 QKW655432:QKW655439 QUS655432:QUS655439 REO655432:REO655439 ROK655432:ROK655439 RYG655432:RYG655439 SIC655432:SIC655439 SRY655432:SRY655439 TBU655432:TBU655439 TLQ655432:TLQ655439 TVM655432:TVM655439 UFI655432:UFI655439 UPE655432:UPE655439 UZA655432:UZA655439 VIW655432:VIW655439 VSS655432:VSS655439 WCO655432:WCO655439 WMK655432:WMK655439 WWG655432:WWG655439 Y720968:Y720975 JU720968:JU720975 TQ720968:TQ720975 ADM720968:ADM720975 ANI720968:ANI720975 AXE720968:AXE720975 BHA720968:BHA720975 BQW720968:BQW720975 CAS720968:CAS720975 CKO720968:CKO720975 CUK720968:CUK720975 DEG720968:DEG720975 DOC720968:DOC720975 DXY720968:DXY720975 EHU720968:EHU720975 ERQ720968:ERQ720975 FBM720968:FBM720975 FLI720968:FLI720975 FVE720968:FVE720975 GFA720968:GFA720975 GOW720968:GOW720975 GYS720968:GYS720975 HIO720968:HIO720975 HSK720968:HSK720975 ICG720968:ICG720975 IMC720968:IMC720975 IVY720968:IVY720975 JFU720968:JFU720975 JPQ720968:JPQ720975 JZM720968:JZM720975 KJI720968:KJI720975 KTE720968:KTE720975 LDA720968:LDA720975 LMW720968:LMW720975 LWS720968:LWS720975 MGO720968:MGO720975 MQK720968:MQK720975 NAG720968:NAG720975 NKC720968:NKC720975 NTY720968:NTY720975 ODU720968:ODU720975 ONQ720968:ONQ720975 OXM720968:OXM720975 PHI720968:PHI720975 PRE720968:PRE720975 QBA720968:QBA720975 QKW720968:QKW720975 QUS720968:QUS720975 REO720968:REO720975 ROK720968:ROK720975 RYG720968:RYG720975 SIC720968:SIC720975 SRY720968:SRY720975 TBU720968:TBU720975 TLQ720968:TLQ720975 TVM720968:TVM720975 UFI720968:UFI720975 UPE720968:UPE720975 UZA720968:UZA720975 VIW720968:VIW720975 VSS720968:VSS720975 WCO720968:WCO720975 WMK720968:WMK720975 WWG720968:WWG720975 Y786504:Y786511 JU786504:JU786511 TQ786504:TQ786511 ADM786504:ADM786511 ANI786504:ANI786511 AXE786504:AXE786511 BHA786504:BHA786511 BQW786504:BQW786511 CAS786504:CAS786511 CKO786504:CKO786511 CUK786504:CUK786511 DEG786504:DEG786511 DOC786504:DOC786511 DXY786504:DXY786511 EHU786504:EHU786511 ERQ786504:ERQ786511 FBM786504:FBM786511 FLI786504:FLI786511 FVE786504:FVE786511 GFA786504:GFA786511 GOW786504:GOW786511 GYS786504:GYS786511 HIO786504:HIO786511 HSK786504:HSK786511 ICG786504:ICG786511 IMC786504:IMC786511 IVY786504:IVY786511 JFU786504:JFU786511 JPQ786504:JPQ786511 JZM786504:JZM786511 KJI786504:KJI786511 KTE786504:KTE786511 LDA786504:LDA786511 LMW786504:LMW786511 LWS786504:LWS786511 MGO786504:MGO786511 MQK786504:MQK786511 NAG786504:NAG786511 NKC786504:NKC786511 NTY786504:NTY786511 ODU786504:ODU786511 ONQ786504:ONQ786511 OXM786504:OXM786511 PHI786504:PHI786511 PRE786504:PRE786511 QBA786504:QBA786511 QKW786504:QKW786511 QUS786504:QUS786511 REO786504:REO786511 ROK786504:ROK786511 RYG786504:RYG786511 SIC786504:SIC786511 SRY786504:SRY786511 TBU786504:TBU786511 TLQ786504:TLQ786511 TVM786504:TVM786511 UFI786504:UFI786511 UPE786504:UPE786511 UZA786504:UZA786511 VIW786504:VIW786511 VSS786504:VSS786511 WCO786504:WCO786511 WMK786504:WMK786511 WWG786504:WWG786511 Y852040:Y852047 JU852040:JU852047 TQ852040:TQ852047 ADM852040:ADM852047 ANI852040:ANI852047 AXE852040:AXE852047 BHA852040:BHA852047 BQW852040:BQW852047 CAS852040:CAS852047 CKO852040:CKO852047 CUK852040:CUK852047 DEG852040:DEG852047 DOC852040:DOC852047 DXY852040:DXY852047 EHU852040:EHU852047 ERQ852040:ERQ852047 FBM852040:FBM852047 FLI852040:FLI852047 FVE852040:FVE852047 GFA852040:GFA852047 GOW852040:GOW852047 GYS852040:GYS852047 HIO852040:HIO852047 HSK852040:HSK852047 ICG852040:ICG852047 IMC852040:IMC852047 IVY852040:IVY852047 JFU852040:JFU852047 JPQ852040:JPQ852047 JZM852040:JZM852047 KJI852040:KJI852047 KTE852040:KTE852047 LDA852040:LDA852047 LMW852040:LMW852047 LWS852040:LWS852047 MGO852040:MGO852047 MQK852040:MQK852047 NAG852040:NAG852047 NKC852040:NKC852047 NTY852040:NTY852047 ODU852040:ODU852047 ONQ852040:ONQ852047 OXM852040:OXM852047 PHI852040:PHI852047 PRE852040:PRE852047 QBA852040:QBA852047 QKW852040:QKW852047 QUS852040:QUS852047 REO852040:REO852047 ROK852040:ROK852047 RYG852040:RYG852047 SIC852040:SIC852047 SRY852040:SRY852047 TBU852040:TBU852047 TLQ852040:TLQ852047 TVM852040:TVM852047 UFI852040:UFI852047 UPE852040:UPE852047 UZA852040:UZA852047 VIW852040:VIW852047 VSS852040:VSS852047 WCO852040:WCO852047 WMK852040:WMK852047 WWG852040:WWG852047 Y917576:Y917583 JU917576:JU917583 TQ917576:TQ917583 ADM917576:ADM917583 ANI917576:ANI917583 AXE917576:AXE917583 BHA917576:BHA917583 BQW917576:BQW917583 CAS917576:CAS917583 CKO917576:CKO917583 CUK917576:CUK917583 DEG917576:DEG917583 DOC917576:DOC917583 DXY917576:DXY917583 EHU917576:EHU917583 ERQ917576:ERQ917583 FBM917576:FBM917583 FLI917576:FLI917583 FVE917576:FVE917583 GFA917576:GFA917583 GOW917576:GOW917583 GYS917576:GYS917583 HIO917576:HIO917583 HSK917576:HSK917583 ICG917576:ICG917583 IMC917576:IMC917583 IVY917576:IVY917583 JFU917576:JFU917583 JPQ917576:JPQ917583 JZM917576:JZM917583 KJI917576:KJI917583 KTE917576:KTE917583 LDA917576:LDA917583 LMW917576:LMW917583 LWS917576:LWS917583 MGO917576:MGO917583 MQK917576:MQK917583 NAG917576:NAG917583 NKC917576:NKC917583 NTY917576:NTY917583 ODU917576:ODU917583 ONQ917576:ONQ917583 OXM917576:OXM917583 PHI917576:PHI917583 PRE917576:PRE917583 QBA917576:QBA917583 QKW917576:QKW917583 QUS917576:QUS917583 REO917576:REO917583 ROK917576:ROK917583 RYG917576:RYG917583 SIC917576:SIC917583 SRY917576:SRY917583 TBU917576:TBU917583 TLQ917576:TLQ917583 TVM917576:TVM917583 UFI917576:UFI917583 UPE917576:UPE917583 UZA917576:UZA917583 VIW917576:VIW917583 VSS917576:VSS917583 WCO917576:WCO917583 WMK917576:WMK917583 WWG917576:WWG917583 Y983112:Y983119 JU983112:JU983119 TQ983112:TQ983119 ADM983112:ADM983119 ANI983112:ANI983119 AXE983112:AXE983119 BHA983112:BHA983119 BQW983112:BQW983119 CAS983112:CAS983119 CKO983112:CKO983119 CUK983112:CUK983119 DEG983112:DEG983119 DOC983112:DOC983119 DXY983112:DXY983119 EHU983112:EHU983119 ERQ983112:ERQ983119 FBM983112:FBM983119 FLI983112:FLI983119 FVE983112:FVE983119 GFA983112:GFA983119 GOW983112:GOW983119 GYS983112:GYS983119 HIO983112:HIO983119 HSK983112:HSK983119 ICG983112:ICG983119 IMC983112:IMC983119 IVY983112:IVY983119 JFU983112:JFU983119 JPQ983112:JPQ983119 JZM983112:JZM983119 KJI983112:KJI983119 KTE983112:KTE983119 LDA983112:LDA983119 LMW983112:LMW983119 LWS983112:LWS983119 MGO983112:MGO983119 MQK983112:MQK983119 NAG983112:NAG983119 NKC983112:NKC983119 NTY983112:NTY983119 ODU983112:ODU983119 ONQ983112:ONQ983119 OXM983112:OXM983119 PHI983112:PHI983119 PRE983112:PRE983119 QBA983112:QBA983119 QKW983112:QKW983119 QUS983112:QUS983119 REO983112:REO983119 ROK983112:ROK983119 RYG983112:RYG983119 SIC983112:SIC983119 SRY983112:SRY983119 TBU983112:TBU983119 TLQ983112:TLQ983119 TVM983112:TVM983119 UFI983112:UFI983119 UPE983112:UPE983119 UZA983112:UZA983119 VIW983112:VIW983119 VSS983112:VSS983119 WCO983112:WCO983119 WMK983112:WMK983119 WWG983112:WWG983119 AD72:AD79 JZ72:JZ79 TV72:TV79 ADR72:ADR79 ANN72:ANN79 AXJ72:AXJ79 BHF72:BHF79 BRB72:BRB79 CAX72:CAX79 CKT72:CKT79 CUP72:CUP79 DEL72:DEL79 DOH72:DOH79 DYD72:DYD79 EHZ72:EHZ79 ERV72:ERV79 FBR72:FBR79 FLN72:FLN79 FVJ72:FVJ79 GFF72:GFF79 GPB72:GPB79 GYX72:GYX79 HIT72:HIT79 HSP72:HSP79 ICL72:ICL79 IMH72:IMH79 IWD72:IWD79 JFZ72:JFZ79 JPV72:JPV79 JZR72:JZR79 KJN72:KJN79 KTJ72:KTJ79 LDF72:LDF79 LNB72:LNB79 LWX72:LWX79 MGT72:MGT79 MQP72:MQP79 NAL72:NAL79 NKH72:NKH79 NUD72:NUD79 ODZ72:ODZ79 ONV72:ONV79 OXR72:OXR79 PHN72:PHN79 PRJ72:PRJ79 QBF72:QBF79 QLB72:QLB79 QUX72:QUX79 RET72:RET79 ROP72:ROP79 RYL72:RYL79 SIH72:SIH79 SSD72:SSD79 TBZ72:TBZ79 TLV72:TLV79 TVR72:TVR79 UFN72:UFN79 UPJ72:UPJ79 UZF72:UZF79 VJB72:VJB79 VSX72:VSX79 WCT72:WCT79 WMP72:WMP79 WWL72:WWL79 AD65608:AD65615 JZ65608:JZ65615 TV65608:TV65615 ADR65608:ADR65615 ANN65608:ANN65615 AXJ65608:AXJ65615 BHF65608:BHF65615 BRB65608:BRB65615 CAX65608:CAX65615 CKT65608:CKT65615 CUP65608:CUP65615 DEL65608:DEL65615 DOH65608:DOH65615 DYD65608:DYD65615 EHZ65608:EHZ65615 ERV65608:ERV65615 FBR65608:FBR65615 FLN65608:FLN65615 FVJ65608:FVJ65615 GFF65608:GFF65615 GPB65608:GPB65615 GYX65608:GYX65615 HIT65608:HIT65615 HSP65608:HSP65615 ICL65608:ICL65615 IMH65608:IMH65615 IWD65608:IWD65615 JFZ65608:JFZ65615 JPV65608:JPV65615 JZR65608:JZR65615 KJN65608:KJN65615 KTJ65608:KTJ65615 LDF65608:LDF65615 LNB65608:LNB65615 LWX65608:LWX65615 MGT65608:MGT65615 MQP65608:MQP65615 NAL65608:NAL65615 NKH65608:NKH65615 NUD65608:NUD65615 ODZ65608:ODZ65615 ONV65608:ONV65615 OXR65608:OXR65615 PHN65608:PHN65615 PRJ65608:PRJ65615 QBF65608:QBF65615 QLB65608:QLB65615 QUX65608:QUX65615 RET65608:RET65615 ROP65608:ROP65615 RYL65608:RYL65615 SIH65608:SIH65615 SSD65608:SSD65615 TBZ65608:TBZ65615 TLV65608:TLV65615 TVR65608:TVR65615 UFN65608:UFN65615 UPJ65608:UPJ65615 UZF65608:UZF65615 VJB65608:VJB65615 VSX65608:VSX65615 WCT65608:WCT65615 WMP65608:WMP65615 WWL65608:WWL65615 AD131144:AD131151 JZ131144:JZ131151 TV131144:TV131151 ADR131144:ADR131151 ANN131144:ANN131151 AXJ131144:AXJ131151 BHF131144:BHF131151 BRB131144:BRB131151 CAX131144:CAX131151 CKT131144:CKT131151 CUP131144:CUP131151 DEL131144:DEL131151 DOH131144:DOH131151 DYD131144:DYD131151 EHZ131144:EHZ131151 ERV131144:ERV131151 FBR131144:FBR131151 FLN131144:FLN131151 FVJ131144:FVJ131151 GFF131144:GFF131151 GPB131144:GPB131151 GYX131144:GYX131151 HIT131144:HIT131151 HSP131144:HSP131151 ICL131144:ICL131151 IMH131144:IMH131151 IWD131144:IWD131151 JFZ131144:JFZ131151 JPV131144:JPV131151 JZR131144:JZR131151 KJN131144:KJN131151 KTJ131144:KTJ131151 LDF131144:LDF131151 LNB131144:LNB131151 LWX131144:LWX131151 MGT131144:MGT131151 MQP131144:MQP131151 NAL131144:NAL131151 NKH131144:NKH131151 NUD131144:NUD131151 ODZ131144:ODZ131151 ONV131144:ONV131151 OXR131144:OXR131151 PHN131144:PHN131151 PRJ131144:PRJ131151 QBF131144:QBF131151 QLB131144:QLB131151 QUX131144:QUX131151 RET131144:RET131151 ROP131144:ROP131151 RYL131144:RYL131151 SIH131144:SIH131151 SSD131144:SSD131151 TBZ131144:TBZ131151 TLV131144:TLV131151 TVR131144:TVR131151 UFN131144:UFN131151 UPJ131144:UPJ131151 UZF131144:UZF131151 VJB131144:VJB131151 VSX131144:VSX131151 WCT131144:WCT131151 WMP131144:WMP131151 WWL131144:WWL131151 AD196680:AD196687 JZ196680:JZ196687 TV196680:TV196687 ADR196680:ADR196687 ANN196680:ANN196687 AXJ196680:AXJ196687 BHF196680:BHF196687 BRB196680:BRB196687 CAX196680:CAX196687 CKT196680:CKT196687 CUP196680:CUP196687 DEL196680:DEL196687 DOH196680:DOH196687 DYD196680:DYD196687 EHZ196680:EHZ196687 ERV196680:ERV196687 FBR196680:FBR196687 FLN196680:FLN196687 FVJ196680:FVJ196687 GFF196680:GFF196687 GPB196680:GPB196687 GYX196680:GYX196687 HIT196680:HIT196687 HSP196680:HSP196687 ICL196680:ICL196687 IMH196680:IMH196687 IWD196680:IWD196687 JFZ196680:JFZ196687 JPV196680:JPV196687 JZR196680:JZR196687 KJN196680:KJN196687 KTJ196680:KTJ196687 LDF196680:LDF196687 LNB196680:LNB196687 LWX196680:LWX196687 MGT196680:MGT196687 MQP196680:MQP196687 NAL196680:NAL196687 NKH196680:NKH196687 NUD196680:NUD196687 ODZ196680:ODZ196687 ONV196680:ONV196687 OXR196680:OXR196687 PHN196680:PHN196687 PRJ196680:PRJ196687 QBF196680:QBF196687 QLB196680:QLB196687 QUX196680:QUX196687 RET196680:RET196687 ROP196680:ROP196687 RYL196680:RYL196687 SIH196680:SIH196687 SSD196680:SSD196687 TBZ196680:TBZ196687 TLV196680:TLV196687 TVR196680:TVR196687 UFN196680:UFN196687 UPJ196680:UPJ196687 UZF196680:UZF196687 VJB196680:VJB196687 VSX196680:VSX196687 WCT196680:WCT196687 WMP196680:WMP196687 WWL196680:WWL196687 AD262216:AD262223 JZ262216:JZ262223 TV262216:TV262223 ADR262216:ADR262223 ANN262216:ANN262223 AXJ262216:AXJ262223 BHF262216:BHF262223 BRB262216:BRB262223 CAX262216:CAX262223 CKT262216:CKT262223 CUP262216:CUP262223 DEL262216:DEL262223 DOH262216:DOH262223 DYD262216:DYD262223 EHZ262216:EHZ262223 ERV262216:ERV262223 FBR262216:FBR262223 FLN262216:FLN262223 FVJ262216:FVJ262223 GFF262216:GFF262223 GPB262216:GPB262223 GYX262216:GYX262223 HIT262216:HIT262223 HSP262216:HSP262223 ICL262216:ICL262223 IMH262216:IMH262223 IWD262216:IWD262223 JFZ262216:JFZ262223 JPV262216:JPV262223 JZR262216:JZR262223 KJN262216:KJN262223 KTJ262216:KTJ262223 LDF262216:LDF262223 LNB262216:LNB262223 LWX262216:LWX262223 MGT262216:MGT262223 MQP262216:MQP262223 NAL262216:NAL262223 NKH262216:NKH262223 NUD262216:NUD262223 ODZ262216:ODZ262223 ONV262216:ONV262223 OXR262216:OXR262223 PHN262216:PHN262223 PRJ262216:PRJ262223 QBF262216:QBF262223 QLB262216:QLB262223 QUX262216:QUX262223 RET262216:RET262223 ROP262216:ROP262223 RYL262216:RYL262223 SIH262216:SIH262223 SSD262216:SSD262223 TBZ262216:TBZ262223 TLV262216:TLV262223 TVR262216:TVR262223 UFN262216:UFN262223 UPJ262216:UPJ262223 UZF262216:UZF262223 VJB262216:VJB262223 VSX262216:VSX262223 WCT262216:WCT262223 WMP262216:WMP262223 WWL262216:WWL262223 AD327752:AD327759 JZ327752:JZ327759 TV327752:TV327759 ADR327752:ADR327759 ANN327752:ANN327759 AXJ327752:AXJ327759 BHF327752:BHF327759 BRB327752:BRB327759 CAX327752:CAX327759 CKT327752:CKT327759 CUP327752:CUP327759 DEL327752:DEL327759 DOH327752:DOH327759 DYD327752:DYD327759 EHZ327752:EHZ327759 ERV327752:ERV327759 FBR327752:FBR327759 FLN327752:FLN327759 FVJ327752:FVJ327759 GFF327752:GFF327759 GPB327752:GPB327759 GYX327752:GYX327759 HIT327752:HIT327759 HSP327752:HSP327759 ICL327752:ICL327759 IMH327752:IMH327759 IWD327752:IWD327759 JFZ327752:JFZ327759 JPV327752:JPV327759 JZR327752:JZR327759 KJN327752:KJN327759 KTJ327752:KTJ327759 LDF327752:LDF327759 LNB327752:LNB327759 LWX327752:LWX327759 MGT327752:MGT327759 MQP327752:MQP327759 NAL327752:NAL327759 NKH327752:NKH327759 NUD327752:NUD327759 ODZ327752:ODZ327759 ONV327752:ONV327759 OXR327752:OXR327759 PHN327752:PHN327759 PRJ327752:PRJ327759 QBF327752:QBF327759 QLB327752:QLB327759 QUX327752:QUX327759 RET327752:RET327759 ROP327752:ROP327759 RYL327752:RYL327759 SIH327752:SIH327759 SSD327752:SSD327759 TBZ327752:TBZ327759 TLV327752:TLV327759 TVR327752:TVR327759 UFN327752:UFN327759 UPJ327752:UPJ327759 UZF327752:UZF327759 VJB327752:VJB327759 VSX327752:VSX327759 WCT327752:WCT327759 WMP327752:WMP327759 WWL327752:WWL327759 AD393288:AD393295 JZ393288:JZ393295 TV393288:TV393295 ADR393288:ADR393295 ANN393288:ANN393295 AXJ393288:AXJ393295 BHF393288:BHF393295 BRB393288:BRB393295 CAX393288:CAX393295 CKT393288:CKT393295 CUP393288:CUP393295 DEL393288:DEL393295 DOH393288:DOH393295 DYD393288:DYD393295 EHZ393288:EHZ393295 ERV393288:ERV393295 FBR393288:FBR393295 FLN393288:FLN393295 FVJ393288:FVJ393295 GFF393288:GFF393295 GPB393288:GPB393295 GYX393288:GYX393295 HIT393288:HIT393295 HSP393288:HSP393295 ICL393288:ICL393295 IMH393288:IMH393295 IWD393288:IWD393295 JFZ393288:JFZ393295 JPV393288:JPV393295 JZR393288:JZR393295 KJN393288:KJN393295 KTJ393288:KTJ393295 LDF393288:LDF393295 LNB393288:LNB393295 LWX393288:LWX393295 MGT393288:MGT393295 MQP393288:MQP393295 NAL393288:NAL393295 NKH393288:NKH393295 NUD393288:NUD393295 ODZ393288:ODZ393295 ONV393288:ONV393295 OXR393288:OXR393295 PHN393288:PHN393295 PRJ393288:PRJ393295 QBF393288:QBF393295 QLB393288:QLB393295 QUX393288:QUX393295 RET393288:RET393295 ROP393288:ROP393295 RYL393288:RYL393295 SIH393288:SIH393295 SSD393288:SSD393295 TBZ393288:TBZ393295 TLV393288:TLV393295 TVR393288:TVR393295 UFN393288:UFN393295 UPJ393288:UPJ393295 UZF393288:UZF393295 VJB393288:VJB393295 VSX393288:VSX393295 WCT393288:WCT393295 WMP393288:WMP393295 WWL393288:WWL393295 AD458824:AD458831 JZ458824:JZ458831 TV458824:TV458831 ADR458824:ADR458831 ANN458824:ANN458831 AXJ458824:AXJ458831 BHF458824:BHF458831 BRB458824:BRB458831 CAX458824:CAX458831 CKT458824:CKT458831 CUP458824:CUP458831 DEL458824:DEL458831 DOH458824:DOH458831 DYD458824:DYD458831 EHZ458824:EHZ458831 ERV458824:ERV458831 FBR458824:FBR458831 FLN458824:FLN458831 FVJ458824:FVJ458831 GFF458824:GFF458831 GPB458824:GPB458831 GYX458824:GYX458831 HIT458824:HIT458831 HSP458824:HSP458831 ICL458824:ICL458831 IMH458824:IMH458831 IWD458824:IWD458831 JFZ458824:JFZ458831 JPV458824:JPV458831 JZR458824:JZR458831 KJN458824:KJN458831 KTJ458824:KTJ458831 LDF458824:LDF458831 LNB458824:LNB458831 LWX458824:LWX458831 MGT458824:MGT458831 MQP458824:MQP458831 NAL458824:NAL458831 NKH458824:NKH458831 NUD458824:NUD458831 ODZ458824:ODZ458831 ONV458824:ONV458831 OXR458824:OXR458831 PHN458824:PHN458831 PRJ458824:PRJ458831 QBF458824:QBF458831 QLB458824:QLB458831 QUX458824:QUX458831 RET458824:RET458831 ROP458824:ROP458831 RYL458824:RYL458831 SIH458824:SIH458831 SSD458824:SSD458831 TBZ458824:TBZ458831 TLV458824:TLV458831 TVR458824:TVR458831 UFN458824:UFN458831 UPJ458824:UPJ458831 UZF458824:UZF458831 VJB458824:VJB458831 VSX458824:VSX458831 WCT458824:WCT458831 WMP458824:WMP458831 WWL458824:WWL458831 AD524360:AD524367 JZ524360:JZ524367 TV524360:TV524367 ADR524360:ADR524367 ANN524360:ANN524367 AXJ524360:AXJ524367 BHF524360:BHF524367 BRB524360:BRB524367 CAX524360:CAX524367 CKT524360:CKT524367 CUP524360:CUP524367 DEL524360:DEL524367 DOH524360:DOH524367 DYD524360:DYD524367 EHZ524360:EHZ524367 ERV524360:ERV524367 FBR524360:FBR524367 FLN524360:FLN524367 FVJ524360:FVJ524367 GFF524360:GFF524367 GPB524360:GPB524367 GYX524360:GYX524367 HIT524360:HIT524367 HSP524360:HSP524367 ICL524360:ICL524367 IMH524360:IMH524367 IWD524360:IWD524367 JFZ524360:JFZ524367 JPV524360:JPV524367 JZR524360:JZR524367 KJN524360:KJN524367 KTJ524360:KTJ524367 LDF524360:LDF524367 LNB524360:LNB524367 LWX524360:LWX524367 MGT524360:MGT524367 MQP524360:MQP524367 NAL524360:NAL524367 NKH524360:NKH524367 NUD524360:NUD524367 ODZ524360:ODZ524367 ONV524360:ONV524367 OXR524360:OXR524367 PHN524360:PHN524367 PRJ524360:PRJ524367 QBF524360:QBF524367 QLB524360:QLB524367 QUX524360:QUX524367 RET524360:RET524367 ROP524360:ROP524367 RYL524360:RYL524367 SIH524360:SIH524367 SSD524360:SSD524367 TBZ524360:TBZ524367 TLV524360:TLV524367 TVR524360:TVR524367 UFN524360:UFN524367 UPJ524360:UPJ524367 UZF524360:UZF524367 VJB524360:VJB524367 VSX524360:VSX524367 WCT524360:WCT524367 WMP524360:WMP524367 WWL524360:WWL524367 AD589896:AD589903 JZ589896:JZ589903 TV589896:TV589903 ADR589896:ADR589903 ANN589896:ANN589903 AXJ589896:AXJ589903 BHF589896:BHF589903 BRB589896:BRB589903 CAX589896:CAX589903 CKT589896:CKT589903 CUP589896:CUP589903 DEL589896:DEL589903 DOH589896:DOH589903 DYD589896:DYD589903 EHZ589896:EHZ589903 ERV589896:ERV589903 FBR589896:FBR589903 FLN589896:FLN589903 FVJ589896:FVJ589903 GFF589896:GFF589903 GPB589896:GPB589903 GYX589896:GYX589903 HIT589896:HIT589903 HSP589896:HSP589903 ICL589896:ICL589903 IMH589896:IMH589903 IWD589896:IWD589903 JFZ589896:JFZ589903 JPV589896:JPV589903 JZR589896:JZR589903 KJN589896:KJN589903 KTJ589896:KTJ589903 LDF589896:LDF589903 LNB589896:LNB589903 LWX589896:LWX589903 MGT589896:MGT589903 MQP589896:MQP589903 NAL589896:NAL589903 NKH589896:NKH589903 NUD589896:NUD589903 ODZ589896:ODZ589903 ONV589896:ONV589903 OXR589896:OXR589903 PHN589896:PHN589903 PRJ589896:PRJ589903 QBF589896:QBF589903 QLB589896:QLB589903 QUX589896:QUX589903 RET589896:RET589903 ROP589896:ROP589903 RYL589896:RYL589903 SIH589896:SIH589903 SSD589896:SSD589903 TBZ589896:TBZ589903 TLV589896:TLV589903 TVR589896:TVR589903 UFN589896:UFN589903 UPJ589896:UPJ589903 UZF589896:UZF589903 VJB589896:VJB589903 VSX589896:VSX589903 WCT589896:WCT589903 WMP589896:WMP589903 WWL589896:WWL589903 AD655432:AD655439 JZ655432:JZ655439 TV655432:TV655439 ADR655432:ADR655439 ANN655432:ANN655439 AXJ655432:AXJ655439 BHF655432:BHF655439 BRB655432:BRB655439 CAX655432:CAX655439 CKT655432:CKT655439 CUP655432:CUP655439 DEL655432:DEL655439 DOH655432:DOH655439 DYD655432:DYD655439 EHZ655432:EHZ655439 ERV655432:ERV655439 FBR655432:FBR655439 FLN655432:FLN655439 FVJ655432:FVJ655439 GFF655432:GFF655439 GPB655432:GPB655439 GYX655432:GYX655439 HIT655432:HIT655439 HSP655432:HSP655439 ICL655432:ICL655439 IMH655432:IMH655439 IWD655432:IWD655439 JFZ655432:JFZ655439 JPV655432:JPV655439 JZR655432:JZR655439 KJN655432:KJN655439 KTJ655432:KTJ655439 LDF655432:LDF655439 LNB655432:LNB655439 LWX655432:LWX655439 MGT655432:MGT655439 MQP655432:MQP655439 NAL655432:NAL655439 NKH655432:NKH655439 NUD655432:NUD655439 ODZ655432:ODZ655439 ONV655432:ONV655439 OXR655432:OXR655439 PHN655432:PHN655439 PRJ655432:PRJ655439 QBF655432:QBF655439 QLB655432:QLB655439 QUX655432:QUX655439 RET655432:RET655439 ROP655432:ROP655439 RYL655432:RYL655439 SIH655432:SIH655439 SSD655432:SSD655439 TBZ655432:TBZ655439 TLV655432:TLV655439 TVR655432:TVR655439 UFN655432:UFN655439 UPJ655432:UPJ655439 UZF655432:UZF655439 VJB655432:VJB655439 VSX655432:VSX655439 WCT655432:WCT655439 WMP655432:WMP655439 WWL655432:WWL655439 AD720968:AD720975 JZ720968:JZ720975 TV720968:TV720975 ADR720968:ADR720975 ANN720968:ANN720975 AXJ720968:AXJ720975 BHF720968:BHF720975 BRB720968:BRB720975 CAX720968:CAX720975 CKT720968:CKT720975 CUP720968:CUP720975 DEL720968:DEL720975 DOH720968:DOH720975 DYD720968:DYD720975 EHZ720968:EHZ720975 ERV720968:ERV720975 FBR720968:FBR720975 FLN720968:FLN720975 FVJ720968:FVJ720975 GFF720968:GFF720975 GPB720968:GPB720975 GYX720968:GYX720975 HIT720968:HIT720975 HSP720968:HSP720975 ICL720968:ICL720975 IMH720968:IMH720975 IWD720968:IWD720975 JFZ720968:JFZ720975 JPV720968:JPV720975 JZR720968:JZR720975 KJN720968:KJN720975 KTJ720968:KTJ720975 LDF720968:LDF720975 LNB720968:LNB720975 LWX720968:LWX720975 MGT720968:MGT720975 MQP720968:MQP720975 NAL720968:NAL720975 NKH720968:NKH720975 NUD720968:NUD720975 ODZ720968:ODZ720975 ONV720968:ONV720975 OXR720968:OXR720975 PHN720968:PHN720975 PRJ720968:PRJ720975 QBF720968:QBF720975 QLB720968:QLB720975 QUX720968:QUX720975 RET720968:RET720975 ROP720968:ROP720975 RYL720968:RYL720975 SIH720968:SIH720975 SSD720968:SSD720975 TBZ720968:TBZ720975 TLV720968:TLV720975 TVR720968:TVR720975 UFN720968:UFN720975 UPJ720968:UPJ720975 UZF720968:UZF720975 VJB720968:VJB720975 VSX720968:VSX720975 WCT720968:WCT720975 WMP720968:WMP720975 WWL720968:WWL720975 AD786504:AD786511 JZ786504:JZ786511 TV786504:TV786511 ADR786504:ADR786511 ANN786504:ANN786511 AXJ786504:AXJ786511 BHF786504:BHF786511 BRB786504:BRB786511 CAX786504:CAX786511 CKT786504:CKT786511 CUP786504:CUP786511 DEL786504:DEL786511 DOH786504:DOH786511 DYD786504:DYD786511 EHZ786504:EHZ786511 ERV786504:ERV786511 FBR786504:FBR786511 FLN786504:FLN786511 FVJ786504:FVJ786511 GFF786504:GFF786511 GPB786504:GPB786511 GYX786504:GYX786511 HIT786504:HIT786511 HSP786504:HSP786511 ICL786504:ICL786511 IMH786504:IMH786511 IWD786504:IWD786511 JFZ786504:JFZ786511 JPV786504:JPV786511 JZR786504:JZR786511 KJN786504:KJN786511 KTJ786504:KTJ786511 LDF786504:LDF786511 LNB786504:LNB786511 LWX786504:LWX786511 MGT786504:MGT786511 MQP786504:MQP786511 NAL786504:NAL786511 NKH786504:NKH786511 NUD786504:NUD786511 ODZ786504:ODZ786511 ONV786504:ONV786511 OXR786504:OXR786511 PHN786504:PHN786511 PRJ786504:PRJ786511 QBF786504:QBF786511 QLB786504:QLB786511 QUX786504:QUX786511 RET786504:RET786511 ROP786504:ROP786511 RYL786504:RYL786511 SIH786504:SIH786511 SSD786504:SSD786511 TBZ786504:TBZ786511 TLV786504:TLV786511 TVR786504:TVR786511 UFN786504:UFN786511 UPJ786504:UPJ786511 UZF786504:UZF786511 VJB786504:VJB786511 VSX786504:VSX786511 WCT786504:WCT786511 WMP786504:WMP786511 WWL786504:WWL786511 AD852040:AD852047 JZ852040:JZ852047 TV852040:TV852047 ADR852040:ADR852047 ANN852040:ANN852047 AXJ852040:AXJ852047 BHF852040:BHF852047 BRB852040:BRB852047 CAX852040:CAX852047 CKT852040:CKT852047 CUP852040:CUP852047 DEL852040:DEL852047 DOH852040:DOH852047 DYD852040:DYD852047 EHZ852040:EHZ852047 ERV852040:ERV852047 FBR852040:FBR852047 FLN852040:FLN852047 FVJ852040:FVJ852047 GFF852040:GFF852047 GPB852040:GPB852047 GYX852040:GYX852047 HIT852040:HIT852047 HSP852040:HSP852047 ICL852040:ICL852047 IMH852040:IMH852047 IWD852040:IWD852047 JFZ852040:JFZ852047 JPV852040:JPV852047 JZR852040:JZR852047 KJN852040:KJN852047 KTJ852040:KTJ852047 LDF852040:LDF852047 LNB852040:LNB852047 LWX852040:LWX852047 MGT852040:MGT852047 MQP852040:MQP852047 NAL852040:NAL852047 NKH852040:NKH852047 NUD852040:NUD852047 ODZ852040:ODZ852047 ONV852040:ONV852047 OXR852040:OXR852047 PHN852040:PHN852047 PRJ852040:PRJ852047 QBF852040:QBF852047 QLB852040:QLB852047 QUX852040:QUX852047 RET852040:RET852047 ROP852040:ROP852047 RYL852040:RYL852047 SIH852040:SIH852047 SSD852040:SSD852047 TBZ852040:TBZ852047 TLV852040:TLV852047 TVR852040:TVR852047 UFN852040:UFN852047 UPJ852040:UPJ852047 UZF852040:UZF852047 VJB852040:VJB852047 VSX852040:VSX852047 WCT852040:WCT852047 WMP852040:WMP852047 WWL852040:WWL852047 AD917576:AD917583 JZ917576:JZ917583 TV917576:TV917583 ADR917576:ADR917583 ANN917576:ANN917583 AXJ917576:AXJ917583 BHF917576:BHF917583 BRB917576:BRB917583 CAX917576:CAX917583 CKT917576:CKT917583 CUP917576:CUP917583 DEL917576:DEL917583 DOH917576:DOH917583 DYD917576:DYD917583 EHZ917576:EHZ917583 ERV917576:ERV917583 FBR917576:FBR917583 FLN917576:FLN917583 FVJ917576:FVJ917583 GFF917576:GFF917583 GPB917576:GPB917583 GYX917576:GYX917583 HIT917576:HIT917583 HSP917576:HSP917583 ICL917576:ICL917583 IMH917576:IMH917583 IWD917576:IWD917583 JFZ917576:JFZ917583 JPV917576:JPV917583 JZR917576:JZR917583 KJN917576:KJN917583 KTJ917576:KTJ917583 LDF917576:LDF917583 LNB917576:LNB917583 LWX917576:LWX917583 MGT917576:MGT917583 MQP917576:MQP917583 NAL917576:NAL917583 NKH917576:NKH917583 NUD917576:NUD917583 ODZ917576:ODZ917583 ONV917576:ONV917583 OXR917576:OXR917583 PHN917576:PHN917583 PRJ917576:PRJ917583 QBF917576:QBF917583 QLB917576:QLB917583 QUX917576:QUX917583 RET917576:RET917583 ROP917576:ROP917583 RYL917576:RYL917583 SIH917576:SIH917583 SSD917576:SSD917583 TBZ917576:TBZ917583 TLV917576:TLV917583 TVR917576:TVR917583 UFN917576:UFN917583 UPJ917576:UPJ917583 UZF917576:UZF917583 VJB917576:VJB917583 VSX917576:VSX917583 WCT917576:WCT917583 WMP917576:WMP917583 WWL917576:WWL917583 AD983112:AD983119 JZ983112:JZ983119 TV983112:TV983119 ADR983112:ADR983119 ANN983112:ANN983119 AXJ983112:AXJ983119 BHF983112:BHF983119 BRB983112:BRB983119 CAX983112:CAX983119 CKT983112:CKT983119 CUP983112:CUP983119 DEL983112:DEL983119 DOH983112:DOH983119 DYD983112:DYD983119 EHZ983112:EHZ983119 ERV983112:ERV983119 FBR983112:FBR983119 FLN983112:FLN983119 FVJ983112:FVJ983119 GFF983112:GFF983119 GPB983112:GPB983119 GYX983112:GYX983119 HIT983112:HIT983119 HSP983112:HSP983119 ICL983112:ICL983119 IMH983112:IMH983119 IWD983112:IWD983119 JFZ983112:JFZ983119 JPV983112:JPV983119 JZR983112:JZR983119 KJN983112:KJN983119 KTJ983112:KTJ983119 LDF983112:LDF983119 LNB983112:LNB983119 LWX983112:LWX983119 MGT983112:MGT983119 MQP983112:MQP983119 NAL983112:NAL983119 NKH983112:NKH983119 NUD983112:NUD983119 ODZ983112:ODZ983119 ONV983112:ONV983119 OXR983112:OXR983119 PHN983112:PHN983119 PRJ983112:PRJ983119 QBF983112:QBF983119 QLB983112:QLB983119 QUX983112:QUX983119 RET983112:RET983119 ROP983112:ROP983119 RYL983112:RYL983119 SIH983112:SIH983119 SSD983112:SSD983119 TBZ983112:TBZ983119 TLV983112:TLV983119 TVR983112:TVR983119 UFN983112:UFN983119 UPJ983112:UPJ983119 UZF983112:UZF983119 VJB983112:VJB983119 VSX983112:VSX983119 WCT983112:WCT983119 Y74:Y79">
      <formula1>0</formula1>
      <formula2>3</formula2>
    </dataValidation>
    <dataValidation type="whole" showDropDown="1" showInputMessage="1" showErrorMessage="1" errorTitle="A" error="Môže byť iba 0 alebo 1" prompt="Musí byť &#10;    iba &#10;0 alebo 1" sqref="WWM983112 KC8:KC9 TY8:TY9 ADU8:ADU9 ANQ8:ANQ9 AXM8:AXM9 BHI8:BHI9 BRE8:BRE9 CBA8:CBA9 CKW8:CKW9 CUS8:CUS9 DEO8:DEO9 DOK8:DOK9 DYG8:DYG9 EIC8:EIC9 ERY8:ERY9 FBU8:FBU9 FLQ8:FLQ9 FVM8:FVM9 GFI8:GFI9 GPE8:GPE9 GZA8:GZA9 HIW8:HIW9 HSS8:HSS9 ICO8:ICO9 IMK8:IMK9 IWG8:IWG9 JGC8:JGC9 JPY8:JPY9 JZU8:JZU9 KJQ8:KJQ9 KTM8:KTM9 LDI8:LDI9 LNE8:LNE9 LXA8:LXA9 MGW8:MGW9 MQS8:MQS9 NAO8:NAO9 NKK8:NKK9 NUG8:NUG9 OEC8:OEC9 ONY8:ONY9 OXU8:OXU9 PHQ8:PHQ9 PRM8:PRM9 QBI8:QBI9 QLE8:QLE9 QVA8:QVA9 REW8:REW9 ROS8:ROS9 RYO8:RYO9 SIK8:SIK9 SSG8:SSG9 TCC8:TCC9 TLY8:TLY9 TVU8:TVU9 UFQ8:UFQ9 UPM8:UPM9 UZI8:UZI9 VJE8:VJE9 VTA8:VTA9 WCW8:WCW9 WMS8:WMS9 WWO8:WWO9 AG65544:AG65545 KC65544:KC65545 TY65544:TY65545 ADU65544:ADU65545 ANQ65544:ANQ65545 AXM65544:AXM65545 BHI65544:BHI65545 BRE65544:BRE65545 CBA65544:CBA65545 CKW65544:CKW65545 CUS65544:CUS65545 DEO65544:DEO65545 DOK65544:DOK65545 DYG65544:DYG65545 EIC65544:EIC65545 ERY65544:ERY65545 FBU65544:FBU65545 FLQ65544:FLQ65545 FVM65544:FVM65545 GFI65544:GFI65545 GPE65544:GPE65545 GZA65544:GZA65545 HIW65544:HIW65545 HSS65544:HSS65545 ICO65544:ICO65545 IMK65544:IMK65545 IWG65544:IWG65545 JGC65544:JGC65545 JPY65544:JPY65545 JZU65544:JZU65545 KJQ65544:KJQ65545 KTM65544:KTM65545 LDI65544:LDI65545 LNE65544:LNE65545 LXA65544:LXA65545 MGW65544:MGW65545 MQS65544:MQS65545 NAO65544:NAO65545 NKK65544:NKK65545 NUG65544:NUG65545 OEC65544:OEC65545 ONY65544:ONY65545 OXU65544:OXU65545 PHQ65544:PHQ65545 PRM65544:PRM65545 QBI65544:QBI65545 QLE65544:QLE65545 QVA65544:QVA65545 REW65544:REW65545 ROS65544:ROS65545 RYO65544:RYO65545 SIK65544:SIK65545 SSG65544:SSG65545 TCC65544:TCC65545 TLY65544:TLY65545 TVU65544:TVU65545 UFQ65544:UFQ65545 UPM65544:UPM65545 UZI65544:UZI65545 VJE65544:VJE65545 VTA65544:VTA65545 WCW65544:WCW65545 WMS65544:WMS65545 WWO65544:WWO65545 AG131080:AG131081 KC131080:KC131081 TY131080:TY131081 ADU131080:ADU131081 ANQ131080:ANQ131081 AXM131080:AXM131081 BHI131080:BHI131081 BRE131080:BRE131081 CBA131080:CBA131081 CKW131080:CKW131081 CUS131080:CUS131081 DEO131080:DEO131081 DOK131080:DOK131081 DYG131080:DYG131081 EIC131080:EIC131081 ERY131080:ERY131081 FBU131080:FBU131081 FLQ131080:FLQ131081 FVM131080:FVM131081 GFI131080:GFI131081 GPE131080:GPE131081 GZA131080:GZA131081 HIW131080:HIW131081 HSS131080:HSS131081 ICO131080:ICO131081 IMK131080:IMK131081 IWG131080:IWG131081 JGC131080:JGC131081 JPY131080:JPY131081 JZU131080:JZU131081 KJQ131080:KJQ131081 KTM131080:KTM131081 LDI131080:LDI131081 LNE131080:LNE131081 LXA131080:LXA131081 MGW131080:MGW131081 MQS131080:MQS131081 NAO131080:NAO131081 NKK131080:NKK131081 NUG131080:NUG131081 OEC131080:OEC131081 ONY131080:ONY131081 OXU131080:OXU131081 PHQ131080:PHQ131081 PRM131080:PRM131081 QBI131080:QBI131081 QLE131080:QLE131081 QVA131080:QVA131081 REW131080:REW131081 ROS131080:ROS131081 RYO131080:RYO131081 SIK131080:SIK131081 SSG131080:SSG131081 TCC131080:TCC131081 TLY131080:TLY131081 TVU131080:TVU131081 UFQ131080:UFQ131081 UPM131080:UPM131081 UZI131080:UZI131081 VJE131080:VJE131081 VTA131080:VTA131081 WCW131080:WCW131081 WMS131080:WMS131081 WWO131080:WWO131081 AG196616:AG196617 KC196616:KC196617 TY196616:TY196617 ADU196616:ADU196617 ANQ196616:ANQ196617 AXM196616:AXM196617 BHI196616:BHI196617 BRE196616:BRE196617 CBA196616:CBA196617 CKW196616:CKW196617 CUS196616:CUS196617 DEO196616:DEO196617 DOK196616:DOK196617 DYG196616:DYG196617 EIC196616:EIC196617 ERY196616:ERY196617 FBU196616:FBU196617 FLQ196616:FLQ196617 FVM196616:FVM196617 GFI196616:GFI196617 GPE196616:GPE196617 GZA196616:GZA196617 HIW196616:HIW196617 HSS196616:HSS196617 ICO196616:ICO196617 IMK196616:IMK196617 IWG196616:IWG196617 JGC196616:JGC196617 JPY196616:JPY196617 JZU196616:JZU196617 KJQ196616:KJQ196617 KTM196616:KTM196617 LDI196616:LDI196617 LNE196616:LNE196617 LXA196616:LXA196617 MGW196616:MGW196617 MQS196616:MQS196617 NAO196616:NAO196617 NKK196616:NKK196617 NUG196616:NUG196617 OEC196616:OEC196617 ONY196616:ONY196617 OXU196616:OXU196617 PHQ196616:PHQ196617 PRM196616:PRM196617 QBI196616:QBI196617 QLE196616:QLE196617 QVA196616:QVA196617 REW196616:REW196617 ROS196616:ROS196617 RYO196616:RYO196617 SIK196616:SIK196617 SSG196616:SSG196617 TCC196616:TCC196617 TLY196616:TLY196617 TVU196616:TVU196617 UFQ196616:UFQ196617 UPM196616:UPM196617 UZI196616:UZI196617 VJE196616:VJE196617 VTA196616:VTA196617 WCW196616:WCW196617 WMS196616:WMS196617 WWO196616:WWO196617 AG262152:AG262153 KC262152:KC262153 TY262152:TY262153 ADU262152:ADU262153 ANQ262152:ANQ262153 AXM262152:AXM262153 BHI262152:BHI262153 BRE262152:BRE262153 CBA262152:CBA262153 CKW262152:CKW262153 CUS262152:CUS262153 DEO262152:DEO262153 DOK262152:DOK262153 DYG262152:DYG262153 EIC262152:EIC262153 ERY262152:ERY262153 FBU262152:FBU262153 FLQ262152:FLQ262153 FVM262152:FVM262153 GFI262152:GFI262153 GPE262152:GPE262153 GZA262152:GZA262153 HIW262152:HIW262153 HSS262152:HSS262153 ICO262152:ICO262153 IMK262152:IMK262153 IWG262152:IWG262153 JGC262152:JGC262153 JPY262152:JPY262153 JZU262152:JZU262153 KJQ262152:KJQ262153 KTM262152:KTM262153 LDI262152:LDI262153 LNE262152:LNE262153 LXA262152:LXA262153 MGW262152:MGW262153 MQS262152:MQS262153 NAO262152:NAO262153 NKK262152:NKK262153 NUG262152:NUG262153 OEC262152:OEC262153 ONY262152:ONY262153 OXU262152:OXU262153 PHQ262152:PHQ262153 PRM262152:PRM262153 QBI262152:QBI262153 QLE262152:QLE262153 QVA262152:QVA262153 REW262152:REW262153 ROS262152:ROS262153 RYO262152:RYO262153 SIK262152:SIK262153 SSG262152:SSG262153 TCC262152:TCC262153 TLY262152:TLY262153 TVU262152:TVU262153 UFQ262152:UFQ262153 UPM262152:UPM262153 UZI262152:UZI262153 VJE262152:VJE262153 VTA262152:VTA262153 WCW262152:WCW262153 WMS262152:WMS262153 WWO262152:WWO262153 AG327688:AG327689 KC327688:KC327689 TY327688:TY327689 ADU327688:ADU327689 ANQ327688:ANQ327689 AXM327688:AXM327689 BHI327688:BHI327689 BRE327688:BRE327689 CBA327688:CBA327689 CKW327688:CKW327689 CUS327688:CUS327689 DEO327688:DEO327689 DOK327688:DOK327689 DYG327688:DYG327689 EIC327688:EIC327689 ERY327688:ERY327689 FBU327688:FBU327689 FLQ327688:FLQ327689 FVM327688:FVM327689 GFI327688:GFI327689 GPE327688:GPE327689 GZA327688:GZA327689 HIW327688:HIW327689 HSS327688:HSS327689 ICO327688:ICO327689 IMK327688:IMK327689 IWG327688:IWG327689 JGC327688:JGC327689 JPY327688:JPY327689 JZU327688:JZU327689 KJQ327688:KJQ327689 KTM327688:KTM327689 LDI327688:LDI327689 LNE327688:LNE327689 LXA327688:LXA327689 MGW327688:MGW327689 MQS327688:MQS327689 NAO327688:NAO327689 NKK327688:NKK327689 NUG327688:NUG327689 OEC327688:OEC327689 ONY327688:ONY327689 OXU327688:OXU327689 PHQ327688:PHQ327689 PRM327688:PRM327689 QBI327688:QBI327689 QLE327688:QLE327689 QVA327688:QVA327689 REW327688:REW327689 ROS327688:ROS327689 RYO327688:RYO327689 SIK327688:SIK327689 SSG327688:SSG327689 TCC327688:TCC327689 TLY327688:TLY327689 TVU327688:TVU327689 UFQ327688:UFQ327689 UPM327688:UPM327689 UZI327688:UZI327689 VJE327688:VJE327689 VTA327688:VTA327689 WCW327688:WCW327689 WMS327688:WMS327689 WWO327688:WWO327689 AG393224:AG393225 KC393224:KC393225 TY393224:TY393225 ADU393224:ADU393225 ANQ393224:ANQ393225 AXM393224:AXM393225 BHI393224:BHI393225 BRE393224:BRE393225 CBA393224:CBA393225 CKW393224:CKW393225 CUS393224:CUS393225 DEO393224:DEO393225 DOK393224:DOK393225 DYG393224:DYG393225 EIC393224:EIC393225 ERY393224:ERY393225 FBU393224:FBU393225 FLQ393224:FLQ393225 FVM393224:FVM393225 GFI393224:GFI393225 GPE393224:GPE393225 GZA393224:GZA393225 HIW393224:HIW393225 HSS393224:HSS393225 ICO393224:ICO393225 IMK393224:IMK393225 IWG393224:IWG393225 JGC393224:JGC393225 JPY393224:JPY393225 JZU393224:JZU393225 KJQ393224:KJQ393225 KTM393224:KTM393225 LDI393224:LDI393225 LNE393224:LNE393225 LXA393224:LXA393225 MGW393224:MGW393225 MQS393224:MQS393225 NAO393224:NAO393225 NKK393224:NKK393225 NUG393224:NUG393225 OEC393224:OEC393225 ONY393224:ONY393225 OXU393224:OXU393225 PHQ393224:PHQ393225 PRM393224:PRM393225 QBI393224:QBI393225 QLE393224:QLE393225 QVA393224:QVA393225 REW393224:REW393225 ROS393224:ROS393225 RYO393224:RYO393225 SIK393224:SIK393225 SSG393224:SSG393225 TCC393224:TCC393225 TLY393224:TLY393225 TVU393224:TVU393225 UFQ393224:UFQ393225 UPM393224:UPM393225 UZI393224:UZI393225 VJE393224:VJE393225 VTA393224:VTA393225 WCW393224:WCW393225 WMS393224:WMS393225 WWO393224:WWO393225 AG458760:AG458761 KC458760:KC458761 TY458760:TY458761 ADU458760:ADU458761 ANQ458760:ANQ458761 AXM458760:AXM458761 BHI458760:BHI458761 BRE458760:BRE458761 CBA458760:CBA458761 CKW458760:CKW458761 CUS458760:CUS458761 DEO458760:DEO458761 DOK458760:DOK458761 DYG458760:DYG458761 EIC458760:EIC458761 ERY458760:ERY458761 FBU458760:FBU458761 FLQ458760:FLQ458761 FVM458760:FVM458761 GFI458760:GFI458761 GPE458760:GPE458761 GZA458760:GZA458761 HIW458760:HIW458761 HSS458760:HSS458761 ICO458760:ICO458761 IMK458760:IMK458761 IWG458760:IWG458761 JGC458760:JGC458761 JPY458760:JPY458761 JZU458760:JZU458761 KJQ458760:KJQ458761 KTM458760:KTM458761 LDI458760:LDI458761 LNE458760:LNE458761 LXA458760:LXA458761 MGW458760:MGW458761 MQS458760:MQS458761 NAO458760:NAO458761 NKK458760:NKK458761 NUG458760:NUG458761 OEC458760:OEC458761 ONY458760:ONY458761 OXU458760:OXU458761 PHQ458760:PHQ458761 PRM458760:PRM458761 QBI458760:QBI458761 QLE458760:QLE458761 QVA458760:QVA458761 REW458760:REW458761 ROS458760:ROS458761 RYO458760:RYO458761 SIK458760:SIK458761 SSG458760:SSG458761 TCC458760:TCC458761 TLY458760:TLY458761 TVU458760:TVU458761 UFQ458760:UFQ458761 UPM458760:UPM458761 UZI458760:UZI458761 VJE458760:VJE458761 VTA458760:VTA458761 WCW458760:WCW458761 WMS458760:WMS458761 WWO458760:WWO458761 AG524296:AG524297 KC524296:KC524297 TY524296:TY524297 ADU524296:ADU524297 ANQ524296:ANQ524297 AXM524296:AXM524297 BHI524296:BHI524297 BRE524296:BRE524297 CBA524296:CBA524297 CKW524296:CKW524297 CUS524296:CUS524297 DEO524296:DEO524297 DOK524296:DOK524297 DYG524296:DYG524297 EIC524296:EIC524297 ERY524296:ERY524297 FBU524296:FBU524297 FLQ524296:FLQ524297 FVM524296:FVM524297 GFI524296:GFI524297 GPE524296:GPE524297 GZA524296:GZA524297 HIW524296:HIW524297 HSS524296:HSS524297 ICO524296:ICO524297 IMK524296:IMK524297 IWG524296:IWG524297 JGC524296:JGC524297 JPY524296:JPY524297 JZU524296:JZU524297 KJQ524296:KJQ524297 KTM524296:KTM524297 LDI524296:LDI524297 LNE524296:LNE524297 LXA524296:LXA524297 MGW524296:MGW524297 MQS524296:MQS524297 NAO524296:NAO524297 NKK524296:NKK524297 NUG524296:NUG524297 OEC524296:OEC524297 ONY524296:ONY524297 OXU524296:OXU524297 PHQ524296:PHQ524297 PRM524296:PRM524297 QBI524296:QBI524297 QLE524296:QLE524297 QVA524296:QVA524297 REW524296:REW524297 ROS524296:ROS524297 RYO524296:RYO524297 SIK524296:SIK524297 SSG524296:SSG524297 TCC524296:TCC524297 TLY524296:TLY524297 TVU524296:TVU524297 UFQ524296:UFQ524297 UPM524296:UPM524297 UZI524296:UZI524297 VJE524296:VJE524297 VTA524296:VTA524297 WCW524296:WCW524297 WMS524296:WMS524297 WWO524296:WWO524297 AG589832:AG589833 KC589832:KC589833 TY589832:TY589833 ADU589832:ADU589833 ANQ589832:ANQ589833 AXM589832:AXM589833 BHI589832:BHI589833 BRE589832:BRE589833 CBA589832:CBA589833 CKW589832:CKW589833 CUS589832:CUS589833 DEO589832:DEO589833 DOK589832:DOK589833 DYG589832:DYG589833 EIC589832:EIC589833 ERY589832:ERY589833 FBU589832:FBU589833 FLQ589832:FLQ589833 FVM589832:FVM589833 GFI589832:GFI589833 GPE589832:GPE589833 GZA589832:GZA589833 HIW589832:HIW589833 HSS589832:HSS589833 ICO589832:ICO589833 IMK589832:IMK589833 IWG589832:IWG589833 JGC589832:JGC589833 JPY589832:JPY589833 JZU589832:JZU589833 KJQ589832:KJQ589833 KTM589832:KTM589833 LDI589832:LDI589833 LNE589832:LNE589833 LXA589832:LXA589833 MGW589832:MGW589833 MQS589832:MQS589833 NAO589832:NAO589833 NKK589832:NKK589833 NUG589832:NUG589833 OEC589832:OEC589833 ONY589832:ONY589833 OXU589832:OXU589833 PHQ589832:PHQ589833 PRM589832:PRM589833 QBI589832:QBI589833 QLE589832:QLE589833 QVA589832:QVA589833 REW589832:REW589833 ROS589832:ROS589833 RYO589832:RYO589833 SIK589832:SIK589833 SSG589832:SSG589833 TCC589832:TCC589833 TLY589832:TLY589833 TVU589832:TVU589833 UFQ589832:UFQ589833 UPM589832:UPM589833 UZI589832:UZI589833 VJE589832:VJE589833 VTA589832:VTA589833 WCW589832:WCW589833 WMS589832:WMS589833 WWO589832:WWO589833 AG655368:AG655369 KC655368:KC655369 TY655368:TY655369 ADU655368:ADU655369 ANQ655368:ANQ655369 AXM655368:AXM655369 BHI655368:BHI655369 BRE655368:BRE655369 CBA655368:CBA655369 CKW655368:CKW655369 CUS655368:CUS655369 DEO655368:DEO655369 DOK655368:DOK655369 DYG655368:DYG655369 EIC655368:EIC655369 ERY655368:ERY655369 FBU655368:FBU655369 FLQ655368:FLQ655369 FVM655368:FVM655369 GFI655368:GFI655369 GPE655368:GPE655369 GZA655368:GZA655369 HIW655368:HIW655369 HSS655368:HSS655369 ICO655368:ICO655369 IMK655368:IMK655369 IWG655368:IWG655369 JGC655368:JGC655369 JPY655368:JPY655369 JZU655368:JZU655369 KJQ655368:KJQ655369 KTM655368:KTM655369 LDI655368:LDI655369 LNE655368:LNE655369 LXA655368:LXA655369 MGW655368:MGW655369 MQS655368:MQS655369 NAO655368:NAO655369 NKK655368:NKK655369 NUG655368:NUG655369 OEC655368:OEC655369 ONY655368:ONY655369 OXU655368:OXU655369 PHQ655368:PHQ655369 PRM655368:PRM655369 QBI655368:QBI655369 QLE655368:QLE655369 QVA655368:QVA655369 REW655368:REW655369 ROS655368:ROS655369 RYO655368:RYO655369 SIK655368:SIK655369 SSG655368:SSG655369 TCC655368:TCC655369 TLY655368:TLY655369 TVU655368:TVU655369 UFQ655368:UFQ655369 UPM655368:UPM655369 UZI655368:UZI655369 VJE655368:VJE655369 VTA655368:VTA655369 WCW655368:WCW655369 WMS655368:WMS655369 WWO655368:WWO655369 AG720904:AG720905 KC720904:KC720905 TY720904:TY720905 ADU720904:ADU720905 ANQ720904:ANQ720905 AXM720904:AXM720905 BHI720904:BHI720905 BRE720904:BRE720905 CBA720904:CBA720905 CKW720904:CKW720905 CUS720904:CUS720905 DEO720904:DEO720905 DOK720904:DOK720905 DYG720904:DYG720905 EIC720904:EIC720905 ERY720904:ERY720905 FBU720904:FBU720905 FLQ720904:FLQ720905 FVM720904:FVM720905 GFI720904:GFI720905 GPE720904:GPE720905 GZA720904:GZA720905 HIW720904:HIW720905 HSS720904:HSS720905 ICO720904:ICO720905 IMK720904:IMK720905 IWG720904:IWG720905 JGC720904:JGC720905 JPY720904:JPY720905 JZU720904:JZU720905 KJQ720904:KJQ720905 KTM720904:KTM720905 LDI720904:LDI720905 LNE720904:LNE720905 LXA720904:LXA720905 MGW720904:MGW720905 MQS720904:MQS720905 NAO720904:NAO720905 NKK720904:NKK720905 NUG720904:NUG720905 OEC720904:OEC720905 ONY720904:ONY720905 OXU720904:OXU720905 PHQ720904:PHQ720905 PRM720904:PRM720905 QBI720904:QBI720905 QLE720904:QLE720905 QVA720904:QVA720905 REW720904:REW720905 ROS720904:ROS720905 RYO720904:RYO720905 SIK720904:SIK720905 SSG720904:SSG720905 TCC720904:TCC720905 TLY720904:TLY720905 TVU720904:TVU720905 UFQ720904:UFQ720905 UPM720904:UPM720905 UZI720904:UZI720905 VJE720904:VJE720905 VTA720904:VTA720905 WCW720904:WCW720905 WMS720904:WMS720905 WWO720904:WWO720905 AG786440:AG786441 KC786440:KC786441 TY786440:TY786441 ADU786440:ADU786441 ANQ786440:ANQ786441 AXM786440:AXM786441 BHI786440:BHI786441 BRE786440:BRE786441 CBA786440:CBA786441 CKW786440:CKW786441 CUS786440:CUS786441 DEO786440:DEO786441 DOK786440:DOK786441 DYG786440:DYG786441 EIC786440:EIC786441 ERY786440:ERY786441 FBU786440:FBU786441 FLQ786440:FLQ786441 FVM786440:FVM786441 GFI786440:GFI786441 GPE786440:GPE786441 GZA786440:GZA786441 HIW786440:HIW786441 HSS786440:HSS786441 ICO786440:ICO786441 IMK786440:IMK786441 IWG786440:IWG786441 JGC786440:JGC786441 JPY786440:JPY786441 JZU786440:JZU786441 KJQ786440:KJQ786441 KTM786440:KTM786441 LDI786440:LDI786441 LNE786440:LNE786441 LXA786440:LXA786441 MGW786440:MGW786441 MQS786440:MQS786441 NAO786440:NAO786441 NKK786440:NKK786441 NUG786440:NUG786441 OEC786440:OEC786441 ONY786440:ONY786441 OXU786440:OXU786441 PHQ786440:PHQ786441 PRM786440:PRM786441 QBI786440:QBI786441 QLE786440:QLE786441 QVA786440:QVA786441 REW786440:REW786441 ROS786440:ROS786441 RYO786440:RYO786441 SIK786440:SIK786441 SSG786440:SSG786441 TCC786440:TCC786441 TLY786440:TLY786441 TVU786440:TVU786441 UFQ786440:UFQ786441 UPM786440:UPM786441 UZI786440:UZI786441 VJE786440:VJE786441 VTA786440:VTA786441 WCW786440:WCW786441 WMS786440:WMS786441 WWO786440:WWO786441 AG851976:AG851977 KC851976:KC851977 TY851976:TY851977 ADU851976:ADU851977 ANQ851976:ANQ851977 AXM851976:AXM851977 BHI851976:BHI851977 BRE851976:BRE851977 CBA851976:CBA851977 CKW851976:CKW851977 CUS851976:CUS851977 DEO851976:DEO851977 DOK851976:DOK851977 DYG851976:DYG851977 EIC851976:EIC851977 ERY851976:ERY851977 FBU851976:FBU851977 FLQ851976:FLQ851977 FVM851976:FVM851977 GFI851976:GFI851977 GPE851976:GPE851977 GZA851976:GZA851977 HIW851976:HIW851977 HSS851976:HSS851977 ICO851976:ICO851977 IMK851976:IMK851977 IWG851976:IWG851977 JGC851976:JGC851977 JPY851976:JPY851977 JZU851976:JZU851977 KJQ851976:KJQ851977 KTM851976:KTM851977 LDI851976:LDI851977 LNE851976:LNE851977 LXA851976:LXA851977 MGW851976:MGW851977 MQS851976:MQS851977 NAO851976:NAO851977 NKK851976:NKK851977 NUG851976:NUG851977 OEC851976:OEC851977 ONY851976:ONY851977 OXU851976:OXU851977 PHQ851976:PHQ851977 PRM851976:PRM851977 QBI851976:QBI851977 QLE851976:QLE851977 QVA851976:QVA851977 REW851976:REW851977 ROS851976:ROS851977 RYO851976:RYO851977 SIK851976:SIK851977 SSG851976:SSG851977 TCC851976:TCC851977 TLY851976:TLY851977 TVU851976:TVU851977 UFQ851976:UFQ851977 UPM851976:UPM851977 UZI851976:UZI851977 VJE851976:VJE851977 VTA851976:VTA851977 WCW851976:WCW851977 WMS851976:WMS851977 WWO851976:WWO851977 AG917512:AG917513 KC917512:KC917513 TY917512:TY917513 ADU917512:ADU917513 ANQ917512:ANQ917513 AXM917512:AXM917513 BHI917512:BHI917513 BRE917512:BRE917513 CBA917512:CBA917513 CKW917512:CKW917513 CUS917512:CUS917513 DEO917512:DEO917513 DOK917512:DOK917513 DYG917512:DYG917513 EIC917512:EIC917513 ERY917512:ERY917513 FBU917512:FBU917513 FLQ917512:FLQ917513 FVM917512:FVM917513 GFI917512:GFI917513 GPE917512:GPE917513 GZA917512:GZA917513 HIW917512:HIW917513 HSS917512:HSS917513 ICO917512:ICO917513 IMK917512:IMK917513 IWG917512:IWG917513 JGC917512:JGC917513 JPY917512:JPY917513 JZU917512:JZU917513 KJQ917512:KJQ917513 KTM917512:KTM917513 LDI917512:LDI917513 LNE917512:LNE917513 LXA917512:LXA917513 MGW917512:MGW917513 MQS917512:MQS917513 NAO917512:NAO917513 NKK917512:NKK917513 NUG917512:NUG917513 OEC917512:OEC917513 ONY917512:ONY917513 OXU917512:OXU917513 PHQ917512:PHQ917513 PRM917512:PRM917513 QBI917512:QBI917513 QLE917512:QLE917513 QVA917512:QVA917513 REW917512:REW917513 ROS917512:ROS917513 RYO917512:RYO917513 SIK917512:SIK917513 SSG917512:SSG917513 TCC917512:TCC917513 TLY917512:TLY917513 TVU917512:TVU917513 UFQ917512:UFQ917513 UPM917512:UPM917513 UZI917512:UZI917513 VJE917512:VJE917513 VTA917512:VTA917513 WCW917512:WCW917513 WMS917512:WMS917513 WWO917512:WWO917513 AG983048:AG983049 KC983048:KC983049 TY983048:TY983049 ADU983048:ADU983049 ANQ983048:ANQ983049 AXM983048:AXM983049 BHI983048:BHI983049 BRE983048:BRE983049 CBA983048:CBA983049 CKW983048:CKW983049 CUS983048:CUS983049 DEO983048:DEO983049 DOK983048:DOK983049 DYG983048:DYG983049 EIC983048:EIC983049 ERY983048:ERY983049 FBU983048:FBU983049 FLQ983048:FLQ983049 FVM983048:FVM983049 GFI983048:GFI983049 GPE983048:GPE983049 GZA983048:GZA983049 HIW983048:HIW983049 HSS983048:HSS983049 ICO983048:ICO983049 IMK983048:IMK983049 IWG983048:IWG983049 JGC983048:JGC983049 JPY983048:JPY983049 JZU983048:JZU983049 KJQ983048:KJQ983049 KTM983048:KTM983049 LDI983048:LDI983049 LNE983048:LNE983049 LXA983048:LXA983049 MGW983048:MGW983049 MQS983048:MQS983049 NAO983048:NAO983049 NKK983048:NKK983049 NUG983048:NUG983049 OEC983048:OEC983049 ONY983048:ONY983049 OXU983048:OXU983049 PHQ983048:PHQ983049 PRM983048:PRM983049 QBI983048:QBI983049 QLE983048:QLE983049 QVA983048:QVA983049 REW983048:REW983049 ROS983048:ROS983049 RYO983048:RYO983049 SIK983048:SIK983049 SSG983048:SSG983049 TCC983048:TCC983049 TLY983048:TLY983049 TVU983048:TVU983049 UFQ983048:UFQ983049 UPM983048:UPM983049 UZI983048:UZI983049 VJE983048:VJE983049 VTA983048:VTA983049 WCW983048:WCW983049 WMS983048:WMS983049 WWO983048:WWO983049 WMQ983112 JE72:JE79 TA72:TA79 ACW72:ACW79 AMS72:AMS79 AWO72:AWO79 BGK72:BGK79 BQG72:BQG79 CAC72:CAC79 CJY72:CJY79 CTU72:CTU79 DDQ72:DDQ79 DNM72:DNM79 DXI72:DXI79 EHE72:EHE79 ERA72:ERA79 FAW72:FAW79 FKS72:FKS79 FUO72:FUO79 GEK72:GEK79 GOG72:GOG79 GYC72:GYC79 HHY72:HHY79 HRU72:HRU79 IBQ72:IBQ79 ILM72:ILM79 IVI72:IVI79 JFE72:JFE79 JPA72:JPA79 JYW72:JYW79 KIS72:KIS79 KSO72:KSO79 LCK72:LCK79 LMG72:LMG79 LWC72:LWC79 MFY72:MFY79 MPU72:MPU79 MZQ72:MZQ79 NJM72:NJM79 NTI72:NTI79 ODE72:ODE79 ONA72:ONA79 OWW72:OWW79 PGS72:PGS79 PQO72:PQO79 QAK72:QAK79 QKG72:QKG79 QUC72:QUC79 RDY72:RDY79 RNU72:RNU79 RXQ72:RXQ79 SHM72:SHM79 SRI72:SRI79 TBE72:TBE79 TLA72:TLA79 TUW72:TUW79 UES72:UES79 UOO72:UOO79 UYK72:UYK79 VIG72:VIG79 VSC72:VSC79 WBY72:WBY79 WLU72:WLU79 WVQ72:WVQ79 I65608:I65615 JE65608:JE65615 TA65608:TA65615 ACW65608:ACW65615 AMS65608:AMS65615 AWO65608:AWO65615 BGK65608:BGK65615 BQG65608:BQG65615 CAC65608:CAC65615 CJY65608:CJY65615 CTU65608:CTU65615 DDQ65608:DDQ65615 DNM65608:DNM65615 DXI65608:DXI65615 EHE65608:EHE65615 ERA65608:ERA65615 FAW65608:FAW65615 FKS65608:FKS65615 FUO65608:FUO65615 GEK65608:GEK65615 GOG65608:GOG65615 GYC65608:GYC65615 HHY65608:HHY65615 HRU65608:HRU65615 IBQ65608:IBQ65615 ILM65608:ILM65615 IVI65608:IVI65615 JFE65608:JFE65615 JPA65608:JPA65615 JYW65608:JYW65615 KIS65608:KIS65615 KSO65608:KSO65615 LCK65608:LCK65615 LMG65608:LMG65615 LWC65608:LWC65615 MFY65608:MFY65615 MPU65608:MPU65615 MZQ65608:MZQ65615 NJM65608:NJM65615 NTI65608:NTI65615 ODE65608:ODE65615 ONA65608:ONA65615 OWW65608:OWW65615 PGS65608:PGS65615 PQO65608:PQO65615 QAK65608:QAK65615 QKG65608:QKG65615 QUC65608:QUC65615 RDY65608:RDY65615 RNU65608:RNU65615 RXQ65608:RXQ65615 SHM65608:SHM65615 SRI65608:SRI65615 TBE65608:TBE65615 TLA65608:TLA65615 TUW65608:TUW65615 UES65608:UES65615 UOO65608:UOO65615 UYK65608:UYK65615 VIG65608:VIG65615 VSC65608:VSC65615 WBY65608:WBY65615 WLU65608:WLU65615 WVQ65608:WVQ65615 I131144:I131151 JE131144:JE131151 TA131144:TA131151 ACW131144:ACW131151 AMS131144:AMS131151 AWO131144:AWO131151 BGK131144:BGK131151 BQG131144:BQG131151 CAC131144:CAC131151 CJY131144:CJY131151 CTU131144:CTU131151 DDQ131144:DDQ131151 DNM131144:DNM131151 DXI131144:DXI131151 EHE131144:EHE131151 ERA131144:ERA131151 FAW131144:FAW131151 FKS131144:FKS131151 FUO131144:FUO131151 GEK131144:GEK131151 GOG131144:GOG131151 GYC131144:GYC131151 HHY131144:HHY131151 HRU131144:HRU131151 IBQ131144:IBQ131151 ILM131144:ILM131151 IVI131144:IVI131151 JFE131144:JFE131151 JPA131144:JPA131151 JYW131144:JYW131151 KIS131144:KIS131151 KSO131144:KSO131151 LCK131144:LCK131151 LMG131144:LMG131151 LWC131144:LWC131151 MFY131144:MFY131151 MPU131144:MPU131151 MZQ131144:MZQ131151 NJM131144:NJM131151 NTI131144:NTI131151 ODE131144:ODE131151 ONA131144:ONA131151 OWW131144:OWW131151 PGS131144:PGS131151 PQO131144:PQO131151 QAK131144:QAK131151 QKG131144:QKG131151 QUC131144:QUC131151 RDY131144:RDY131151 RNU131144:RNU131151 RXQ131144:RXQ131151 SHM131144:SHM131151 SRI131144:SRI131151 TBE131144:TBE131151 TLA131144:TLA131151 TUW131144:TUW131151 UES131144:UES131151 UOO131144:UOO131151 UYK131144:UYK131151 VIG131144:VIG131151 VSC131144:VSC131151 WBY131144:WBY131151 WLU131144:WLU131151 WVQ131144:WVQ131151 I196680:I196687 JE196680:JE196687 TA196680:TA196687 ACW196680:ACW196687 AMS196680:AMS196687 AWO196680:AWO196687 BGK196680:BGK196687 BQG196680:BQG196687 CAC196680:CAC196687 CJY196680:CJY196687 CTU196680:CTU196687 DDQ196680:DDQ196687 DNM196680:DNM196687 DXI196680:DXI196687 EHE196680:EHE196687 ERA196680:ERA196687 FAW196680:FAW196687 FKS196680:FKS196687 FUO196680:FUO196687 GEK196680:GEK196687 GOG196680:GOG196687 GYC196680:GYC196687 HHY196680:HHY196687 HRU196680:HRU196687 IBQ196680:IBQ196687 ILM196680:ILM196687 IVI196680:IVI196687 JFE196680:JFE196687 JPA196680:JPA196687 JYW196680:JYW196687 KIS196680:KIS196687 KSO196680:KSO196687 LCK196680:LCK196687 LMG196680:LMG196687 LWC196680:LWC196687 MFY196680:MFY196687 MPU196680:MPU196687 MZQ196680:MZQ196687 NJM196680:NJM196687 NTI196680:NTI196687 ODE196680:ODE196687 ONA196680:ONA196687 OWW196680:OWW196687 PGS196680:PGS196687 PQO196680:PQO196687 QAK196680:QAK196687 QKG196680:QKG196687 QUC196680:QUC196687 RDY196680:RDY196687 RNU196680:RNU196687 RXQ196680:RXQ196687 SHM196680:SHM196687 SRI196680:SRI196687 TBE196680:TBE196687 TLA196680:TLA196687 TUW196680:TUW196687 UES196680:UES196687 UOO196680:UOO196687 UYK196680:UYK196687 VIG196680:VIG196687 VSC196680:VSC196687 WBY196680:WBY196687 WLU196680:WLU196687 WVQ196680:WVQ196687 I262216:I262223 JE262216:JE262223 TA262216:TA262223 ACW262216:ACW262223 AMS262216:AMS262223 AWO262216:AWO262223 BGK262216:BGK262223 BQG262216:BQG262223 CAC262216:CAC262223 CJY262216:CJY262223 CTU262216:CTU262223 DDQ262216:DDQ262223 DNM262216:DNM262223 DXI262216:DXI262223 EHE262216:EHE262223 ERA262216:ERA262223 FAW262216:FAW262223 FKS262216:FKS262223 FUO262216:FUO262223 GEK262216:GEK262223 GOG262216:GOG262223 GYC262216:GYC262223 HHY262216:HHY262223 HRU262216:HRU262223 IBQ262216:IBQ262223 ILM262216:ILM262223 IVI262216:IVI262223 JFE262216:JFE262223 JPA262216:JPA262223 JYW262216:JYW262223 KIS262216:KIS262223 KSO262216:KSO262223 LCK262216:LCK262223 LMG262216:LMG262223 LWC262216:LWC262223 MFY262216:MFY262223 MPU262216:MPU262223 MZQ262216:MZQ262223 NJM262216:NJM262223 NTI262216:NTI262223 ODE262216:ODE262223 ONA262216:ONA262223 OWW262216:OWW262223 PGS262216:PGS262223 PQO262216:PQO262223 QAK262216:QAK262223 QKG262216:QKG262223 QUC262216:QUC262223 RDY262216:RDY262223 RNU262216:RNU262223 RXQ262216:RXQ262223 SHM262216:SHM262223 SRI262216:SRI262223 TBE262216:TBE262223 TLA262216:TLA262223 TUW262216:TUW262223 UES262216:UES262223 UOO262216:UOO262223 UYK262216:UYK262223 VIG262216:VIG262223 VSC262216:VSC262223 WBY262216:WBY262223 WLU262216:WLU262223 WVQ262216:WVQ262223 I327752:I327759 JE327752:JE327759 TA327752:TA327759 ACW327752:ACW327759 AMS327752:AMS327759 AWO327752:AWO327759 BGK327752:BGK327759 BQG327752:BQG327759 CAC327752:CAC327759 CJY327752:CJY327759 CTU327752:CTU327759 DDQ327752:DDQ327759 DNM327752:DNM327759 DXI327752:DXI327759 EHE327752:EHE327759 ERA327752:ERA327759 FAW327752:FAW327759 FKS327752:FKS327759 FUO327752:FUO327759 GEK327752:GEK327759 GOG327752:GOG327759 GYC327752:GYC327759 HHY327752:HHY327759 HRU327752:HRU327759 IBQ327752:IBQ327759 ILM327752:ILM327759 IVI327752:IVI327759 JFE327752:JFE327759 JPA327752:JPA327759 JYW327752:JYW327759 KIS327752:KIS327759 KSO327752:KSO327759 LCK327752:LCK327759 LMG327752:LMG327759 LWC327752:LWC327759 MFY327752:MFY327759 MPU327752:MPU327759 MZQ327752:MZQ327759 NJM327752:NJM327759 NTI327752:NTI327759 ODE327752:ODE327759 ONA327752:ONA327759 OWW327752:OWW327759 PGS327752:PGS327759 PQO327752:PQO327759 QAK327752:QAK327759 QKG327752:QKG327759 QUC327752:QUC327759 RDY327752:RDY327759 RNU327752:RNU327759 RXQ327752:RXQ327759 SHM327752:SHM327759 SRI327752:SRI327759 TBE327752:TBE327759 TLA327752:TLA327759 TUW327752:TUW327759 UES327752:UES327759 UOO327752:UOO327759 UYK327752:UYK327759 VIG327752:VIG327759 VSC327752:VSC327759 WBY327752:WBY327759 WLU327752:WLU327759 WVQ327752:WVQ327759 I393288:I393295 JE393288:JE393295 TA393288:TA393295 ACW393288:ACW393295 AMS393288:AMS393295 AWO393288:AWO393295 BGK393288:BGK393295 BQG393288:BQG393295 CAC393288:CAC393295 CJY393288:CJY393295 CTU393288:CTU393295 DDQ393288:DDQ393295 DNM393288:DNM393295 DXI393288:DXI393295 EHE393288:EHE393295 ERA393288:ERA393295 FAW393288:FAW393295 FKS393288:FKS393295 FUO393288:FUO393295 GEK393288:GEK393295 GOG393288:GOG393295 GYC393288:GYC393295 HHY393288:HHY393295 HRU393288:HRU393295 IBQ393288:IBQ393295 ILM393288:ILM393295 IVI393288:IVI393295 JFE393288:JFE393295 JPA393288:JPA393295 JYW393288:JYW393295 KIS393288:KIS393295 KSO393288:KSO393295 LCK393288:LCK393295 LMG393288:LMG393295 LWC393288:LWC393295 MFY393288:MFY393295 MPU393288:MPU393295 MZQ393288:MZQ393295 NJM393288:NJM393295 NTI393288:NTI393295 ODE393288:ODE393295 ONA393288:ONA393295 OWW393288:OWW393295 PGS393288:PGS393295 PQO393288:PQO393295 QAK393288:QAK393295 QKG393288:QKG393295 QUC393288:QUC393295 RDY393288:RDY393295 RNU393288:RNU393295 RXQ393288:RXQ393295 SHM393288:SHM393295 SRI393288:SRI393295 TBE393288:TBE393295 TLA393288:TLA393295 TUW393288:TUW393295 UES393288:UES393295 UOO393288:UOO393295 UYK393288:UYK393295 VIG393288:VIG393295 VSC393288:VSC393295 WBY393288:WBY393295 WLU393288:WLU393295 WVQ393288:WVQ393295 I458824:I458831 JE458824:JE458831 TA458824:TA458831 ACW458824:ACW458831 AMS458824:AMS458831 AWO458824:AWO458831 BGK458824:BGK458831 BQG458824:BQG458831 CAC458824:CAC458831 CJY458824:CJY458831 CTU458824:CTU458831 DDQ458824:DDQ458831 DNM458824:DNM458831 DXI458824:DXI458831 EHE458824:EHE458831 ERA458824:ERA458831 FAW458824:FAW458831 FKS458824:FKS458831 FUO458824:FUO458831 GEK458824:GEK458831 GOG458824:GOG458831 GYC458824:GYC458831 HHY458824:HHY458831 HRU458824:HRU458831 IBQ458824:IBQ458831 ILM458824:ILM458831 IVI458824:IVI458831 JFE458824:JFE458831 JPA458824:JPA458831 JYW458824:JYW458831 KIS458824:KIS458831 KSO458824:KSO458831 LCK458824:LCK458831 LMG458824:LMG458831 LWC458824:LWC458831 MFY458824:MFY458831 MPU458824:MPU458831 MZQ458824:MZQ458831 NJM458824:NJM458831 NTI458824:NTI458831 ODE458824:ODE458831 ONA458824:ONA458831 OWW458824:OWW458831 PGS458824:PGS458831 PQO458824:PQO458831 QAK458824:QAK458831 QKG458824:QKG458831 QUC458824:QUC458831 RDY458824:RDY458831 RNU458824:RNU458831 RXQ458824:RXQ458831 SHM458824:SHM458831 SRI458824:SRI458831 TBE458824:TBE458831 TLA458824:TLA458831 TUW458824:TUW458831 UES458824:UES458831 UOO458824:UOO458831 UYK458824:UYK458831 VIG458824:VIG458831 VSC458824:VSC458831 WBY458824:WBY458831 WLU458824:WLU458831 WVQ458824:WVQ458831 I524360:I524367 JE524360:JE524367 TA524360:TA524367 ACW524360:ACW524367 AMS524360:AMS524367 AWO524360:AWO524367 BGK524360:BGK524367 BQG524360:BQG524367 CAC524360:CAC524367 CJY524360:CJY524367 CTU524360:CTU524367 DDQ524360:DDQ524367 DNM524360:DNM524367 DXI524360:DXI524367 EHE524360:EHE524367 ERA524360:ERA524367 FAW524360:FAW524367 FKS524360:FKS524367 FUO524360:FUO524367 GEK524360:GEK524367 GOG524360:GOG524367 GYC524360:GYC524367 HHY524360:HHY524367 HRU524360:HRU524367 IBQ524360:IBQ524367 ILM524360:ILM524367 IVI524360:IVI524367 JFE524360:JFE524367 JPA524360:JPA524367 JYW524360:JYW524367 KIS524360:KIS524367 KSO524360:KSO524367 LCK524360:LCK524367 LMG524360:LMG524367 LWC524360:LWC524367 MFY524360:MFY524367 MPU524360:MPU524367 MZQ524360:MZQ524367 NJM524360:NJM524367 NTI524360:NTI524367 ODE524360:ODE524367 ONA524360:ONA524367 OWW524360:OWW524367 PGS524360:PGS524367 PQO524360:PQO524367 QAK524360:QAK524367 QKG524360:QKG524367 QUC524360:QUC524367 RDY524360:RDY524367 RNU524360:RNU524367 RXQ524360:RXQ524367 SHM524360:SHM524367 SRI524360:SRI524367 TBE524360:TBE524367 TLA524360:TLA524367 TUW524360:TUW524367 UES524360:UES524367 UOO524360:UOO524367 UYK524360:UYK524367 VIG524360:VIG524367 VSC524360:VSC524367 WBY524360:WBY524367 WLU524360:WLU524367 WVQ524360:WVQ524367 I589896:I589903 JE589896:JE589903 TA589896:TA589903 ACW589896:ACW589903 AMS589896:AMS589903 AWO589896:AWO589903 BGK589896:BGK589903 BQG589896:BQG589903 CAC589896:CAC589903 CJY589896:CJY589903 CTU589896:CTU589903 DDQ589896:DDQ589903 DNM589896:DNM589903 DXI589896:DXI589903 EHE589896:EHE589903 ERA589896:ERA589903 FAW589896:FAW589903 FKS589896:FKS589903 FUO589896:FUO589903 GEK589896:GEK589903 GOG589896:GOG589903 GYC589896:GYC589903 HHY589896:HHY589903 HRU589896:HRU589903 IBQ589896:IBQ589903 ILM589896:ILM589903 IVI589896:IVI589903 JFE589896:JFE589903 JPA589896:JPA589903 JYW589896:JYW589903 KIS589896:KIS589903 KSO589896:KSO589903 LCK589896:LCK589903 LMG589896:LMG589903 LWC589896:LWC589903 MFY589896:MFY589903 MPU589896:MPU589903 MZQ589896:MZQ589903 NJM589896:NJM589903 NTI589896:NTI589903 ODE589896:ODE589903 ONA589896:ONA589903 OWW589896:OWW589903 PGS589896:PGS589903 PQO589896:PQO589903 QAK589896:QAK589903 QKG589896:QKG589903 QUC589896:QUC589903 RDY589896:RDY589903 RNU589896:RNU589903 RXQ589896:RXQ589903 SHM589896:SHM589903 SRI589896:SRI589903 TBE589896:TBE589903 TLA589896:TLA589903 TUW589896:TUW589903 UES589896:UES589903 UOO589896:UOO589903 UYK589896:UYK589903 VIG589896:VIG589903 VSC589896:VSC589903 WBY589896:WBY589903 WLU589896:WLU589903 WVQ589896:WVQ589903 I655432:I655439 JE655432:JE655439 TA655432:TA655439 ACW655432:ACW655439 AMS655432:AMS655439 AWO655432:AWO655439 BGK655432:BGK655439 BQG655432:BQG655439 CAC655432:CAC655439 CJY655432:CJY655439 CTU655432:CTU655439 DDQ655432:DDQ655439 DNM655432:DNM655439 DXI655432:DXI655439 EHE655432:EHE655439 ERA655432:ERA655439 FAW655432:FAW655439 FKS655432:FKS655439 FUO655432:FUO655439 GEK655432:GEK655439 GOG655432:GOG655439 GYC655432:GYC655439 HHY655432:HHY655439 HRU655432:HRU655439 IBQ655432:IBQ655439 ILM655432:ILM655439 IVI655432:IVI655439 JFE655432:JFE655439 JPA655432:JPA655439 JYW655432:JYW655439 KIS655432:KIS655439 KSO655432:KSO655439 LCK655432:LCK655439 LMG655432:LMG655439 LWC655432:LWC655439 MFY655432:MFY655439 MPU655432:MPU655439 MZQ655432:MZQ655439 NJM655432:NJM655439 NTI655432:NTI655439 ODE655432:ODE655439 ONA655432:ONA655439 OWW655432:OWW655439 PGS655432:PGS655439 PQO655432:PQO655439 QAK655432:QAK655439 QKG655432:QKG655439 QUC655432:QUC655439 RDY655432:RDY655439 RNU655432:RNU655439 RXQ655432:RXQ655439 SHM655432:SHM655439 SRI655432:SRI655439 TBE655432:TBE655439 TLA655432:TLA655439 TUW655432:TUW655439 UES655432:UES655439 UOO655432:UOO655439 UYK655432:UYK655439 VIG655432:VIG655439 VSC655432:VSC655439 WBY655432:WBY655439 WLU655432:WLU655439 WVQ655432:WVQ655439 I720968:I720975 JE720968:JE720975 TA720968:TA720975 ACW720968:ACW720975 AMS720968:AMS720975 AWO720968:AWO720975 BGK720968:BGK720975 BQG720968:BQG720975 CAC720968:CAC720975 CJY720968:CJY720975 CTU720968:CTU720975 DDQ720968:DDQ720975 DNM720968:DNM720975 DXI720968:DXI720975 EHE720968:EHE720975 ERA720968:ERA720975 FAW720968:FAW720975 FKS720968:FKS720975 FUO720968:FUO720975 GEK720968:GEK720975 GOG720968:GOG720975 GYC720968:GYC720975 HHY720968:HHY720975 HRU720968:HRU720975 IBQ720968:IBQ720975 ILM720968:ILM720975 IVI720968:IVI720975 JFE720968:JFE720975 JPA720968:JPA720975 JYW720968:JYW720975 KIS720968:KIS720975 KSO720968:KSO720975 LCK720968:LCK720975 LMG720968:LMG720975 LWC720968:LWC720975 MFY720968:MFY720975 MPU720968:MPU720975 MZQ720968:MZQ720975 NJM720968:NJM720975 NTI720968:NTI720975 ODE720968:ODE720975 ONA720968:ONA720975 OWW720968:OWW720975 PGS720968:PGS720975 PQO720968:PQO720975 QAK720968:QAK720975 QKG720968:QKG720975 QUC720968:QUC720975 RDY720968:RDY720975 RNU720968:RNU720975 RXQ720968:RXQ720975 SHM720968:SHM720975 SRI720968:SRI720975 TBE720968:TBE720975 TLA720968:TLA720975 TUW720968:TUW720975 UES720968:UES720975 UOO720968:UOO720975 UYK720968:UYK720975 VIG720968:VIG720975 VSC720968:VSC720975 WBY720968:WBY720975 WLU720968:WLU720975 WVQ720968:WVQ720975 I786504:I786511 JE786504:JE786511 TA786504:TA786511 ACW786504:ACW786511 AMS786504:AMS786511 AWO786504:AWO786511 BGK786504:BGK786511 BQG786504:BQG786511 CAC786504:CAC786511 CJY786504:CJY786511 CTU786504:CTU786511 DDQ786504:DDQ786511 DNM786504:DNM786511 DXI786504:DXI786511 EHE786504:EHE786511 ERA786504:ERA786511 FAW786504:FAW786511 FKS786504:FKS786511 FUO786504:FUO786511 GEK786504:GEK786511 GOG786504:GOG786511 GYC786504:GYC786511 HHY786504:HHY786511 HRU786504:HRU786511 IBQ786504:IBQ786511 ILM786504:ILM786511 IVI786504:IVI786511 JFE786504:JFE786511 JPA786504:JPA786511 JYW786504:JYW786511 KIS786504:KIS786511 KSO786504:KSO786511 LCK786504:LCK786511 LMG786504:LMG786511 LWC786504:LWC786511 MFY786504:MFY786511 MPU786504:MPU786511 MZQ786504:MZQ786511 NJM786504:NJM786511 NTI786504:NTI786511 ODE786504:ODE786511 ONA786504:ONA786511 OWW786504:OWW786511 PGS786504:PGS786511 PQO786504:PQO786511 QAK786504:QAK786511 QKG786504:QKG786511 QUC786504:QUC786511 RDY786504:RDY786511 RNU786504:RNU786511 RXQ786504:RXQ786511 SHM786504:SHM786511 SRI786504:SRI786511 TBE786504:TBE786511 TLA786504:TLA786511 TUW786504:TUW786511 UES786504:UES786511 UOO786504:UOO786511 UYK786504:UYK786511 VIG786504:VIG786511 VSC786504:VSC786511 WBY786504:WBY786511 WLU786504:WLU786511 WVQ786504:WVQ786511 I852040:I852047 JE852040:JE852047 TA852040:TA852047 ACW852040:ACW852047 AMS852040:AMS852047 AWO852040:AWO852047 BGK852040:BGK852047 BQG852040:BQG852047 CAC852040:CAC852047 CJY852040:CJY852047 CTU852040:CTU852047 DDQ852040:DDQ852047 DNM852040:DNM852047 DXI852040:DXI852047 EHE852040:EHE852047 ERA852040:ERA852047 FAW852040:FAW852047 FKS852040:FKS852047 FUO852040:FUO852047 GEK852040:GEK852047 GOG852040:GOG852047 GYC852040:GYC852047 HHY852040:HHY852047 HRU852040:HRU852047 IBQ852040:IBQ852047 ILM852040:ILM852047 IVI852040:IVI852047 JFE852040:JFE852047 JPA852040:JPA852047 JYW852040:JYW852047 KIS852040:KIS852047 KSO852040:KSO852047 LCK852040:LCK852047 LMG852040:LMG852047 LWC852040:LWC852047 MFY852040:MFY852047 MPU852040:MPU852047 MZQ852040:MZQ852047 NJM852040:NJM852047 NTI852040:NTI852047 ODE852040:ODE852047 ONA852040:ONA852047 OWW852040:OWW852047 PGS852040:PGS852047 PQO852040:PQO852047 QAK852040:QAK852047 QKG852040:QKG852047 QUC852040:QUC852047 RDY852040:RDY852047 RNU852040:RNU852047 RXQ852040:RXQ852047 SHM852040:SHM852047 SRI852040:SRI852047 TBE852040:TBE852047 TLA852040:TLA852047 TUW852040:TUW852047 UES852040:UES852047 UOO852040:UOO852047 UYK852040:UYK852047 VIG852040:VIG852047 VSC852040:VSC852047 WBY852040:WBY852047 WLU852040:WLU852047 WVQ852040:WVQ852047 I917576:I917583 JE917576:JE917583 TA917576:TA917583 ACW917576:ACW917583 AMS917576:AMS917583 AWO917576:AWO917583 BGK917576:BGK917583 BQG917576:BQG917583 CAC917576:CAC917583 CJY917576:CJY917583 CTU917576:CTU917583 DDQ917576:DDQ917583 DNM917576:DNM917583 DXI917576:DXI917583 EHE917576:EHE917583 ERA917576:ERA917583 FAW917576:FAW917583 FKS917576:FKS917583 FUO917576:FUO917583 GEK917576:GEK917583 GOG917576:GOG917583 GYC917576:GYC917583 HHY917576:HHY917583 HRU917576:HRU917583 IBQ917576:IBQ917583 ILM917576:ILM917583 IVI917576:IVI917583 JFE917576:JFE917583 JPA917576:JPA917583 JYW917576:JYW917583 KIS917576:KIS917583 KSO917576:KSO917583 LCK917576:LCK917583 LMG917576:LMG917583 LWC917576:LWC917583 MFY917576:MFY917583 MPU917576:MPU917583 MZQ917576:MZQ917583 NJM917576:NJM917583 NTI917576:NTI917583 ODE917576:ODE917583 ONA917576:ONA917583 OWW917576:OWW917583 PGS917576:PGS917583 PQO917576:PQO917583 QAK917576:QAK917583 QKG917576:QKG917583 QUC917576:QUC917583 RDY917576:RDY917583 RNU917576:RNU917583 RXQ917576:RXQ917583 SHM917576:SHM917583 SRI917576:SRI917583 TBE917576:TBE917583 TLA917576:TLA917583 TUW917576:TUW917583 UES917576:UES917583 UOO917576:UOO917583 UYK917576:UYK917583 VIG917576:VIG917583 VSC917576:VSC917583 WBY917576:WBY917583 WLU917576:WLU917583 WVQ917576:WVQ917583 I983112:I983119 JE983112:JE983119 TA983112:TA983119 ACW983112:ACW983119 AMS983112:AMS983119 AWO983112:AWO983119 BGK983112:BGK983119 BQG983112:BQG983119 CAC983112:CAC983119 CJY983112:CJY983119 CTU983112:CTU983119 DDQ983112:DDQ983119 DNM983112:DNM983119 DXI983112:DXI983119 EHE983112:EHE983119 ERA983112:ERA983119 FAW983112:FAW983119 FKS983112:FKS983119 FUO983112:FUO983119 GEK983112:GEK983119 GOG983112:GOG983119 GYC983112:GYC983119 HHY983112:HHY983119 HRU983112:HRU983119 IBQ983112:IBQ983119 ILM983112:ILM983119 IVI983112:IVI983119 JFE983112:JFE983119 JPA983112:JPA983119 JYW983112:JYW983119 KIS983112:KIS983119 KSO983112:KSO983119 LCK983112:LCK983119 LMG983112:LMG983119 LWC983112:LWC983119 MFY983112:MFY983119 MPU983112:MPU983119 MZQ983112:MZQ983119 NJM983112:NJM983119 NTI983112:NTI983119 ODE983112:ODE983119 ONA983112:ONA983119 OWW983112:OWW983119 PGS983112:PGS983119 PQO983112:PQO983119 QAK983112:QAK983119 QKG983112:QKG983119 QUC983112:QUC983119 RDY983112:RDY983119 RNU983112:RNU983119 RXQ983112:RXQ983119 SHM983112:SHM983119 SRI983112:SRI983119 TBE983112:TBE983119 TLA983112:TLA983119 TUW983112:TUW983119 UES983112:UES983119 UOO983112:UOO983119 UYK983112:UYK983119 VIG983112:VIG983119 VSC983112:VSC983119 WBY983112:WBY983119 WLU983112:WLU983119 WVQ983112:WVQ983119 I74:I79 KA72 TW72 ADS72 ANO72 AXK72 BHG72 BRC72 CAY72 CKU72 CUQ72 DEM72 DOI72 DYE72 EIA72 ERW72 FBS72 FLO72 FVK72 GFG72 GPC72 GYY72 HIU72 HSQ72 ICM72 IMI72 IWE72 JGA72 JPW72 JZS72 KJO72 KTK72 LDG72 LNC72 LWY72 MGU72 MQQ72 NAM72 NKI72 NUE72 OEA72 ONW72 OXS72 PHO72 PRK72 QBG72 QLC72 QUY72 REU72 ROQ72 RYM72 SII72 SSE72 TCA72 TLW72 TVS72 UFO72 UPK72 UZG72 VJC72 VSY72 WCU72 WMQ72 WWM72 AE65608 KA65608 TW65608 ADS65608 ANO65608 AXK65608 BHG65608 BRC65608 CAY65608 CKU65608 CUQ65608 DEM65608 DOI65608 DYE65608 EIA65608 ERW65608 FBS65608 FLO65608 FVK65608 GFG65608 GPC65608 GYY65608 HIU65608 HSQ65608 ICM65608 IMI65608 IWE65608 JGA65608 JPW65608 JZS65608 KJO65608 KTK65608 LDG65608 LNC65608 LWY65608 MGU65608 MQQ65608 NAM65608 NKI65608 NUE65608 OEA65608 ONW65608 OXS65608 PHO65608 PRK65608 QBG65608 QLC65608 QUY65608 REU65608 ROQ65608 RYM65608 SII65608 SSE65608 TCA65608 TLW65608 TVS65608 UFO65608 UPK65608 UZG65608 VJC65608 VSY65608 WCU65608 WMQ65608 WWM65608 AE131144 KA131144 TW131144 ADS131144 ANO131144 AXK131144 BHG131144 BRC131144 CAY131144 CKU131144 CUQ131144 DEM131144 DOI131144 DYE131144 EIA131144 ERW131144 FBS131144 FLO131144 FVK131144 GFG131144 GPC131144 GYY131144 HIU131144 HSQ131144 ICM131144 IMI131144 IWE131144 JGA131144 JPW131144 JZS131144 KJO131144 KTK131144 LDG131144 LNC131144 LWY131144 MGU131144 MQQ131144 NAM131144 NKI131144 NUE131144 OEA131144 ONW131144 OXS131144 PHO131144 PRK131144 QBG131144 QLC131144 QUY131144 REU131144 ROQ131144 RYM131144 SII131144 SSE131144 TCA131144 TLW131144 TVS131144 UFO131144 UPK131144 UZG131144 VJC131144 VSY131144 WCU131144 WMQ131144 WWM131144 AE196680 KA196680 TW196680 ADS196680 ANO196680 AXK196680 BHG196680 BRC196680 CAY196680 CKU196680 CUQ196680 DEM196680 DOI196680 DYE196680 EIA196680 ERW196680 FBS196680 FLO196680 FVK196680 GFG196680 GPC196680 GYY196680 HIU196680 HSQ196680 ICM196680 IMI196680 IWE196680 JGA196680 JPW196680 JZS196680 KJO196680 KTK196680 LDG196680 LNC196680 LWY196680 MGU196680 MQQ196680 NAM196680 NKI196680 NUE196680 OEA196680 ONW196680 OXS196680 PHO196680 PRK196680 QBG196680 QLC196680 QUY196680 REU196680 ROQ196680 RYM196680 SII196680 SSE196680 TCA196680 TLW196680 TVS196680 UFO196680 UPK196680 UZG196680 VJC196680 VSY196680 WCU196680 WMQ196680 WWM196680 AE262216 KA262216 TW262216 ADS262216 ANO262216 AXK262216 BHG262216 BRC262216 CAY262216 CKU262216 CUQ262216 DEM262216 DOI262216 DYE262216 EIA262216 ERW262216 FBS262216 FLO262216 FVK262216 GFG262216 GPC262216 GYY262216 HIU262216 HSQ262216 ICM262216 IMI262216 IWE262216 JGA262216 JPW262216 JZS262216 KJO262216 KTK262216 LDG262216 LNC262216 LWY262216 MGU262216 MQQ262216 NAM262216 NKI262216 NUE262216 OEA262216 ONW262216 OXS262216 PHO262216 PRK262216 QBG262216 QLC262216 QUY262216 REU262216 ROQ262216 RYM262216 SII262216 SSE262216 TCA262216 TLW262216 TVS262216 UFO262216 UPK262216 UZG262216 VJC262216 VSY262216 WCU262216 WMQ262216 WWM262216 AE327752 KA327752 TW327752 ADS327752 ANO327752 AXK327752 BHG327752 BRC327752 CAY327752 CKU327752 CUQ327752 DEM327752 DOI327752 DYE327752 EIA327752 ERW327752 FBS327752 FLO327752 FVK327752 GFG327752 GPC327752 GYY327752 HIU327752 HSQ327752 ICM327752 IMI327752 IWE327752 JGA327752 JPW327752 JZS327752 KJO327752 KTK327752 LDG327752 LNC327752 LWY327752 MGU327752 MQQ327752 NAM327752 NKI327752 NUE327752 OEA327752 ONW327752 OXS327752 PHO327752 PRK327752 QBG327752 QLC327752 QUY327752 REU327752 ROQ327752 RYM327752 SII327752 SSE327752 TCA327752 TLW327752 TVS327752 UFO327752 UPK327752 UZG327752 VJC327752 VSY327752 WCU327752 WMQ327752 WWM327752 AE393288 KA393288 TW393288 ADS393288 ANO393288 AXK393288 BHG393288 BRC393288 CAY393288 CKU393288 CUQ393288 DEM393288 DOI393288 DYE393288 EIA393288 ERW393288 FBS393288 FLO393288 FVK393288 GFG393288 GPC393288 GYY393288 HIU393288 HSQ393288 ICM393288 IMI393288 IWE393288 JGA393288 JPW393288 JZS393288 KJO393288 KTK393288 LDG393288 LNC393288 LWY393288 MGU393288 MQQ393288 NAM393288 NKI393288 NUE393288 OEA393288 ONW393288 OXS393288 PHO393288 PRK393288 QBG393288 QLC393288 QUY393288 REU393288 ROQ393288 RYM393288 SII393288 SSE393288 TCA393288 TLW393288 TVS393288 UFO393288 UPK393288 UZG393288 VJC393288 VSY393288 WCU393288 WMQ393288 WWM393288 AE458824 KA458824 TW458824 ADS458824 ANO458824 AXK458824 BHG458824 BRC458824 CAY458824 CKU458824 CUQ458824 DEM458824 DOI458824 DYE458824 EIA458824 ERW458824 FBS458824 FLO458824 FVK458824 GFG458824 GPC458824 GYY458824 HIU458824 HSQ458824 ICM458824 IMI458824 IWE458824 JGA458824 JPW458824 JZS458824 KJO458824 KTK458824 LDG458824 LNC458824 LWY458824 MGU458824 MQQ458824 NAM458824 NKI458824 NUE458824 OEA458824 ONW458824 OXS458824 PHO458824 PRK458824 QBG458824 QLC458824 QUY458824 REU458824 ROQ458824 RYM458824 SII458824 SSE458824 TCA458824 TLW458824 TVS458824 UFO458824 UPK458824 UZG458824 VJC458824 VSY458824 WCU458824 WMQ458824 WWM458824 AE524360 KA524360 TW524360 ADS524360 ANO524360 AXK524360 BHG524360 BRC524360 CAY524360 CKU524360 CUQ524360 DEM524360 DOI524360 DYE524360 EIA524360 ERW524360 FBS524360 FLO524360 FVK524360 GFG524360 GPC524360 GYY524360 HIU524360 HSQ524360 ICM524360 IMI524360 IWE524360 JGA524360 JPW524360 JZS524360 KJO524360 KTK524360 LDG524360 LNC524360 LWY524360 MGU524360 MQQ524360 NAM524360 NKI524360 NUE524360 OEA524360 ONW524360 OXS524360 PHO524360 PRK524360 QBG524360 QLC524360 QUY524360 REU524360 ROQ524360 RYM524360 SII524360 SSE524360 TCA524360 TLW524360 TVS524360 UFO524360 UPK524360 UZG524360 VJC524360 VSY524360 WCU524360 WMQ524360 WWM524360 AE589896 KA589896 TW589896 ADS589896 ANO589896 AXK589896 BHG589896 BRC589896 CAY589896 CKU589896 CUQ589896 DEM589896 DOI589896 DYE589896 EIA589896 ERW589896 FBS589896 FLO589896 FVK589896 GFG589896 GPC589896 GYY589896 HIU589896 HSQ589896 ICM589896 IMI589896 IWE589896 JGA589896 JPW589896 JZS589896 KJO589896 KTK589896 LDG589896 LNC589896 LWY589896 MGU589896 MQQ589896 NAM589896 NKI589896 NUE589896 OEA589896 ONW589896 OXS589896 PHO589896 PRK589896 QBG589896 QLC589896 QUY589896 REU589896 ROQ589896 RYM589896 SII589896 SSE589896 TCA589896 TLW589896 TVS589896 UFO589896 UPK589896 UZG589896 VJC589896 VSY589896 WCU589896 WMQ589896 WWM589896 AE655432 KA655432 TW655432 ADS655432 ANO655432 AXK655432 BHG655432 BRC655432 CAY655432 CKU655432 CUQ655432 DEM655432 DOI655432 DYE655432 EIA655432 ERW655432 FBS655432 FLO655432 FVK655432 GFG655432 GPC655432 GYY655432 HIU655432 HSQ655432 ICM655432 IMI655432 IWE655432 JGA655432 JPW655432 JZS655432 KJO655432 KTK655432 LDG655432 LNC655432 LWY655432 MGU655432 MQQ655432 NAM655432 NKI655432 NUE655432 OEA655432 ONW655432 OXS655432 PHO655432 PRK655432 QBG655432 QLC655432 QUY655432 REU655432 ROQ655432 RYM655432 SII655432 SSE655432 TCA655432 TLW655432 TVS655432 UFO655432 UPK655432 UZG655432 VJC655432 VSY655432 WCU655432 WMQ655432 WWM655432 AE720968 KA720968 TW720968 ADS720968 ANO720968 AXK720968 BHG720968 BRC720968 CAY720968 CKU720968 CUQ720968 DEM720968 DOI720968 DYE720968 EIA720968 ERW720968 FBS720968 FLO720968 FVK720968 GFG720968 GPC720968 GYY720968 HIU720968 HSQ720968 ICM720968 IMI720968 IWE720968 JGA720968 JPW720968 JZS720968 KJO720968 KTK720968 LDG720968 LNC720968 LWY720968 MGU720968 MQQ720968 NAM720968 NKI720968 NUE720968 OEA720968 ONW720968 OXS720968 PHO720968 PRK720968 QBG720968 QLC720968 QUY720968 REU720968 ROQ720968 RYM720968 SII720968 SSE720968 TCA720968 TLW720968 TVS720968 UFO720968 UPK720968 UZG720968 VJC720968 VSY720968 WCU720968 WMQ720968 WWM720968 AE786504 KA786504 TW786504 ADS786504 ANO786504 AXK786504 BHG786504 BRC786504 CAY786504 CKU786504 CUQ786504 DEM786504 DOI786504 DYE786504 EIA786504 ERW786504 FBS786504 FLO786504 FVK786504 GFG786504 GPC786504 GYY786504 HIU786504 HSQ786504 ICM786504 IMI786504 IWE786504 JGA786504 JPW786504 JZS786504 KJO786504 KTK786504 LDG786504 LNC786504 LWY786504 MGU786504 MQQ786504 NAM786504 NKI786504 NUE786504 OEA786504 ONW786504 OXS786504 PHO786504 PRK786504 QBG786504 QLC786504 QUY786504 REU786504 ROQ786504 RYM786504 SII786504 SSE786504 TCA786504 TLW786504 TVS786504 UFO786504 UPK786504 UZG786504 VJC786504 VSY786504 WCU786504 WMQ786504 WWM786504 AE852040 KA852040 TW852040 ADS852040 ANO852040 AXK852040 BHG852040 BRC852040 CAY852040 CKU852040 CUQ852040 DEM852040 DOI852040 DYE852040 EIA852040 ERW852040 FBS852040 FLO852040 FVK852040 GFG852040 GPC852040 GYY852040 HIU852040 HSQ852040 ICM852040 IMI852040 IWE852040 JGA852040 JPW852040 JZS852040 KJO852040 KTK852040 LDG852040 LNC852040 LWY852040 MGU852040 MQQ852040 NAM852040 NKI852040 NUE852040 OEA852040 ONW852040 OXS852040 PHO852040 PRK852040 QBG852040 QLC852040 QUY852040 REU852040 ROQ852040 RYM852040 SII852040 SSE852040 TCA852040 TLW852040 TVS852040 UFO852040 UPK852040 UZG852040 VJC852040 VSY852040 WCU852040 WMQ852040 WWM852040 AE917576 KA917576 TW917576 ADS917576 ANO917576 AXK917576 BHG917576 BRC917576 CAY917576 CKU917576 CUQ917576 DEM917576 DOI917576 DYE917576 EIA917576 ERW917576 FBS917576 FLO917576 FVK917576 GFG917576 GPC917576 GYY917576 HIU917576 HSQ917576 ICM917576 IMI917576 IWE917576 JGA917576 JPW917576 JZS917576 KJO917576 KTK917576 LDG917576 LNC917576 LWY917576 MGU917576 MQQ917576 NAM917576 NKI917576 NUE917576 OEA917576 ONW917576 OXS917576 PHO917576 PRK917576 QBG917576 QLC917576 QUY917576 REU917576 ROQ917576 RYM917576 SII917576 SSE917576 TCA917576 TLW917576 TVS917576 UFO917576 UPK917576 UZG917576 VJC917576 VSY917576 WCU917576 WMQ917576 WWM917576 AE983112 KA983112 TW983112 ADS983112 ANO983112 AXK983112 BHG983112 BRC983112 CAY983112 CKU983112 CUQ983112 DEM983112 DOI983112 DYE983112 EIA983112 ERW983112 FBS983112 FLO983112 FVK983112 GFG983112 GPC983112 GYY983112 HIU983112 HSQ983112 ICM983112 IMI983112 IWE983112 JGA983112 JPW983112 JZS983112 KJO983112 KTK983112 LDG983112 LNC983112 LWY983112 MGU983112 MQQ983112 NAM983112 NKI983112 NUE983112 OEA983112 ONW983112 OXS983112 PHO983112 PRK983112 QBG983112 QLC983112 QUY983112 REU983112 ROQ983112 RYM983112 SII983112 SSE983112 TCA983112 TLW983112 TVS983112 UFO983112 UPK983112 UZG983112 VJC983112 VSY983112 WCU983112">
      <formula1>0</formula1>
      <formula2>1</formula2>
    </dataValidation>
    <dataValidation type="whole" showDropDown="1" showInputMessage="1" showErrorMessage="1" error="Môže byť iba číslica." prompt="Posledná číslica &#10;     bežného &#10;    účtovného &#10;     obdobia." sqref="WWY983112:WWY983119 KO8:KO9 UK8:UK9 AEG8:AEG9 AOC8:AOC9 AXY8:AXY9 BHU8:BHU9 BRQ8:BRQ9 CBM8:CBM9 CLI8:CLI9 CVE8:CVE9 DFA8:DFA9 DOW8:DOW9 DYS8:DYS9 EIO8:EIO9 ESK8:ESK9 FCG8:FCG9 FMC8:FMC9 FVY8:FVY9 GFU8:GFU9 GPQ8:GPQ9 GZM8:GZM9 HJI8:HJI9 HTE8:HTE9 IDA8:IDA9 IMW8:IMW9 IWS8:IWS9 JGO8:JGO9 JQK8:JQK9 KAG8:KAG9 KKC8:KKC9 KTY8:KTY9 LDU8:LDU9 LNQ8:LNQ9 LXM8:LXM9 MHI8:MHI9 MRE8:MRE9 NBA8:NBA9 NKW8:NKW9 NUS8:NUS9 OEO8:OEO9 OOK8:OOK9 OYG8:OYG9 PIC8:PIC9 PRY8:PRY9 QBU8:QBU9 QLQ8:QLQ9 QVM8:QVM9 RFI8:RFI9 RPE8:RPE9 RZA8:RZA9 SIW8:SIW9 SSS8:SSS9 TCO8:TCO9 TMK8:TMK9 TWG8:TWG9 UGC8:UGC9 UPY8:UPY9 UZU8:UZU9 VJQ8:VJQ9 VTM8:VTM9 WDI8:WDI9 WNE8:WNE9 WXA8:WXA9 AS65544:AS65545 KO65544:KO65545 UK65544:UK65545 AEG65544:AEG65545 AOC65544:AOC65545 AXY65544:AXY65545 BHU65544:BHU65545 BRQ65544:BRQ65545 CBM65544:CBM65545 CLI65544:CLI65545 CVE65544:CVE65545 DFA65544:DFA65545 DOW65544:DOW65545 DYS65544:DYS65545 EIO65544:EIO65545 ESK65544:ESK65545 FCG65544:FCG65545 FMC65544:FMC65545 FVY65544:FVY65545 GFU65544:GFU65545 GPQ65544:GPQ65545 GZM65544:GZM65545 HJI65544:HJI65545 HTE65544:HTE65545 IDA65544:IDA65545 IMW65544:IMW65545 IWS65544:IWS65545 JGO65544:JGO65545 JQK65544:JQK65545 KAG65544:KAG65545 KKC65544:KKC65545 KTY65544:KTY65545 LDU65544:LDU65545 LNQ65544:LNQ65545 LXM65544:LXM65545 MHI65544:MHI65545 MRE65544:MRE65545 NBA65544:NBA65545 NKW65544:NKW65545 NUS65544:NUS65545 OEO65544:OEO65545 OOK65544:OOK65545 OYG65544:OYG65545 PIC65544:PIC65545 PRY65544:PRY65545 QBU65544:QBU65545 QLQ65544:QLQ65545 QVM65544:QVM65545 RFI65544:RFI65545 RPE65544:RPE65545 RZA65544:RZA65545 SIW65544:SIW65545 SSS65544:SSS65545 TCO65544:TCO65545 TMK65544:TMK65545 TWG65544:TWG65545 UGC65544:UGC65545 UPY65544:UPY65545 UZU65544:UZU65545 VJQ65544:VJQ65545 VTM65544:VTM65545 WDI65544:WDI65545 WNE65544:WNE65545 WXA65544:WXA65545 AS131080:AS131081 KO131080:KO131081 UK131080:UK131081 AEG131080:AEG131081 AOC131080:AOC131081 AXY131080:AXY131081 BHU131080:BHU131081 BRQ131080:BRQ131081 CBM131080:CBM131081 CLI131080:CLI131081 CVE131080:CVE131081 DFA131080:DFA131081 DOW131080:DOW131081 DYS131080:DYS131081 EIO131080:EIO131081 ESK131080:ESK131081 FCG131080:FCG131081 FMC131080:FMC131081 FVY131080:FVY131081 GFU131080:GFU131081 GPQ131080:GPQ131081 GZM131080:GZM131081 HJI131080:HJI131081 HTE131080:HTE131081 IDA131080:IDA131081 IMW131080:IMW131081 IWS131080:IWS131081 JGO131080:JGO131081 JQK131080:JQK131081 KAG131080:KAG131081 KKC131080:KKC131081 KTY131080:KTY131081 LDU131080:LDU131081 LNQ131080:LNQ131081 LXM131080:LXM131081 MHI131080:MHI131081 MRE131080:MRE131081 NBA131080:NBA131081 NKW131080:NKW131081 NUS131080:NUS131081 OEO131080:OEO131081 OOK131080:OOK131081 OYG131080:OYG131081 PIC131080:PIC131081 PRY131080:PRY131081 QBU131080:QBU131081 QLQ131080:QLQ131081 QVM131080:QVM131081 RFI131080:RFI131081 RPE131080:RPE131081 RZA131080:RZA131081 SIW131080:SIW131081 SSS131080:SSS131081 TCO131080:TCO131081 TMK131080:TMK131081 TWG131080:TWG131081 UGC131080:UGC131081 UPY131080:UPY131081 UZU131080:UZU131081 VJQ131080:VJQ131081 VTM131080:VTM131081 WDI131080:WDI131081 WNE131080:WNE131081 WXA131080:WXA131081 AS196616:AS196617 KO196616:KO196617 UK196616:UK196617 AEG196616:AEG196617 AOC196616:AOC196617 AXY196616:AXY196617 BHU196616:BHU196617 BRQ196616:BRQ196617 CBM196616:CBM196617 CLI196616:CLI196617 CVE196616:CVE196617 DFA196616:DFA196617 DOW196616:DOW196617 DYS196616:DYS196617 EIO196616:EIO196617 ESK196616:ESK196617 FCG196616:FCG196617 FMC196616:FMC196617 FVY196616:FVY196617 GFU196616:GFU196617 GPQ196616:GPQ196617 GZM196616:GZM196617 HJI196616:HJI196617 HTE196616:HTE196617 IDA196616:IDA196617 IMW196616:IMW196617 IWS196616:IWS196617 JGO196616:JGO196617 JQK196616:JQK196617 KAG196616:KAG196617 KKC196616:KKC196617 KTY196616:KTY196617 LDU196616:LDU196617 LNQ196616:LNQ196617 LXM196616:LXM196617 MHI196616:MHI196617 MRE196616:MRE196617 NBA196616:NBA196617 NKW196616:NKW196617 NUS196616:NUS196617 OEO196616:OEO196617 OOK196616:OOK196617 OYG196616:OYG196617 PIC196616:PIC196617 PRY196616:PRY196617 QBU196616:QBU196617 QLQ196616:QLQ196617 QVM196616:QVM196617 RFI196616:RFI196617 RPE196616:RPE196617 RZA196616:RZA196617 SIW196616:SIW196617 SSS196616:SSS196617 TCO196616:TCO196617 TMK196616:TMK196617 TWG196616:TWG196617 UGC196616:UGC196617 UPY196616:UPY196617 UZU196616:UZU196617 VJQ196616:VJQ196617 VTM196616:VTM196617 WDI196616:WDI196617 WNE196616:WNE196617 WXA196616:WXA196617 AS262152:AS262153 KO262152:KO262153 UK262152:UK262153 AEG262152:AEG262153 AOC262152:AOC262153 AXY262152:AXY262153 BHU262152:BHU262153 BRQ262152:BRQ262153 CBM262152:CBM262153 CLI262152:CLI262153 CVE262152:CVE262153 DFA262152:DFA262153 DOW262152:DOW262153 DYS262152:DYS262153 EIO262152:EIO262153 ESK262152:ESK262153 FCG262152:FCG262153 FMC262152:FMC262153 FVY262152:FVY262153 GFU262152:GFU262153 GPQ262152:GPQ262153 GZM262152:GZM262153 HJI262152:HJI262153 HTE262152:HTE262153 IDA262152:IDA262153 IMW262152:IMW262153 IWS262152:IWS262153 JGO262152:JGO262153 JQK262152:JQK262153 KAG262152:KAG262153 KKC262152:KKC262153 KTY262152:KTY262153 LDU262152:LDU262153 LNQ262152:LNQ262153 LXM262152:LXM262153 MHI262152:MHI262153 MRE262152:MRE262153 NBA262152:NBA262153 NKW262152:NKW262153 NUS262152:NUS262153 OEO262152:OEO262153 OOK262152:OOK262153 OYG262152:OYG262153 PIC262152:PIC262153 PRY262152:PRY262153 QBU262152:QBU262153 QLQ262152:QLQ262153 QVM262152:QVM262153 RFI262152:RFI262153 RPE262152:RPE262153 RZA262152:RZA262153 SIW262152:SIW262153 SSS262152:SSS262153 TCO262152:TCO262153 TMK262152:TMK262153 TWG262152:TWG262153 UGC262152:UGC262153 UPY262152:UPY262153 UZU262152:UZU262153 VJQ262152:VJQ262153 VTM262152:VTM262153 WDI262152:WDI262153 WNE262152:WNE262153 WXA262152:WXA262153 AS327688:AS327689 KO327688:KO327689 UK327688:UK327689 AEG327688:AEG327689 AOC327688:AOC327689 AXY327688:AXY327689 BHU327688:BHU327689 BRQ327688:BRQ327689 CBM327688:CBM327689 CLI327688:CLI327689 CVE327688:CVE327689 DFA327688:DFA327689 DOW327688:DOW327689 DYS327688:DYS327689 EIO327688:EIO327689 ESK327688:ESK327689 FCG327688:FCG327689 FMC327688:FMC327689 FVY327688:FVY327689 GFU327688:GFU327689 GPQ327688:GPQ327689 GZM327688:GZM327689 HJI327688:HJI327689 HTE327688:HTE327689 IDA327688:IDA327689 IMW327688:IMW327689 IWS327688:IWS327689 JGO327688:JGO327689 JQK327688:JQK327689 KAG327688:KAG327689 KKC327688:KKC327689 KTY327688:KTY327689 LDU327688:LDU327689 LNQ327688:LNQ327689 LXM327688:LXM327689 MHI327688:MHI327689 MRE327688:MRE327689 NBA327688:NBA327689 NKW327688:NKW327689 NUS327688:NUS327689 OEO327688:OEO327689 OOK327688:OOK327689 OYG327688:OYG327689 PIC327688:PIC327689 PRY327688:PRY327689 QBU327688:QBU327689 QLQ327688:QLQ327689 QVM327688:QVM327689 RFI327688:RFI327689 RPE327688:RPE327689 RZA327688:RZA327689 SIW327688:SIW327689 SSS327688:SSS327689 TCO327688:TCO327689 TMK327688:TMK327689 TWG327688:TWG327689 UGC327688:UGC327689 UPY327688:UPY327689 UZU327688:UZU327689 VJQ327688:VJQ327689 VTM327688:VTM327689 WDI327688:WDI327689 WNE327688:WNE327689 WXA327688:WXA327689 AS393224:AS393225 KO393224:KO393225 UK393224:UK393225 AEG393224:AEG393225 AOC393224:AOC393225 AXY393224:AXY393225 BHU393224:BHU393225 BRQ393224:BRQ393225 CBM393224:CBM393225 CLI393224:CLI393225 CVE393224:CVE393225 DFA393224:DFA393225 DOW393224:DOW393225 DYS393224:DYS393225 EIO393224:EIO393225 ESK393224:ESK393225 FCG393224:FCG393225 FMC393224:FMC393225 FVY393224:FVY393225 GFU393224:GFU393225 GPQ393224:GPQ393225 GZM393224:GZM393225 HJI393224:HJI393225 HTE393224:HTE393225 IDA393224:IDA393225 IMW393224:IMW393225 IWS393224:IWS393225 JGO393224:JGO393225 JQK393224:JQK393225 KAG393224:KAG393225 KKC393224:KKC393225 KTY393224:KTY393225 LDU393224:LDU393225 LNQ393224:LNQ393225 LXM393224:LXM393225 MHI393224:MHI393225 MRE393224:MRE393225 NBA393224:NBA393225 NKW393224:NKW393225 NUS393224:NUS393225 OEO393224:OEO393225 OOK393224:OOK393225 OYG393224:OYG393225 PIC393224:PIC393225 PRY393224:PRY393225 QBU393224:QBU393225 QLQ393224:QLQ393225 QVM393224:QVM393225 RFI393224:RFI393225 RPE393224:RPE393225 RZA393224:RZA393225 SIW393224:SIW393225 SSS393224:SSS393225 TCO393224:TCO393225 TMK393224:TMK393225 TWG393224:TWG393225 UGC393224:UGC393225 UPY393224:UPY393225 UZU393224:UZU393225 VJQ393224:VJQ393225 VTM393224:VTM393225 WDI393224:WDI393225 WNE393224:WNE393225 WXA393224:WXA393225 AS458760:AS458761 KO458760:KO458761 UK458760:UK458761 AEG458760:AEG458761 AOC458760:AOC458761 AXY458760:AXY458761 BHU458760:BHU458761 BRQ458760:BRQ458761 CBM458760:CBM458761 CLI458760:CLI458761 CVE458760:CVE458761 DFA458760:DFA458761 DOW458760:DOW458761 DYS458760:DYS458761 EIO458760:EIO458761 ESK458760:ESK458761 FCG458760:FCG458761 FMC458760:FMC458761 FVY458760:FVY458761 GFU458760:GFU458761 GPQ458760:GPQ458761 GZM458760:GZM458761 HJI458760:HJI458761 HTE458760:HTE458761 IDA458760:IDA458761 IMW458760:IMW458761 IWS458760:IWS458761 JGO458760:JGO458761 JQK458760:JQK458761 KAG458760:KAG458761 KKC458760:KKC458761 KTY458760:KTY458761 LDU458760:LDU458761 LNQ458760:LNQ458761 LXM458760:LXM458761 MHI458760:MHI458761 MRE458760:MRE458761 NBA458760:NBA458761 NKW458760:NKW458761 NUS458760:NUS458761 OEO458760:OEO458761 OOK458760:OOK458761 OYG458760:OYG458761 PIC458760:PIC458761 PRY458760:PRY458761 QBU458760:QBU458761 QLQ458760:QLQ458761 QVM458760:QVM458761 RFI458760:RFI458761 RPE458760:RPE458761 RZA458760:RZA458761 SIW458760:SIW458761 SSS458760:SSS458761 TCO458760:TCO458761 TMK458760:TMK458761 TWG458760:TWG458761 UGC458760:UGC458761 UPY458760:UPY458761 UZU458760:UZU458761 VJQ458760:VJQ458761 VTM458760:VTM458761 WDI458760:WDI458761 WNE458760:WNE458761 WXA458760:WXA458761 AS524296:AS524297 KO524296:KO524297 UK524296:UK524297 AEG524296:AEG524297 AOC524296:AOC524297 AXY524296:AXY524297 BHU524296:BHU524297 BRQ524296:BRQ524297 CBM524296:CBM524297 CLI524296:CLI524297 CVE524296:CVE524297 DFA524296:DFA524297 DOW524296:DOW524297 DYS524296:DYS524297 EIO524296:EIO524297 ESK524296:ESK524297 FCG524296:FCG524297 FMC524296:FMC524297 FVY524296:FVY524297 GFU524296:GFU524297 GPQ524296:GPQ524297 GZM524296:GZM524297 HJI524296:HJI524297 HTE524296:HTE524297 IDA524296:IDA524297 IMW524296:IMW524297 IWS524296:IWS524297 JGO524296:JGO524297 JQK524296:JQK524297 KAG524296:KAG524297 KKC524296:KKC524297 KTY524296:KTY524297 LDU524296:LDU524297 LNQ524296:LNQ524297 LXM524296:LXM524297 MHI524296:MHI524297 MRE524296:MRE524297 NBA524296:NBA524297 NKW524296:NKW524297 NUS524296:NUS524297 OEO524296:OEO524297 OOK524296:OOK524297 OYG524296:OYG524297 PIC524296:PIC524297 PRY524296:PRY524297 QBU524296:QBU524297 QLQ524296:QLQ524297 QVM524296:QVM524297 RFI524296:RFI524297 RPE524296:RPE524297 RZA524296:RZA524297 SIW524296:SIW524297 SSS524296:SSS524297 TCO524296:TCO524297 TMK524296:TMK524297 TWG524296:TWG524297 UGC524296:UGC524297 UPY524296:UPY524297 UZU524296:UZU524297 VJQ524296:VJQ524297 VTM524296:VTM524297 WDI524296:WDI524297 WNE524296:WNE524297 WXA524296:WXA524297 AS589832:AS589833 KO589832:KO589833 UK589832:UK589833 AEG589832:AEG589833 AOC589832:AOC589833 AXY589832:AXY589833 BHU589832:BHU589833 BRQ589832:BRQ589833 CBM589832:CBM589833 CLI589832:CLI589833 CVE589832:CVE589833 DFA589832:DFA589833 DOW589832:DOW589833 DYS589832:DYS589833 EIO589832:EIO589833 ESK589832:ESK589833 FCG589832:FCG589833 FMC589832:FMC589833 FVY589832:FVY589833 GFU589832:GFU589833 GPQ589832:GPQ589833 GZM589832:GZM589833 HJI589832:HJI589833 HTE589832:HTE589833 IDA589832:IDA589833 IMW589832:IMW589833 IWS589832:IWS589833 JGO589832:JGO589833 JQK589832:JQK589833 KAG589832:KAG589833 KKC589832:KKC589833 KTY589832:KTY589833 LDU589832:LDU589833 LNQ589832:LNQ589833 LXM589832:LXM589833 MHI589832:MHI589833 MRE589832:MRE589833 NBA589832:NBA589833 NKW589832:NKW589833 NUS589832:NUS589833 OEO589832:OEO589833 OOK589832:OOK589833 OYG589832:OYG589833 PIC589832:PIC589833 PRY589832:PRY589833 QBU589832:QBU589833 QLQ589832:QLQ589833 QVM589832:QVM589833 RFI589832:RFI589833 RPE589832:RPE589833 RZA589832:RZA589833 SIW589832:SIW589833 SSS589832:SSS589833 TCO589832:TCO589833 TMK589832:TMK589833 TWG589832:TWG589833 UGC589832:UGC589833 UPY589832:UPY589833 UZU589832:UZU589833 VJQ589832:VJQ589833 VTM589832:VTM589833 WDI589832:WDI589833 WNE589832:WNE589833 WXA589832:WXA589833 AS655368:AS655369 KO655368:KO655369 UK655368:UK655369 AEG655368:AEG655369 AOC655368:AOC655369 AXY655368:AXY655369 BHU655368:BHU655369 BRQ655368:BRQ655369 CBM655368:CBM655369 CLI655368:CLI655369 CVE655368:CVE655369 DFA655368:DFA655369 DOW655368:DOW655369 DYS655368:DYS655369 EIO655368:EIO655369 ESK655368:ESK655369 FCG655368:FCG655369 FMC655368:FMC655369 FVY655368:FVY655369 GFU655368:GFU655369 GPQ655368:GPQ655369 GZM655368:GZM655369 HJI655368:HJI655369 HTE655368:HTE655369 IDA655368:IDA655369 IMW655368:IMW655369 IWS655368:IWS655369 JGO655368:JGO655369 JQK655368:JQK655369 KAG655368:KAG655369 KKC655368:KKC655369 KTY655368:KTY655369 LDU655368:LDU655369 LNQ655368:LNQ655369 LXM655368:LXM655369 MHI655368:MHI655369 MRE655368:MRE655369 NBA655368:NBA655369 NKW655368:NKW655369 NUS655368:NUS655369 OEO655368:OEO655369 OOK655368:OOK655369 OYG655368:OYG655369 PIC655368:PIC655369 PRY655368:PRY655369 QBU655368:QBU655369 QLQ655368:QLQ655369 QVM655368:QVM655369 RFI655368:RFI655369 RPE655368:RPE655369 RZA655368:RZA655369 SIW655368:SIW655369 SSS655368:SSS655369 TCO655368:TCO655369 TMK655368:TMK655369 TWG655368:TWG655369 UGC655368:UGC655369 UPY655368:UPY655369 UZU655368:UZU655369 VJQ655368:VJQ655369 VTM655368:VTM655369 WDI655368:WDI655369 WNE655368:WNE655369 WXA655368:WXA655369 AS720904:AS720905 KO720904:KO720905 UK720904:UK720905 AEG720904:AEG720905 AOC720904:AOC720905 AXY720904:AXY720905 BHU720904:BHU720905 BRQ720904:BRQ720905 CBM720904:CBM720905 CLI720904:CLI720905 CVE720904:CVE720905 DFA720904:DFA720905 DOW720904:DOW720905 DYS720904:DYS720905 EIO720904:EIO720905 ESK720904:ESK720905 FCG720904:FCG720905 FMC720904:FMC720905 FVY720904:FVY720905 GFU720904:GFU720905 GPQ720904:GPQ720905 GZM720904:GZM720905 HJI720904:HJI720905 HTE720904:HTE720905 IDA720904:IDA720905 IMW720904:IMW720905 IWS720904:IWS720905 JGO720904:JGO720905 JQK720904:JQK720905 KAG720904:KAG720905 KKC720904:KKC720905 KTY720904:KTY720905 LDU720904:LDU720905 LNQ720904:LNQ720905 LXM720904:LXM720905 MHI720904:MHI720905 MRE720904:MRE720905 NBA720904:NBA720905 NKW720904:NKW720905 NUS720904:NUS720905 OEO720904:OEO720905 OOK720904:OOK720905 OYG720904:OYG720905 PIC720904:PIC720905 PRY720904:PRY720905 QBU720904:QBU720905 QLQ720904:QLQ720905 QVM720904:QVM720905 RFI720904:RFI720905 RPE720904:RPE720905 RZA720904:RZA720905 SIW720904:SIW720905 SSS720904:SSS720905 TCO720904:TCO720905 TMK720904:TMK720905 TWG720904:TWG720905 UGC720904:UGC720905 UPY720904:UPY720905 UZU720904:UZU720905 VJQ720904:VJQ720905 VTM720904:VTM720905 WDI720904:WDI720905 WNE720904:WNE720905 WXA720904:WXA720905 AS786440:AS786441 KO786440:KO786441 UK786440:UK786441 AEG786440:AEG786441 AOC786440:AOC786441 AXY786440:AXY786441 BHU786440:BHU786441 BRQ786440:BRQ786441 CBM786440:CBM786441 CLI786440:CLI786441 CVE786440:CVE786441 DFA786440:DFA786441 DOW786440:DOW786441 DYS786440:DYS786441 EIO786440:EIO786441 ESK786440:ESK786441 FCG786440:FCG786441 FMC786440:FMC786441 FVY786440:FVY786441 GFU786440:GFU786441 GPQ786440:GPQ786441 GZM786440:GZM786441 HJI786440:HJI786441 HTE786440:HTE786441 IDA786440:IDA786441 IMW786440:IMW786441 IWS786440:IWS786441 JGO786440:JGO786441 JQK786440:JQK786441 KAG786440:KAG786441 KKC786440:KKC786441 KTY786440:KTY786441 LDU786440:LDU786441 LNQ786440:LNQ786441 LXM786440:LXM786441 MHI786440:MHI786441 MRE786440:MRE786441 NBA786440:NBA786441 NKW786440:NKW786441 NUS786440:NUS786441 OEO786440:OEO786441 OOK786440:OOK786441 OYG786440:OYG786441 PIC786440:PIC786441 PRY786440:PRY786441 QBU786440:QBU786441 QLQ786440:QLQ786441 QVM786440:QVM786441 RFI786440:RFI786441 RPE786440:RPE786441 RZA786440:RZA786441 SIW786440:SIW786441 SSS786440:SSS786441 TCO786440:TCO786441 TMK786440:TMK786441 TWG786440:TWG786441 UGC786440:UGC786441 UPY786440:UPY786441 UZU786440:UZU786441 VJQ786440:VJQ786441 VTM786440:VTM786441 WDI786440:WDI786441 WNE786440:WNE786441 WXA786440:WXA786441 AS851976:AS851977 KO851976:KO851977 UK851976:UK851977 AEG851976:AEG851977 AOC851976:AOC851977 AXY851976:AXY851977 BHU851976:BHU851977 BRQ851976:BRQ851977 CBM851976:CBM851977 CLI851976:CLI851977 CVE851976:CVE851977 DFA851976:DFA851977 DOW851976:DOW851977 DYS851976:DYS851977 EIO851976:EIO851977 ESK851976:ESK851977 FCG851976:FCG851977 FMC851976:FMC851977 FVY851976:FVY851977 GFU851976:GFU851977 GPQ851976:GPQ851977 GZM851976:GZM851977 HJI851976:HJI851977 HTE851976:HTE851977 IDA851976:IDA851977 IMW851976:IMW851977 IWS851976:IWS851977 JGO851976:JGO851977 JQK851976:JQK851977 KAG851976:KAG851977 KKC851976:KKC851977 KTY851976:KTY851977 LDU851976:LDU851977 LNQ851976:LNQ851977 LXM851976:LXM851977 MHI851976:MHI851977 MRE851976:MRE851977 NBA851976:NBA851977 NKW851976:NKW851977 NUS851976:NUS851977 OEO851976:OEO851977 OOK851976:OOK851977 OYG851976:OYG851977 PIC851976:PIC851977 PRY851976:PRY851977 QBU851976:QBU851977 QLQ851976:QLQ851977 QVM851976:QVM851977 RFI851976:RFI851977 RPE851976:RPE851977 RZA851976:RZA851977 SIW851976:SIW851977 SSS851976:SSS851977 TCO851976:TCO851977 TMK851976:TMK851977 TWG851976:TWG851977 UGC851976:UGC851977 UPY851976:UPY851977 UZU851976:UZU851977 VJQ851976:VJQ851977 VTM851976:VTM851977 WDI851976:WDI851977 WNE851976:WNE851977 WXA851976:WXA851977 AS917512:AS917513 KO917512:KO917513 UK917512:UK917513 AEG917512:AEG917513 AOC917512:AOC917513 AXY917512:AXY917513 BHU917512:BHU917513 BRQ917512:BRQ917513 CBM917512:CBM917513 CLI917512:CLI917513 CVE917512:CVE917513 DFA917512:DFA917513 DOW917512:DOW917513 DYS917512:DYS917513 EIO917512:EIO917513 ESK917512:ESK917513 FCG917512:FCG917513 FMC917512:FMC917513 FVY917512:FVY917513 GFU917512:GFU917513 GPQ917512:GPQ917513 GZM917512:GZM917513 HJI917512:HJI917513 HTE917512:HTE917513 IDA917512:IDA917513 IMW917512:IMW917513 IWS917512:IWS917513 JGO917512:JGO917513 JQK917512:JQK917513 KAG917512:KAG917513 KKC917512:KKC917513 KTY917512:KTY917513 LDU917512:LDU917513 LNQ917512:LNQ917513 LXM917512:LXM917513 MHI917512:MHI917513 MRE917512:MRE917513 NBA917512:NBA917513 NKW917512:NKW917513 NUS917512:NUS917513 OEO917512:OEO917513 OOK917512:OOK917513 OYG917512:OYG917513 PIC917512:PIC917513 PRY917512:PRY917513 QBU917512:QBU917513 QLQ917512:QLQ917513 QVM917512:QVM917513 RFI917512:RFI917513 RPE917512:RPE917513 RZA917512:RZA917513 SIW917512:SIW917513 SSS917512:SSS917513 TCO917512:TCO917513 TMK917512:TMK917513 TWG917512:TWG917513 UGC917512:UGC917513 UPY917512:UPY917513 UZU917512:UZU917513 VJQ917512:VJQ917513 VTM917512:VTM917513 WDI917512:WDI917513 WNE917512:WNE917513 WXA917512:WXA917513 AS983048:AS983049 KO983048:KO983049 UK983048:UK983049 AEG983048:AEG983049 AOC983048:AOC983049 AXY983048:AXY983049 BHU983048:BHU983049 BRQ983048:BRQ983049 CBM983048:CBM983049 CLI983048:CLI983049 CVE983048:CVE983049 DFA983048:DFA983049 DOW983048:DOW983049 DYS983048:DYS983049 EIO983048:EIO983049 ESK983048:ESK983049 FCG983048:FCG983049 FMC983048:FMC983049 FVY983048:FVY983049 GFU983048:GFU983049 GPQ983048:GPQ983049 GZM983048:GZM983049 HJI983048:HJI983049 HTE983048:HTE983049 IDA983048:IDA983049 IMW983048:IMW983049 IWS983048:IWS983049 JGO983048:JGO983049 JQK983048:JQK983049 KAG983048:KAG983049 KKC983048:KKC983049 KTY983048:KTY983049 LDU983048:LDU983049 LNQ983048:LNQ983049 LXM983048:LXM983049 MHI983048:MHI983049 MRE983048:MRE983049 NBA983048:NBA983049 NKW983048:NKW983049 NUS983048:NUS983049 OEO983048:OEO983049 OOK983048:OOK983049 OYG983048:OYG983049 PIC983048:PIC983049 PRY983048:PRY983049 QBU983048:QBU983049 QLQ983048:QLQ983049 QVM983048:QVM983049 RFI983048:RFI983049 RPE983048:RPE983049 RZA983048:RZA983049 SIW983048:SIW983049 SSS983048:SSS983049 TCO983048:TCO983049 TMK983048:TMK983049 TWG983048:TWG983049 UGC983048:UGC983049 UPY983048:UPY983049 UZU983048:UZU983049 VJQ983048:VJQ983049 VTM983048:VTM983049 WDI983048:WDI983049 WNE983048:WNE983049 WXA983048:WXA983049 WNC983112:WNC983119 JQ72:JQ79 TM72:TM79 ADI72:ADI79 ANE72:ANE79 AXA72:AXA79 BGW72:BGW79 BQS72:BQS79 CAO72:CAO79 CKK72:CKK79 CUG72:CUG79 DEC72:DEC79 DNY72:DNY79 DXU72:DXU79 EHQ72:EHQ79 ERM72:ERM79 FBI72:FBI79 FLE72:FLE79 FVA72:FVA79 GEW72:GEW79 GOS72:GOS79 GYO72:GYO79 HIK72:HIK79 HSG72:HSG79 ICC72:ICC79 ILY72:ILY79 IVU72:IVU79 JFQ72:JFQ79 JPM72:JPM79 JZI72:JZI79 KJE72:KJE79 KTA72:KTA79 LCW72:LCW79 LMS72:LMS79 LWO72:LWO79 MGK72:MGK79 MQG72:MQG79 NAC72:NAC79 NJY72:NJY79 NTU72:NTU79 ODQ72:ODQ79 ONM72:ONM79 OXI72:OXI79 PHE72:PHE79 PRA72:PRA79 QAW72:QAW79 QKS72:QKS79 QUO72:QUO79 REK72:REK79 ROG72:ROG79 RYC72:RYC79 SHY72:SHY79 SRU72:SRU79 TBQ72:TBQ79 TLM72:TLM79 TVI72:TVI79 UFE72:UFE79 UPA72:UPA79 UYW72:UYW79 VIS72:VIS79 VSO72:VSO79 WCK72:WCK79 WMG72:WMG79 WWC72:WWC79 U65608:U65615 JQ65608:JQ65615 TM65608:TM65615 ADI65608:ADI65615 ANE65608:ANE65615 AXA65608:AXA65615 BGW65608:BGW65615 BQS65608:BQS65615 CAO65608:CAO65615 CKK65608:CKK65615 CUG65608:CUG65615 DEC65608:DEC65615 DNY65608:DNY65615 DXU65608:DXU65615 EHQ65608:EHQ65615 ERM65608:ERM65615 FBI65608:FBI65615 FLE65608:FLE65615 FVA65608:FVA65615 GEW65608:GEW65615 GOS65608:GOS65615 GYO65608:GYO65615 HIK65608:HIK65615 HSG65608:HSG65615 ICC65608:ICC65615 ILY65608:ILY65615 IVU65608:IVU65615 JFQ65608:JFQ65615 JPM65608:JPM65615 JZI65608:JZI65615 KJE65608:KJE65615 KTA65608:KTA65615 LCW65608:LCW65615 LMS65608:LMS65615 LWO65608:LWO65615 MGK65608:MGK65615 MQG65608:MQG65615 NAC65608:NAC65615 NJY65608:NJY65615 NTU65608:NTU65615 ODQ65608:ODQ65615 ONM65608:ONM65615 OXI65608:OXI65615 PHE65608:PHE65615 PRA65608:PRA65615 QAW65608:QAW65615 QKS65608:QKS65615 QUO65608:QUO65615 REK65608:REK65615 ROG65608:ROG65615 RYC65608:RYC65615 SHY65608:SHY65615 SRU65608:SRU65615 TBQ65608:TBQ65615 TLM65608:TLM65615 TVI65608:TVI65615 UFE65608:UFE65615 UPA65608:UPA65615 UYW65608:UYW65615 VIS65608:VIS65615 VSO65608:VSO65615 WCK65608:WCK65615 WMG65608:WMG65615 WWC65608:WWC65615 U131144:U131151 JQ131144:JQ131151 TM131144:TM131151 ADI131144:ADI131151 ANE131144:ANE131151 AXA131144:AXA131151 BGW131144:BGW131151 BQS131144:BQS131151 CAO131144:CAO131151 CKK131144:CKK131151 CUG131144:CUG131151 DEC131144:DEC131151 DNY131144:DNY131151 DXU131144:DXU131151 EHQ131144:EHQ131151 ERM131144:ERM131151 FBI131144:FBI131151 FLE131144:FLE131151 FVA131144:FVA131151 GEW131144:GEW131151 GOS131144:GOS131151 GYO131144:GYO131151 HIK131144:HIK131151 HSG131144:HSG131151 ICC131144:ICC131151 ILY131144:ILY131151 IVU131144:IVU131151 JFQ131144:JFQ131151 JPM131144:JPM131151 JZI131144:JZI131151 KJE131144:KJE131151 KTA131144:KTA131151 LCW131144:LCW131151 LMS131144:LMS131151 LWO131144:LWO131151 MGK131144:MGK131151 MQG131144:MQG131151 NAC131144:NAC131151 NJY131144:NJY131151 NTU131144:NTU131151 ODQ131144:ODQ131151 ONM131144:ONM131151 OXI131144:OXI131151 PHE131144:PHE131151 PRA131144:PRA131151 QAW131144:QAW131151 QKS131144:QKS131151 QUO131144:QUO131151 REK131144:REK131151 ROG131144:ROG131151 RYC131144:RYC131151 SHY131144:SHY131151 SRU131144:SRU131151 TBQ131144:TBQ131151 TLM131144:TLM131151 TVI131144:TVI131151 UFE131144:UFE131151 UPA131144:UPA131151 UYW131144:UYW131151 VIS131144:VIS131151 VSO131144:VSO131151 WCK131144:WCK131151 WMG131144:WMG131151 WWC131144:WWC131151 U196680:U196687 JQ196680:JQ196687 TM196680:TM196687 ADI196680:ADI196687 ANE196680:ANE196687 AXA196680:AXA196687 BGW196680:BGW196687 BQS196680:BQS196687 CAO196680:CAO196687 CKK196680:CKK196687 CUG196680:CUG196687 DEC196680:DEC196687 DNY196680:DNY196687 DXU196680:DXU196687 EHQ196680:EHQ196687 ERM196680:ERM196687 FBI196680:FBI196687 FLE196680:FLE196687 FVA196680:FVA196687 GEW196680:GEW196687 GOS196680:GOS196687 GYO196680:GYO196687 HIK196680:HIK196687 HSG196680:HSG196687 ICC196680:ICC196687 ILY196680:ILY196687 IVU196680:IVU196687 JFQ196680:JFQ196687 JPM196680:JPM196687 JZI196680:JZI196687 KJE196680:KJE196687 KTA196680:KTA196687 LCW196680:LCW196687 LMS196680:LMS196687 LWO196680:LWO196687 MGK196680:MGK196687 MQG196680:MQG196687 NAC196680:NAC196687 NJY196680:NJY196687 NTU196680:NTU196687 ODQ196680:ODQ196687 ONM196680:ONM196687 OXI196680:OXI196687 PHE196680:PHE196687 PRA196680:PRA196687 QAW196680:QAW196687 QKS196680:QKS196687 QUO196680:QUO196687 REK196680:REK196687 ROG196680:ROG196687 RYC196680:RYC196687 SHY196680:SHY196687 SRU196680:SRU196687 TBQ196680:TBQ196687 TLM196680:TLM196687 TVI196680:TVI196687 UFE196680:UFE196687 UPA196680:UPA196687 UYW196680:UYW196687 VIS196680:VIS196687 VSO196680:VSO196687 WCK196680:WCK196687 WMG196680:WMG196687 WWC196680:WWC196687 U262216:U262223 JQ262216:JQ262223 TM262216:TM262223 ADI262216:ADI262223 ANE262216:ANE262223 AXA262216:AXA262223 BGW262216:BGW262223 BQS262216:BQS262223 CAO262216:CAO262223 CKK262216:CKK262223 CUG262216:CUG262223 DEC262216:DEC262223 DNY262216:DNY262223 DXU262216:DXU262223 EHQ262216:EHQ262223 ERM262216:ERM262223 FBI262216:FBI262223 FLE262216:FLE262223 FVA262216:FVA262223 GEW262216:GEW262223 GOS262216:GOS262223 GYO262216:GYO262223 HIK262216:HIK262223 HSG262216:HSG262223 ICC262216:ICC262223 ILY262216:ILY262223 IVU262216:IVU262223 JFQ262216:JFQ262223 JPM262216:JPM262223 JZI262216:JZI262223 KJE262216:KJE262223 KTA262216:KTA262223 LCW262216:LCW262223 LMS262216:LMS262223 LWO262216:LWO262223 MGK262216:MGK262223 MQG262216:MQG262223 NAC262216:NAC262223 NJY262216:NJY262223 NTU262216:NTU262223 ODQ262216:ODQ262223 ONM262216:ONM262223 OXI262216:OXI262223 PHE262216:PHE262223 PRA262216:PRA262223 QAW262216:QAW262223 QKS262216:QKS262223 QUO262216:QUO262223 REK262216:REK262223 ROG262216:ROG262223 RYC262216:RYC262223 SHY262216:SHY262223 SRU262216:SRU262223 TBQ262216:TBQ262223 TLM262216:TLM262223 TVI262216:TVI262223 UFE262216:UFE262223 UPA262216:UPA262223 UYW262216:UYW262223 VIS262216:VIS262223 VSO262216:VSO262223 WCK262216:WCK262223 WMG262216:WMG262223 WWC262216:WWC262223 U327752:U327759 JQ327752:JQ327759 TM327752:TM327759 ADI327752:ADI327759 ANE327752:ANE327759 AXA327752:AXA327759 BGW327752:BGW327759 BQS327752:BQS327759 CAO327752:CAO327759 CKK327752:CKK327759 CUG327752:CUG327759 DEC327752:DEC327759 DNY327752:DNY327759 DXU327752:DXU327759 EHQ327752:EHQ327759 ERM327752:ERM327759 FBI327752:FBI327759 FLE327752:FLE327759 FVA327752:FVA327759 GEW327752:GEW327759 GOS327752:GOS327759 GYO327752:GYO327759 HIK327752:HIK327759 HSG327752:HSG327759 ICC327752:ICC327759 ILY327752:ILY327759 IVU327752:IVU327759 JFQ327752:JFQ327759 JPM327752:JPM327759 JZI327752:JZI327759 KJE327752:KJE327759 KTA327752:KTA327759 LCW327752:LCW327759 LMS327752:LMS327759 LWO327752:LWO327759 MGK327752:MGK327759 MQG327752:MQG327759 NAC327752:NAC327759 NJY327752:NJY327759 NTU327752:NTU327759 ODQ327752:ODQ327759 ONM327752:ONM327759 OXI327752:OXI327759 PHE327752:PHE327759 PRA327752:PRA327759 QAW327752:QAW327759 QKS327752:QKS327759 QUO327752:QUO327759 REK327752:REK327759 ROG327752:ROG327759 RYC327752:RYC327759 SHY327752:SHY327759 SRU327752:SRU327759 TBQ327752:TBQ327759 TLM327752:TLM327759 TVI327752:TVI327759 UFE327752:UFE327759 UPA327752:UPA327759 UYW327752:UYW327759 VIS327752:VIS327759 VSO327752:VSO327759 WCK327752:WCK327759 WMG327752:WMG327759 WWC327752:WWC327759 U393288:U393295 JQ393288:JQ393295 TM393288:TM393295 ADI393288:ADI393295 ANE393288:ANE393295 AXA393288:AXA393295 BGW393288:BGW393295 BQS393288:BQS393295 CAO393288:CAO393295 CKK393288:CKK393295 CUG393288:CUG393295 DEC393288:DEC393295 DNY393288:DNY393295 DXU393288:DXU393295 EHQ393288:EHQ393295 ERM393288:ERM393295 FBI393288:FBI393295 FLE393288:FLE393295 FVA393288:FVA393295 GEW393288:GEW393295 GOS393288:GOS393295 GYO393288:GYO393295 HIK393288:HIK393295 HSG393288:HSG393295 ICC393288:ICC393295 ILY393288:ILY393295 IVU393288:IVU393295 JFQ393288:JFQ393295 JPM393288:JPM393295 JZI393288:JZI393295 KJE393288:KJE393295 KTA393288:KTA393295 LCW393288:LCW393295 LMS393288:LMS393295 LWO393288:LWO393295 MGK393288:MGK393295 MQG393288:MQG393295 NAC393288:NAC393295 NJY393288:NJY393295 NTU393288:NTU393295 ODQ393288:ODQ393295 ONM393288:ONM393295 OXI393288:OXI393295 PHE393288:PHE393295 PRA393288:PRA393295 QAW393288:QAW393295 QKS393288:QKS393295 QUO393288:QUO393295 REK393288:REK393295 ROG393288:ROG393295 RYC393288:RYC393295 SHY393288:SHY393295 SRU393288:SRU393295 TBQ393288:TBQ393295 TLM393288:TLM393295 TVI393288:TVI393295 UFE393288:UFE393295 UPA393288:UPA393295 UYW393288:UYW393295 VIS393288:VIS393295 VSO393288:VSO393295 WCK393288:WCK393295 WMG393288:WMG393295 WWC393288:WWC393295 U458824:U458831 JQ458824:JQ458831 TM458824:TM458831 ADI458824:ADI458831 ANE458824:ANE458831 AXA458824:AXA458831 BGW458824:BGW458831 BQS458824:BQS458831 CAO458824:CAO458831 CKK458824:CKK458831 CUG458824:CUG458831 DEC458824:DEC458831 DNY458824:DNY458831 DXU458824:DXU458831 EHQ458824:EHQ458831 ERM458824:ERM458831 FBI458824:FBI458831 FLE458824:FLE458831 FVA458824:FVA458831 GEW458824:GEW458831 GOS458824:GOS458831 GYO458824:GYO458831 HIK458824:HIK458831 HSG458824:HSG458831 ICC458824:ICC458831 ILY458824:ILY458831 IVU458824:IVU458831 JFQ458824:JFQ458831 JPM458824:JPM458831 JZI458824:JZI458831 KJE458824:KJE458831 KTA458824:KTA458831 LCW458824:LCW458831 LMS458824:LMS458831 LWO458824:LWO458831 MGK458824:MGK458831 MQG458824:MQG458831 NAC458824:NAC458831 NJY458824:NJY458831 NTU458824:NTU458831 ODQ458824:ODQ458831 ONM458824:ONM458831 OXI458824:OXI458831 PHE458824:PHE458831 PRA458824:PRA458831 QAW458824:QAW458831 QKS458824:QKS458831 QUO458824:QUO458831 REK458824:REK458831 ROG458824:ROG458831 RYC458824:RYC458831 SHY458824:SHY458831 SRU458824:SRU458831 TBQ458824:TBQ458831 TLM458824:TLM458831 TVI458824:TVI458831 UFE458824:UFE458831 UPA458824:UPA458831 UYW458824:UYW458831 VIS458824:VIS458831 VSO458824:VSO458831 WCK458824:WCK458831 WMG458824:WMG458831 WWC458824:WWC458831 U524360:U524367 JQ524360:JQ524367 TM524360:TM524367 ADI524360:ADI524367 ANE524360:ANE524367 AXA524360:AXA524367 BGW524360:BGW524367 BQS524360:BQS524367 CAO524360:CAO524367 CKK524360:CKK524367 CUG524360:CUG524367 DEC524360:DEC524367 DNY524360:DNY524367 DXU524360:DXU524367 EHQ524360:EHQ524367 ERM524360:ERM524367 FBI524360:FBI524367 FLE524360:FLE524367 FVA524360:FVA524367 GEW524360:GEW524367 GOS524360:GOS524367 GYO524360:GYO524367 HIK524360:HIK524367 HSG524360:HSG524367 ICC524360:ICC524367 ILY524360:ILY524367 IVU524360:IVU524367 JFQ524360:JFQ524367 JPM524360:JPM524367 JZI524360:JZI524367 KJE524360:KJE524367 KTA524360:KTA524367 LCW524360:LCW524367 LMS524360:LMS524367 LWO524360:LWO524367 MGK524360:MGK524367 MQG524360:MQG524367 NAC524360:NAC524367 NJY524360:NJY524367 NTU524360:NTU524367 ODQ524360:ODQ524367 ONM524360:ONM524367 OXI524360:OXI524367 PHE524360:PHE524367 PRA524360:PRA524367 QAW524360:QAW524367 QKS524360:QKS524367 QUO524360:QUO524367 REK524360:REK524367 ROG524360:ROG524367 RYC524360:RYC524367 SHY524360:SHY524367 SRU524360:SRU524367 TBQ524360:TBQ524367 TLM524360:TLM524367 TVI524360:TVI524367 UFE524360:UFE524367 UPA524360:UPA524367 UYW524360:UYW524367 VIS524360:VIS524367 VSO524360:VSO524367 WCK524360:WCK524367 WMG524360:WMG524367 WWC524360:WWC524367 U589896:U589903 JQ589896:JQ589903 TM589896:TM589903 ADI589896:ADI589903 ANE589896:ANE589903 AXA589896:AXA589903 BGW589896:BGW589903 BQS589896:BQS589903 CAO589896:CAO589903 CKK589896:CKK589903 CUG589896:CUG589903 DEC589896:DEC589903 DNY589896:DNY589903 DXU589896:DXU589903 EHQ589896:EHQ589903 ERM589896:ERM589903 FBI589896:FBI589903 FLE589896:FLE589903 FVA589896:FVA589903 GEW589896:GEW589903 GOS589896:GOS589903 GYO589896:GYO589903 HIK589896:HIK589903 HSG589896:HSG589903 ICC589896:ICC589903 ILY589896:ILY589903 IVU589896:IVU589903 JFQ589896:JFQ589903 JPM589896:JPM589903 JZI589896:JZI589903 KJE589896:KJE589903 KTA589896:KTA589903 LCW589896:LCW589903 LMS589896:LMS589903 LWO589896:LWO589903 MGK589896:MGK589903 MQG589896:MQG589903 NAC589896:NAC589903 NJY589896:NJY589903 NTU589896:NTU589903 ODQ589896:ODQ589903 ONM589896:ONM589903 OXI589896:OXI589903 PHE589896:PHE589903 PRA589896:PRA589903 QAW589896:QAW589903 QKS589896:QKS589903 QUO589896:QUO589903 REK589896:REK589903 ROG589896:ROG589903 RYC589896:RYC589903 SHY589896:SHY589903 SRU589896:SRU589903 TBQ589896:TBQ589903 TLM589896:TLM589903 TVI589896:TVI589903 UFE589896:UFE589903 UPA589896:UPA589903 UYW589896:UYW589903 VIS589896:VIS589903 VSO589896:VSO589903 WCK589896:WCK589903 WMG589896:WMG589903 WWC589896:WWC589903 U655432:U655439 JQ655432:JQ655439 TM655432:TM655439 ADI655432:ADI655439 ANE655432:ANE655439 AXA655432:AXA655439 BGW655432:BGW655439 BQS655432:BQS655439 CAO655432:CAO655439 CKK655432:CKK655439 CUG655432:CUG655439 DEC655432:DEC655439 DNY655432:DNY655439 DXU655432:DXU655439 EHQ655432:EHQ655439 ERM655432:ERM655439 FBI655432:FBI655439 FLE655432:FLE655439 FVA655432:FVA655439 GEW655432:GEW655439 GOS655432:GOS655439 GYO655432:GYO655439 HIK655432:HIK655439 HSG655432:HSG655439 ICC655432:ICC655439 ILY655432:ILY655439 IVU655432:IVU655439 JFQ655432:JFQ655439 JPM655432:JPM655439 JZI655432:JZI655439 KJE655432:KJE655439 KTA655432:KTA655439 LCW655432:LCW655439 LMS655432:LMS655439 LWO655432:LWO655439 MGK655432:MGK655439 MQG655432:MQG655439 NAC655432:NAC655439 NJY655432:NJY655439 NTU655432:NTU655439 ODQ655432:ODQ655439 ONM655432:ONM655439 OXI655432:OXI655439 PHE655432:PHE655439 PRA655432:PRA655439 QAW655432:QAW655439 QKS655432:QKS655439 QUO655432:QUO655439 REK655432:REK655439 ROG655432:ROG655439 RYC655432:RYC655439 SHY655432:SHY655439 SRU655432:SRU655439 TBQ655432:TBQ655439 TLM655432:TLM655439 TVI655432:TVI655439 UFE655432:UFE655439 UPA655432:UPA655439 UYW655432:UYW655439 VIS655432:VIS655439 VSO655432:VSO655439 WCK655432:WCK655439 WMG655432:WMG655439 WWC655432:WWC655439 U720968:U720975 JQ720968:JQ720975 TM720968:TM720975 ADI720968:ADI720975 ANE720968:ANE720975 AXA720968:AXA720975 BGW720968:BGW720975 BQS720968:BQS720975 CAO720968:CAO720975 CKK720968:CKK720975 CUG720968:CUG720975 DEC720968:DEC720975 DNY720968:DNY720975 DXU720968:DXU720975 EHQ720968:EHQ720975 ERM720968:ERM720975 FBI720968:FBI720975 FLE720968:FLE720975 FVA720968:FVA720975 GEW720968:GEW720975 GOS720968:GOS720975 GYO720968:GYO720975 HIK720968:HIK720975 HSG720968:HSG720975 ICC720968:ICC720975 ILY720968:ILY720975 IVU720968:IVU720975 JFQ720968:JFQ720975 JPM720968:JPM720975 JZI720968:JZI720975 KJE720968:KJE720975 KTA720968:KTA720975 LCW720968:LCW720975 LMS720968:LMS720975 LWO720968:LWO720975 MGK720968:MGK720975 MQG720968:MQG720975 NAC720968:NAC720975 NJY720968:NJY720975 NTU720968:NTU720975 ODQ720968:ODQ720975 ONM720968:ONM720975 OXI720968:OXI720975 PHE720968:PHE720975 PRA720968:PRA720975 QAW720968:QAW720975 QKS720968:QKS720975 QUO720968:QUO720975 REK720968:REK720975 ROG720968:ROG720975 RYC720968:RYC720975 SHY720968:SHY720975 SRU720968:SRU720975 TBQ720968:TBQ720975 TLM720968:TLM720975 TVI720968:TVI720975 UFE720968:UFE720975 UPA720968:UPA720975 UYW720968:UYW720975 VIS720968:VIS720975 VSO720968:VSO720975 WCK720968:WCK720975 WMG720968:WMG720975 WWC720968:WWC720975 U786504:U786511 JQ786504:JQ786511 TM786504:TM786511 ADI786504:ADI786511 ANE786504:ANE786511 AXA786504:AXA786511 BGW786504:BGW786511 BQS786504:BQS786511 CAO786504:CAO786511 CKK786504:CKK786511 CUG786504:CUG786511 DEC786504:DEC786511 DNY786504:DNY786511 DXU786504:DXU786511 EHQ786504:EHQ786511 ERM786504:ERM786511 FBI786504:FBI786511 FLE786504:FLE786511 FVA786504:FVA786511 GEW786504:GEW786511 GOS786504:GOS786511 GYO786504:GYO786511 HIK786504:HIK786511 HSG786504:HSG786511 ICC786504:ICC786511 ILY786504:ILY786511 IVU786504:IVU786511 JFQ786504:JFQ786511 JPM786504:JPM786511 JZI786504:JZI786511 KJE786504:KJE786511 KTA786504:KTA786511 LCW786504:LCW786511 LMS786504:LMS786511 LWO786504:LWO786511 MGK786504:MGK786511 MQG786504:MQG786511 NAC786504:NAC786511 NJY786504:NJY786511 NTU786504:NTU786511 ODQ786504:ODQ786511 ONM786504:ONM786511 OXI786504:OXI786511 PHE786504:PHE786511 PRA786504:PRA786511 QAW786504:QAW786511 QKS786504:QKS786511 QUO786504:QUO786511 REK786504:REK786511 ROG786504:ROG786511 RYC786504:RYC786511 SHY786504:SHY786511 SRU786504:SRU786511 TBQ786504:TBQ786511 TLM786504:TLM786511 TVI786504:TVI786511 UFE786504:UFE786511 UPA786504:UPA786511 UYW786504:UYW786511 VIS786504:VIS786511 VSO786504:VSO786511 WCK786504:WCK786511 WMG786504:WMG786511 WWC786504:WWC786511 U852040:U852047 JQ852040:JQ852047 TM852040:TM852047 ADI852040:ADI852047 ANE852040:ANE852047 AXA852040:AXA852047 BGW852040:BGW852047 BQS852040:BQS852047 CAO852040:CAO852047 CKK852040:CKK852047 CUG852040:CUG852047 DEC852040:DEC852047 DNY852040:DNY852047 DXU852040:DXU852047 EHQ852040:EHQ852047 ERM852040:ERM852047 FBI852040:FBI852047 FLE852040:FLE852047 FVA852040:FVA852047 GEW852040:GEW852047 GOS852040:GOS852047 GYO852040:GYO852047 HIK852040:HIK852047 HSG852040:HSG852047 ICC852040:ICC852047 ILY852040:ILY852047 IVU852040:IVU852047 JFQ852040:JFQ852047 JPM852040:JPM852047 JZI852040:JZI852047 KJE852040:KJE852047 KTA852040:KTA852047 LCW852040:LCW852047 LMS852040:LMS852047 LWO852040:LWO852047 MGK852040:MGK852047 MQG852040:MQG852047 NAC852040:NAC852047 NJY852040:NJY852047 NTU852040:NTU852047 ODQ852040:ODQ852047 ONM852040:ONM852047 OXI852040:OXI852047 PHE852040:PHE852047 PRA852040:PRA852047 QAW852040:QAW852047 QKS852040:QKS852047 QUO852040:QUO852047 REK852040:REK852047 ROG852040:ROG852047 RYC852040:RYC852047 SHY852040:SHY852047 SRU852040:SRU852047 TBQ852040:TBQ852047 TLM852040:TLM852047 TVI852040:TVI852047 UFE852040:UFE852047 UPA852040:UPA852047 UYW852040:UYW852047 VIS852040:VIS852047 VSO852040:VSO852047 WCK852040:WCK852047 WMG852040:WMG852047 WWC852040:WWC852047 U917576:U917583 JQ917576:JQ917583 TM917576:TM917583 ADI917576:ADI917583 ANE917576:ANE917583 AXA917576:AXA917583 BGW917576:BGW917583 BQS917576:BQS917583 CAO917576:CAO917583 CKK917576:CKK917583 CUG917576:CUG917583 DEC917576:DEC917583 DNY917576:DNY917583 DXU917576:DXU917583 EHQ917576:EHQ917583 ERM917576:ERM917583 FBI917576:FBI917583 FLE917576:FLE917583 FVA917576:FVA917583 GEW917576:GEW917583 GOS917576:GOS917583 GYO917576:GYO917583 HIK917576:HIK917583 HSG917576:HSG917583 ICC917576:ICC917583 ILY917576:ILY917583 IVU917576:IVU917583 JFQ917576:JFQ917583 JPM917576:JPM917583 JZI917576:JZI917583 KJE917576:KJE917583 KTA917576:KTA917583 LCW917576:LCW917583 LMS917576:LMS917583 LWO917576:LWO917583 MGK917576:MGK917583 MQG917576:MQG917583 NAC917576:NAC917583 NJY917576:NJY917583 NTU917576:NTU917583 ODQ917576:ODQ917583 ONM917576:ONM917583 OXI917576:OXI917583 PHE917576:PHE917583 PRA917576:PRA917583 QAW917576:QAW917583 QKS917576:QKS917583 QUO917576:QUO917583 REK917576:REK917583 ROG917576:ROG917583 RYC917576:RYC917583 SHY917576:SHY917583 SRU917576:SRU917583 TBQ917576:TBQ917583 TLM917576:TLM917583 TVI917576:TVI917583 UFE917576:UFE917583 UPA917576:UPA917583 UYW917576:UYW917583 VIS917576:VIS917583 VSO917576:VSO917583 WCK917576:WCK917583 WMG917576:WMG917583 WWC917576:WWC917583 U983112:U983119 JQ983112:JQ983119 TM983112:TM983119 ADI983112:ADI983119 ANE983112:ANE983119 AXA983112:AXA983119 BGW983112:BGW983119 BQS983112:BQS983119 CAO983112:CAO983119 CKK983112:CKK983119 CUG983112:CUG983119 DEC983112:DEC983119 DNY983112:DNY983119 DXU983112:DXU983119 EHQ983112:EHQ983119 ERM983112:ERM983119 FBI983112:FBI983119 FLE983112:FLE983119 FVA983112:FVA983119 GEW983112:GEW983119 GOS983112:GOS983119 GYO983112:GYO983119 HIK983112:HIK983119 HSG983112:HSG983119 ICC983112:ICC983119 ILY983112:ILY983119 IVU983112:IVU983119 JFQ983112:JFQ983119 JPM983112:JPM983119 JZI983112:JZI983119 KJE983112:KJE983119 KTA983112:KTA983119 LCW983112:LCW983119 LMS983112:LMS983119 LWO983112:LWO983119 MGK983112:MGK983119 MQG983112:MQG983119 NAC983112:NAC983119 NJY983112:NJY983119 NTU983112:NTU983119 ODQ983112:ODQ983119 ONM983112:ONM983119 OXI983112:OXI983119 PHE983112:PHE983119 PRA983112:PRA983119 QAW983112:QAW983119 QKS983112:QKS983119 QUO983112:QUO983119 REK983112:REK983119 ROG983112:ROG983119 RYC983112:RYC983119 SHY983112:SHY983119 SRU983112:SRU983119 TBQ983112:TBQ983119 TLM983112:TLM983119 TVI983112:TVI983119 UFE983112:UFE983119 UPA983112:UPA983119 UYW983112:UYW983119 VIS983112:VIS983119 VSO983112:VSO983119 WCK983112:WCK983119 WMG983112:WMG983119 WWC983112:WWC983119 U74:U79 KM72:KM79 UI72:UI79 AEE72:AEE79 AOA72:AOA79 AXW72:AXW79 BHS72:BHS79 BRO72:BRO79 CBK72:CBK79 CLG72:CLG79 CVC72:CVC79 DEY72:DEY79 DOU72:DOU79 DYQ72:DYQ79 EIM72:EIM79 ESI72:ESI79 FCE72:FCE79 FMA72:FMA79 FVW72:FVW79 GFS72:GFS79 GPO72:GPO79 GZK72:GZK79 HJG72:HJG79 HTC72:HTC79 ICY72:ICY79 IMU72:IMU79 IWQ72:IWQ79 JGM72:JGM79 JQI72:JQI79 KAE72:KAE79 KKA72:KKA79 KTW72:KTW79 LDS72:LDS79 LNO72:LNO79 LXK72:LXK79 MHG72:MHG79 MRC72:MRC79 NAY72:NAY79 NKU72:NKU79 NUQ72:NUQ79 OEM72:OEM79 OOI72:OOI79 OYE72:OYE79 PIA72:PIA79 PRW72:PRW79 QBS72:QBS79 QLO72:QLO79 QVK72:QVK79 RFG72:RFG79 RPC72:RPC79 RYY72:RYY79 SIU72:SIU79 SSQ72:SSQ79 TCM72:TCM79 TMI72:TMI79 TWE72:TWE79 UGA72:UGA79 UPW72:UPW79 UZS72:UZS79 VJO72:VJO79 VTK72:VTK79 WDG72:WDG79 WNC72:WNC79 WWY72:WWY79 AQ65608:AQ65615 KM65608:KM65615 UI65608:UI65615 AEE65608:AEE65615 AOA65608:AOA65615 AXW65608:AXW65615 BHS65608:BHS65615 BRO65608:BRO65615 CBK65608:CBK65615 CLG65608:CLG65615 CVC65608:CVC65615 DEY65608:DEY65615 DOU65608:DOU65615 DYQ65608:DYQ65615 EIM65608:EIM65615 ESI65608:ESI65615 FCE65608:FCE65615 FMA65608:FMA65615 FVW65608:FVW65615 GFS65608:GFS65615 GPO65608:GPO65615 GZK65608:GZK65615 HJG65608:HJG65615 HTC65608:HTC65615 ICY65608:ICY65615 IMU65608:IMU65615 IWQ65608:IWQ65615 JGM65608:JGM65615 JQI65608:JQI65615 KAE65608:KAE65615 KKA65608:KKA65615 KTW65608:KTW65615 LDS65608:LDS65615 LNO65608:LNO65615 LXK65608:LXK65615 MHG65608:MHG65615 MRC65608:MRC65615 NAY65608:NAY65615 NKU65608:NKU65615 NUQ65608:NUQ65615 OEM65608:OEM65615 OOI65608:OOI65615 OYE65608:OYE65615 PIA65608:PIA65615 PRW65608:PRW65615 QBS65608:QBS65615 QLO65608:QLO65615 QVK65608:QVK65615 RFG65608:RFG65615 RPC65608:RPC65615 RYY65608:RYY65615 SIU65608:SIU65615 SSQ65608:SSQ65615 TCM65608:TCM65615 TMI65608:TMI65615 TWE65608:TWE65615 UGA65608:UGA65615 UPW65608:UPW65615 UZS65608:UZS65615 VJO65608:VJO65615 VTK65608:VTK65615 WDG65608:WDG65615 WNC65608:WNC65615 WWY65608:WWY65615 AQ131144:AQ131151 KM131144:KM131151 UI131144:UI131151 AEE131144:AEE131151 AOA131144:AOA131151 AXW131144:AXW131151 BHS131144:BHS131151 BRO131144:BRO131151 CBK131144:CBK131151 CLG131144:CLG131151 CVC131144:CVC131151 DEY131144:DEY131151 DOU131144:DOU131151 DYQ131144:DYQ131151 EIM131144:EIM131151 ESI131144:ESI131151 FCE131144:FCE131151 FMA131144:FMA131151 FVW131144:FVW131151 GFS131144:GFS131151 GPO131144:GPO131151 GZK131144:GZK131151 HJG131144:HJG131151 HTC131144:HTC131151 ICY131144:ICY131151 IMU131144:IMU131151 IWQ131144:IWQ131151 JGM131144:JGM131151 JQI131144:JQI131151 KAE131144:KAE131151 KKA131144:KKA131151 KTW131144:KTW131151 LDS131144:LDS131151 LNO131144:LNO131151 LXK131144:LXK131151 MHG131144:MHG131151 MRC131144:MRC131151 NAY131144:NAY131151 NKU131144:NKU131151 NUQ131144:NUQ131151 OEM131144:OEM131151 OOI131144:OOI131151 OYE131144:OYE131151 PIA131144:PIA131151 PRW131144:PRW131151 QBS131144:QBS131151 QLO131144:QLO131151 QVK131144:QVK131151 RFG131144:RFG131151 RPC131144:RPC131151 RYY131144:RYY131151 SIU131144:SIU131151 SSQ131144:SSQ131151 TCM131144:TCM131151 TMI131144:TMI131151 TWE131144:TWE131151 UGA131144:UGA131151 UPW131144:UPW131151 UZS131144:UZS131151 VJO131144:VJO131151 VTK131144:VTK131151 WDG131144:WDG131151 WNC131144:WNC131151 WWY131144:WWY131151 AQ196680:AQ196687 KM196680:KM196687 UI196680:UI196687 AEE196680:AEE196687 AOA196680:AOA196687 AXW196680:AXW196687 BHS196680:BHS196687 BRO196680:BRO196687 CBK196680:CBK196687 CLG196680:CLG196687 CVC196680:CVC196687 DEY196680:DEY196687 DOU196680:DOU196687 DYQ196680:DYQ196687 EIM196680:EIM196687 ESI196680:ESI196687 FCE196680:FCE196687 FMA196680:FMA196687 FVW196680:FVW196687 GFS196680:GFS196687 GPO196680:GPO196687 GZK196680:GZK196687 HJG196680:HJG196687 HTC196680:HTC196687 ICY196680:ICY196687 IMU196680:IMU196687 IWQ196680:IWQ196687 JGM196680:JGM196687 JQI196680:JQI196687 KAE196680:KAE196687 KKA196680:KKA196687 KTW196680:KTW196687 LDS196680:LDS196687 LNO196680:LNO196687 LXK196680:LXK196687 MHG196680:MHG196687 MRC196680:MRC196687 NAY196680:NAY196687 NKU196680:NKU196687 NUQ196680:NUQ196687 OEM196680:OEM196687 OOI196680:OOI196687 OYE196680:OYE196687 PIA196680:PIA196687 PRW196680:PRW196687 QBS196680:QBS196687 QLO196680:QLO196687 QVK196680:QVK196687 RFG196680:RFG196687 RPC196680:RPC196687 RYY196680:RYY196687 SIU196680:SIU196687 SSQ196680:SSQ196687 TCM196680:TCM196687 TMI196680:TMI196687 TWE196680:TWE196687 UGA196680:UGA196687 UPW196680:UPW196687 UZS196680:UZS196687 VJO196680:VJO196687 VTK196680:VTK196687 WDG196680:WDG196687 WNC196680:WNC196687 WWY196680:WWY196687 AQ262216:AQ262223 KM262216:KM262223 UI262216:UI262223 AEE262216:AEE262223 AOA262216:AOA262223 AXW262216:AXW262223 BHS262216:BHS262223 BRO262216:BRO262223 CBK262216:CBK262223 CLG262216:CLG262223 CVC262216:CVC262223 DEY262216:DEY262223 DOU262216:DOU262223 DYQ262216:DYQ262223 EIM262216:EIM262223 ESI262216:ESI262223 FCE262216:FCE262223 FMA262216:FMA262223 FVW262216:FVW262223 GFS262216:GFS262223 GPO262216:GPO262223 GZK262216:GZK262223 HJG262216:HJG262223 HTC262216:HTC262223 ICY262216:ICY262223 IMU262216:IMU262223 IWQ262216:IWQ262223 JGM262216:JGM262223 JQI262216:JQI262223 KAE262216:KAE262223 KKA262216:KKA262223 KTW262216:KTW262223 LDS262216:LDS262223 LNO262216:LNO262223 LXK262216:LXK262223 MHG262216:MHG262223 MRC262216:MRC262223 NAY262216:NAY262223 NKU262216:NKU262223 NUQ262216:NUQ262223 OEM262216:OEM262223 OOI262216:OOI262223 OYE262216:OYE262223 PIA262216:PIA262223 PRW262216:PRW262223 QBS262216:QBS262223 QLO262216:QLO262223 QVK262216:QVK262223 RFG262216:RFG262223 RPC262216:RPC262223 RYY262216:RYY262223 SIU262216:SIU262223 SSQ262216:SSQ262223 TCM262216:TCM262223 TMI262216:TMI262223 TWE262216:TWE262223 UGA262216:UGA262223 UPW262216:UPW262223 UZS262216:UZS262223 VJO262216:VJO262223 VTK262216:VTK262223 WDG262216:WDG262223 WNC262216:WNC262223 WWY262216:WWY262223 AQ327752:AQ327759 KM327752:KM327759 UI327752:UI327759 AEE327752:AEE327759 AOA327752:AOA327759 AXW327752:AXW327759 BHS327752:BHS327759 BRO327752:BRO327759 CBK327752:CBK327759 CLG327752:CLG327759 CVC327752:CVC327759 DEY327752:DEY327759 DOU327752:DOU327759 DYQ327752:DYQ327759 EIM327752:EIM327759 ESI327752:ESI327759 FCE327752:FCE327759 FMA327752:FMA327759 FVW327752:FVW327759 GFS327752:GFS327759 GPO327752:GPO327759 GZK327752:GZK327759 HJG327752:HJG327759 HTC327752:HTC327759 ICY327752:ICY327759 IMU327752:IMU327759 IWQ327752:IWQ327759 JGM327752:JGM327759 JQI327752:JQI327759 KAE327752:KAE327759 KKA327752:KKA327759 KTW327752:KTW327759 LDS327752:LDS327759 LNO327752:LNO327759 LXK327752:LXK327759 MHG327752:MHG327759 MRC327752:MRC327759 NAY327752:NAY327759 NKU327752:NKU327759 NUQ327752:NUQ327759 OEM327752:OEM327759 OOI327752:OOI327759 OYE327752:OYE327759 PIA327752:PIA327759 PRW327752:PRW327759 QBS327752:QBS327759 QLO327752:QLO327759 QVK327752:QVK327759 RFG327752:RFG327759 RPC327752:RPC327759 RYY327752:RYY327759 SIU327752:SIU327759 SSQ327752:SSQ327759 TCM327752:TCM327759 TMI327752:TMI327759 TWE327752:TWE327759 UGA327752:UGA327759 UPW327752:UPW327759 UZS327752:UZS327759 VJO327752:VJO327759 VTK327752:VTK327759 WDG327752:WDG327759 WNC327752:WNC327759 WWY327752:WWY327759 AQ393288:AQ393295 KM393288:KM393295 UI393288:UI393295 AEE393288:AEE393295 AOA393288:AOA393295 AXW393288:AXW393295 BHS393288:BHS393295 BRO393288:BRO393295 CBK393288:CBK393295 CLG393288:CLG393295 CVC393288:CVC393295 DEY393288:DEY393295 DOU393288:DOU393295 DYQ393288:DYQ393295 EIM393288:EIM393295 ESI393288:ESI393295 FCE393288:FCE393295 FMA393288:FMA393295 FVW393288:FVW393295 GFS393288:GFS393295 GPO393288:GPO393295 GZK393288:GZK393295 HJG393288:HJG393295 HTC393288:HTC393295 ICY393288:ICY393295 IMU393288:IMU393295 IWQ393288:IWQ393295 JGM393288:JGM393295 JQI393288:JQI393295 KAE393288:KAE393295 KKA393288:KKA393295 KTW393288:KTW393295 LDS393288:LDS393295 LNO393288:LNO393295 LXK393288:LXK393295 MHG393288:MHG393295 MRC393288:MRC393295 NAY393288:NAY393295 NKU393288:NKU393295 NUQ393288:NUQ393295 OEM393288:OEM393295 OOI393288:OOI393295 OYE393288:OYE393295 PIA393288:PIA393295 PRW393288:PRW393295 QBS393288:QBS393295 QLO393288:QLO393295 QVK393288:QVK393295 RFG393288:RFG393295 RPC393288:RPC393295 RYY393288:RYY393295 SIU393288:SIU393295 SSQ393288:SSQ393295 TCM393288:TCM393295 TMI393288:TMI393295 TWE393288:TWE393295 UGA393288:UGA393295 UPW393288:UPW393295 UZS393288:UZS393295 VJO393288:VJO393295 VTK393288:VTK393295 WDG393288:WDG393295 WNC393288:WNC393295 WWY393288:WWY393295 AQ458824:AQ458831 KM458824:KM458831 UI458824:UI458831 AEE458824:AEE458831 AOA458824:AOA458831 AXW458824:AXW458831 BHS458824:BHS458831 BRO458824:BRO458831 CBK458824:CBK458831 CLG458824:CLG458831 CVC458824:CVC458831 DEY458824:DEY458831 DOU458824:DOU458831 DYQ458824:DYQ458831 EIM458824:EIM458831 ESI458824:ESI458831 FCE458824:FCE458831 FMA458824:FMA458831 FVW458824:FVW458831 GFS458824:GFS458831 GPO458824:GPO458831 GZK458824:GZK458831 HJG458824:HJG458831 HTC458824:HTC458831 ICY458824:ICY458831 IMU458824:IMU458831 IWQ458824:IWQ458831 JGM458824:JGM458831 JQI458824:JQI458831 KAE458824:KAE458831 KKA458824:KKA458831 KTW458824:KTW458831 LDS458824:LDS458831 LNO458824:LNO458831 LXK458824:LXK458831 MHG458824:MHG458831 MRC458824:MRC458831 NAY458824:NAY458831 NKU458824:NKU458831 NUQ458824:NUQ458831 OEM458824:OEM458831 OOI458824:OOI458831 OYE458824:OYE458831 PIA458824:PIA458831 PRW458824:PRW458831 QBS458824:QBS458831 QLO458824:QLO458831 QVK458824:QVK458831 RFG458824:RFG458831 RPC458824:RPC458831 RYY458824:RYY458831 SIU458824:SIU458831 SSQ458824:SSQ458831 TCM458824:TCM458831 TMI458824:TMI458831 TWE458824:TWE458831 UGA458824:UGA458831 UPW458824:UPW458831 UZS458824:UZS458831 VJO458824:VJO458831 VTK458824:VTK458831 WDG458824:WDG458831 WNC458824:WNC458831 WWY458824:WWY458831 AQ524360:AQ524367 KM524360:KM524367 UI524360:UI524367 AEE524360:AEE524367 AOA524360:AOA524367 AXW524360:AXW524367 BHS524360:BHS524367 BRO524360:BRO524367 CBK524360:CBK524367 CLG524360:CLG524367 CVC524360:CVC524367 DEY524360:DEY524367 DOU524360:DOU524367 DYQ524360:DYQ524367 EIM524360:EIM524367 ESI524360:ESI524367 FCE524360:FCE524367 FMA524360:FMA524367 FVW524360:FVW524367 GFS524360:GFS524367 GPO524360:GPO524367 GZK524360:GZK524367 HJG524360:HJG524367 HTC524360:HTC524367 ICY524360:ICY524367 IMU524360:IMU524367 IWQ524360:IWQ524367 JGM524360:JGM524367 JQI524360:JQI524367 KAE524360:KAE524367 KKA524360:KKA524367 KTW524360:KTW524367 LDS524360:LDS524367 LNO524360:LNO524367 LXK524360:LXK524367 MHG524360:MHG524367 MRC524360:MRC524367 NAY524360:NAY524367 NKU524360:NKU524367 NUQ524360:NUQ524367 OEM524360:OEM524367 OOI524360:OOI524367 OYE524360:OYE524367 PIA524360:PIA524367 PRW524360:PRW524367 QBS524360:QBS524367 QLO524360:QLO524367 QVK524360:QVK524367 RFG524360:RFG524367 RPC524360:RPC524367 RYY524360:RYY524367 SIU524360:SIU524367 SSQ524360:SSQ524367 TCM524360:TCM524367 TMI524360:TMI524367 TWE524360:TWE524367 UGA524360:UGA524367 UPW524360:UPW524367 UZS524360:UZS524367 VJO524360:VJO524367 VTK524360:VTK524367 WDG524360:WDG524367 WNC524360:WNC524367 WWY524360:WWY524367 AQ589896:AQ589903 KM589896:KM589903 UI589896:UI589903 AEE589896:AEE589903 AOA589896:AOA589903 AXW589896:AXW589903 BHS589896:BHS589903 BRO589896:BRO589903 CBK589896:CBK589903 CLG589896:CLG589903 CVC589896:CVC589903 DEY589896:DEY589903 DOU589896:DOU589903 DYQ589896:DYQ589903 EIM589896:EIM589903 ESI589896:ESI589903 FCE589896:FCE589903 FMA589896:FMA589903 FVW589896:FVW589903 GFS589896:GFS589903 GPO589896:GPO589903 GZK589896:GZK589903 HJG589896:HJG589903 HTC589896:HTC589903 ICY589896:ICY589903 IMU589896:IMU589903 IWQ589896:IWQ589903 JGM589896:JGM589903 JQI589896:JQI589903 KAE589896:KAE589903 KKA589896:KKA589903 KTW589896:KTW589903 LDS589896:LDS589903 LNO589896:LNO589903 LXK589896:LXK589903 MHG589896:MHG589903 MRC589896:MRC589903 NAY589896:NAY589903 NKU589896:NKU589903 NUQ589896:NUQ589903 OEM589896:OEM589903 OOI589896:OOI589903 OYE589896:OYE589903 PIA589896:PIA589903 PRW589896:PRW589903 QBS589896:QBS589903 QLO589896:QLO589903 QVK589896:QVK589903 RFG589896:RFG589903 RPC589896:RPC589903 RYY589896:RYY589903 SIU589896:SIU589903 SSQ589896:SSQ589903 TCM589896:TCM589903 TMI589896:TMI589903 TWE589896:TWE589903 UGA589896:UGA589903 UPW589896:UPW589903 UZS589896:UZS589903 VJO589896:VJO589903 VTK589896:VTK589903 WDG589896:WDG589903 WNC589896:WNC589903 WWY589896:WWY589903 AQ655432:AQ655439 KM655432:KM655439 UI655432:UI655439 AEE655432:AEE655439 AOA655432:AOA655439 AXW655432:AXW655439 BHS655432:BHS655439 BRO655432:BRO655439 CBK655432:CBK655439 CLG655432:CLG655439 CVC655432:CVC655439 DEY655432:DEY655439 DOU655432:DOU655439 DYQ655432:DYQ655439 EIM655432:EIM655439 ESI655432:ESI655439 FCE655432:FCE655439 FMA655432:FMA655439 FVW655432:FVW655439 GFS655432:GFS655439 GPO655432:GPO655439 GZK655432:GZK655439 HJG655432:HJG655439 HTC655432:HTC655439 ICY655432:ICY655439 IMU655432:IMU655439 IWQ655432:IWQ655439 JGM655432:JGM655439 JQI655432:JQI655439 KAE655432:KAE655439 KKA655432:KKA655439 KTW655432:KTW655439 LDS655432:LDS655439 LNO655432:LNO655439 LXK655432:LXK655439 MHG655432:MHG655439 MRC655432:MRC655439 NAY655432:NAY655439 NKU655432:NKU655439 NUQ655432:NUQ655439 OEM655432:OEM655439 OOI655432:OOI655439 OYE655432:OYE655439 PIA655432:PIA655439 PRW655432:PRW655439 QBS655432:QBS655439 QLO655432:QLO655439 QVK655432:QVK655439 RFG655432:RFG655439 RPC655432:RPC655439 RYY655432:RYY655439 SIU655432:SIU655439 SSQ655432:SSQ655439 TCM655432:TCM655439 TMI655432:TMI655439 TWE655432:TWE655439 UGA655432:UGA655439 UPW655432:UPW655439 UZS655432:UZS655439 VJO655432:VJO655439 VTK655432:VTK655439 WDG655432:WDG655439 WNC655432:WNC655439 WWY655432:WWY655439 AQ720968:AQ720975 KM720968:KM720975 UI720968:UI720975 AEE720968:AEE720975 AOA720968:AOA720975 AXW720968:AXW720975 BHS720968:BHS720975 BRO720968:BRO720975 CBK720968:CBK720975 CLG720968:CLG720975 CVC720968:CVC720975 DEY720968:DEY720975 DOU720968:DOU720975 DYQ720968:DYQ720975 EIM720968:EIM720975 ESI720968:ESI720975 FCE720968:FCE720975 FMA720968:FMA720975 FVW720968:FVW720975 GFS720968:GFS720975 GPO720968:GPO720975 GZK720968:GZK720975 HJG720968:HJG720975 HTC720968:HTC720975 ICY720968:ICY720975 IMU720968:IMU720975 IWQ720968:IWQ720975 JGM720968:JGM720975 JQI720968:JQI720975 KAE720968:KAE720975 KKA720968:KKA720975 KTW720968:KTW720975 LDS720968:LDS720975 LNO720968:LNO720975 LXK720968:LXK720975 MHG720968:MHG720975 MRC720968:MRC720975 NAY720968:NAY720975 NKU720968:NKU720975 NUQ720968:NUQ720975 OEM720968:OEM720975 OOI720968:OOI720975 OYE720968:OYE720975 PIA720968:PIA720975 PRW720968:PRW720975 QBS720968:QBS720975 QLO720968:QLO720975 QVK720968:QVK720975 RFG720968:RFG720975 RPC720968:RPC720975 RYY720968:RYY720975 SIU720968:SIU720975 SSQ720968:SSQ720975 TCM720968:TCM720975 TMI720968:TMI720975 TWE720968:TWE720975 UGA720968:UGA720975 UPW720968:UPW720975 UZS720968:UZS720975 VJO720968:VJO720975 VTK720968:VTK720975 WDG720968:WDG720975 WNC720968:WNC720975 WWY720968:WWY720975 AQ786504:AQ786511 KM786504:KM786511 UI786504:UI786511 AEE786504:AEE786511 AOA786504:AOA786511 AXW786504:AXW786511 BHS786504:BHS786511 BRO786504:BRO786511 CBK786504:CBK786511 CLG786504:CLG786511 CVC786504:CVC786511 DEY786504:DEY786511 DOU786504:DOU786511 DYQ786504:DYQ786511 EIM786504:EIM786511 ESI786504:ESI786511 FCE786504:FCE786511 FMA786504:FMA786511 FVW786504:FVW786511 GFS786504:GFS786511 GPO786504:GPO786511 GZK786504:GZK786511 HJG786504:HJG786511 HTC786504:HTC786511 ICY786504:ICY786511 IMU786504:IMU786511 IWQ786504:IWQ786511 JGM786504:JGM786511 JQI786504:JQI786511 KAE786504:KAE786511 KKA786504:KKA786511 KTW786504:KTW786511 LDS786504:LDS786511 LNO786504:LNO786511 LXK786504:LXK786511 MHG786504:MHG786511 MRC786504:MRC786511 NAY786504:NAY786511 NKU786504:NKU786511 NUQ786504:NUQ786511 OEM786504:OEM786511 OOI786504:OOI786511 OYE786504:OYE786511 PIA786504:PIA786511 PRW786504:PRW786511 QBS786504:QBS786511 QLO786504:QLO786511 QVK786504:QVK786511 RFG786504:RFG786511 RPC786504:RPC786511 RYY786504:RYY786511 SIU786504:SIU786511 SSQ786504:SSQ786511 TCM786504:TCM786511 TMI786504:TMI786511 TWE786504:TWE786511 UGA786504:UGA786511 UPW786504:UPW786511 UZS786504:UZS786511 VJO786504:VJO786511 VTK786504:VTK786511 WDG786504:WDG786511 WNC786504:WNC786511 WWY786504:WWY786511 AQ852040:AQ852047 KM852040:KM852047 UI852040:UI852047 AEE852040:AEE852047 AOA852040:AOA852047 AXW852040:AXW852047 BHS852040:BHS852047 BRO852040:BRO852047 CBK852040:CBK852047 CLG852040:CLG852047 CVC852040:CVC852047 DEY852040:DEY852047 DOU852040:DOU852047 DYQ852040:DYQ852047 EIM852040:EIM852047 ESI852040:ESI852047 FCE852040:FCE852047 FMA852040:FMA852047 FVW852040:FVW852047 GFS852040:GFS852047 GPO852040:GPO852047 GZK852040:GZK852047 HJG852040:HJG852047 HTC852040:HTC852047 ICY852040:ICY852047 IMU852040:IMU852047 IWQ852040:IWQ852047 JGM852040:JGM852047 JQI852040:JQI852047 KAE852040:KAE852047 KKA852040:KKA852047 KTW852040:KTW852047 LDS852040:LDS852047 LNO852040:LNO852047 LXK852040:LXK852047 MHG852040:MHG852047 MRC852040:MRC852047 NAY852040:NAY852047 NKU852040:NKU852047 NUQ852040:NUQ852047 OEM852040:OEM852047 OOI852040:OOI852047 OYE852040:OYE852047 PIA852040:PIA852047 PRW852040:PRW852047 QBS852040:QBS852047 QLO852040:QLO852047 QVK852040:QVK852047 RFG852040:RFG852047 RPC852040:RPC852047 RYY852040:RYY852047 SIU852040:SIU852047 SSQ852040:SSQ852047 TCM852040:TCM852047 TMI852040:TMI852047 TWE852040:TWE852047 UGA852040:UGA852047 UPW852040:UPW852047 UZS852040:UZS852047 VJO852040:VJO852047 VTK852040:VTK852047 WDG852040:WDG852047 WNC852040:WNC852047 WWY852040:WWY852047 AQ917576:AQ917583 KM917576:KM917583 UI917576:UI917583 AEE917576:AEE917583 AOA917576:AOA917583 AXW917576:AXW917583 BHS917576:BHS917583 BRO917576:BRO917583 CBK917576:CBK917583 CLG917576:CLG917583 CVC917576:CVC917583 DEY917576:DEY917583 DOU917576:DOU917583 DYQ917576:DYQ917583 EIM917576:EIM917583 ESI917576:ESI917583 FCE917576:FCE917583 FMA917576:FMA917583 FVW917576:FVW917583 GFS917576:GFS917583 GPO917576:GPO917583 GZK917576:GZK917583 HJG917576:HJG917583 HTC917576:HTC917583 ICY917576:ICY917583 IMU917576:IMU917583 IWQ917576:IWQ917583 JGM917576:JGM917583 JQI917576:JQI917583 KAE917576:KAE917583 KKA917576:KKA917583 KTW917576:KTW917583 LDS917576:LDS917583 LNO917576:LNO917583 LXK917576:LXK917583 MHG917576:MHG917583 MRC917576:MRC917583 NAY917576:NAY917583 NKU917576:NKU917583 NUQ917576:NUQ917583 OEM917576:OEM917583 OOI917576:OOI917583 OYE917576:OYE917583 PIA917576:PIA917583 PRW917576:PRW917583 QBS917576:QBS917583 QLO917576:QLO917583 QVK917576:QVK917583 RFG917576:RFG917583 RPC917576:RPC917583 RYY917576:RYY917583 SIU917576:SIU917583 SSQ917576:SSQ917583 TCM917576:TCM917583 TMI917576:TMI917583 TWE917576:TWE917583 UGA917576:UGA917583 UPW917576:UPW917583 UZS917576:UZS917583 VJO917576:VJO917583 VTK917576:VTK917583 WDG917576:WDG917583 WNC917576:WNC917583 WWY917576:WWY917583 AQ983112:AQ983119 KM983112:KM983119 UI983112:UI983119 AEE983112:AEE983119 AOA983112:AOA983119 AXW983112:AXW983119 BHS983112:BHS983119 BRO983112:BRO983119 CBK983112:CBK983119 CLG983112:CLG983119 CVC983112:CVC983119 DEY983112:DEY983119 DOU983112:DOU983119 DYQ983112:DYQ983119 EIM983112:EIM983119 ESI983112:ESI983119 FCE983112:FCE983119 FMA983112:FMA983119 FVW983112:FVW983119 GFS983112:GFS983119 GPO983112:GPO983119 GZK983112:GZK983119 HJG983112:HJG983119 HTC983112:HTC983119 ICY983112:ICY983119 IMU983112:IMU983119 IWQ983112:IWQ983119 JGM983112:JGM983119 JQI983112:JQI983119 KAE983112:KAE983119 KKA983112:KKA983119 KTW983112:KTW983119 LDS983112:LDS983119 LNO983112:LNO983119 LXK983112:LXK983119 MHG983112:MHG983119 MRC983112:MRC983119 NAY983112:NAY983119 NKU983112:NKU983119 NUQ983112:NUQ983119 OEM983112:OEM983119 OOI983112:OOI983119 OYE983112:OYE983119 PIA983112:PIA983119 PRW983112:PRW983119 QBS983112:QBS983119 QLO983112:QLO983119 QVK983112:QVK983119 RFG983112:RFG983119 RPC983112:RPC983119 RYY983112:RYY983119 SIU983112:SIU983119 SSQ983112:SSQ983119 TCM983112:TCM983119 TMI983112:TMI983119 TWE983112:TWE983119 UGA983112:UGA983119 UPW983112:UPW983119 UZS983112:UZS983119 VJO983112:VJO983119 VTK983112:VTK983119 WDG983112:WDG983119 AQ74:AQ79">
      <formula1>0</formula1>
      <formula2>9</formula2>
    </dataValidation>
    <dataValidation type="list" showDropDown="1" showInputMessage="1" showErrorMessage="1" error="Vyznačí sa iba  x" prompt="&#10;    Vyznačí sa x,     &#10;ak ide o priebežnú&#10;účtovnú závierku" sqref="U30:U32 JQ30:JQ32 TM30:TM32 ADI30:ADI32 ANE30:ANE32 AXA30:AXA32 BGW30:BGW32 BQS30:BQS32 CAO30:CAO32 CKK30:CKK32 CUG30:CUG32 DEC30:DEC32 DNY30:DNY32 DXU30:DXU32 EHQ30:EHQ32 ERM30:ERM32 FBI30:FBI32 FLE30:FLE32 FVA30:FVA32 GEW30:GEW32 GOS30:GOS32 GYO30:GYO32 HIK30:HIK32 HSG30:HSG32 ICC30:ICC32 ILY30:ILY32 IVU30:IVU32 JFQ30:JFQ32 JPM30:JPM32 JZI30:JZI32 KJE30:KJE32 KTA30:KTA32 LCW30:LCW32 LMS30:LMS32 LWO30:LWO32 MGK30:MGK32 MQG30:MQG32 NAC30:NAC32 NJY30:NJY32 NTU30:NTU32 ODQ30:ODQ32 ONM30:ONM32 OXI30:OXI32 PHE30:PHE32 PRA30:PRA32 QAW30:QAW32 QKS30:QKS32 QUO30:QUO32 REK30:REK32 ROG30:ROG32 RYC30:RYC32 SHY30:SHY32 SRU30:SRU32 TBQ30:TBQ32 TLM30:TLM32 TVI30:TVI32 UFE30:UFE32 UPA30:UPA32 UYW30:UYW32 VIS30:VIS32 VSO30:VSO32 WCK30:WCK32 WMG30:WMG32 WWC30:WWC32 U65566:U65568 JQ65566:JQ65568 TM65566:TM65568 ADI65566:ADI65568 ANE65566:ANE65568 AXA65566:AXA65568 BGW65566:BGW65568 BQS65566:BQS65568 CAO65566:CAO65568 CKK65566:CKK65568 CUG65566:CUG65568 DEC65566:DEC65568 DNY65566:DNY65568 DXU65566:DXU65568 EHQ65566:EHQ65568 ERM65566:ERM65568 FBI65566:FBI65568 FLE65566:FLE65568 FVA65566:FVA65568 GEW65566:GEW65568 GOS65566:GOS65568 GYO65566:GYO65568 HIK65566:HIK65568 HSG65566:HSG65568 ICC65566:ICC65568 ILY65566:ILY65568 IVU65566:IVU65568 JFQ65566:JFQ65568 JPM65566:JPM65568 JZI65566:JZI65568 KJE65566:KJE65568 KTA65566:KTA65568 LCW65566:LCW65568 LMS65566:LMS65568 LWO65566:LWO65568 MGK65566:MGK65568 MQG65566:MQG65568 NAC65566:NAC65568 NJY65566:NJY65568 NTU65566:NTU65568 ODQ65566:ODQ65568 ONM65566:ONM65568 OXI65566:OXI65568 PHE65566:PHE65568 PRA65566:PRA65568 QAW65566:QAW65568 QKS65566:QKS65568 QUO65566:QUO65568 REK65566:REK65568 ROG65566:ROG65568 RYC65566:RYC65568 SHY65566:SHY65568 SRU65566:SRU65568 TBQ65566:TBQ65568 TLM65566:TLM65568 TVI65566:TVI65568 UFE65566:UFE65568 UPA65566:UPA65568 UYW65566:UYW65568 VIS65566:VIS65568 VSO65566:VSO65568 WCK65566:WCK65568 WMG65566:WMG65568 WWC65566:WWC65568 U131102:U131104 JQ131102:JQ131104 TM131102:TM131104 ADI131102:ADI131104 ANE131102:ANE131104 AXA131102:AXA131104 BGW131102:BGW131104 BQS131102:BQS131104 CAO131102:CAO131104 CKK131102:CKK131104 CUG131102:CUG131104 DEC131102:DEC131104 DNY131102:DNY131104 DXU131102:DXU131104 EHQ131102:EHQ131104 ERM131102:ERM131104 FBI131102:FBI131104 FLE131102:FLE131104 FVA131102:FVA131104 GEW131102:GEW131104 GOS131102:GOS131104 GYO131102:GYO131104 HIK131102:HIK131104 HSG131102:HSG131104 ICC131102:ICC131104 ILY131102:ILY131104 IVU131102:IVU131104 JFQ131102:JFQ131104 JPM131102:JPM131104 JZI131102:JZI131104 KJE131102:KJE131104 KTA131102:KTA131104 LCW131102:LCW131104 LMS131102:LMS131104 LWO131102:LWO131104 MGK131102:MGK131104 MQG131102:MQG131104 NAC131102:NAC131104 NJY131102:NJY131104 NTU131102:NTU131104 ODQ131102:ODQ131104 ONM131102:ONM131104 OXI131102:OXI131104 PHE131102:PHE131104 PRA131102:PRA131104 QAW131102:QAW131104 QKS131102:QKS131104 QUO131102:QUO131104 REK131102:REK131104 ROG131102:ROG131104 RYC131102:RYC131104 SHY131102:SHY131104 SRU131102:SRU131104 TBQ131102:TBQ131104 TLM131102:TLM131104 TVI131102:TVI131104 UFE131102:UFE131104 UPA131102:UPA131104 UYW131102:UYW131104 VIS131102:VIS131104 VSO131102:VSO131104 WCK131102:WCK131104 WMG131102:WMG131104 WWC131102:WWC131104 U196638:U196640 JQ196638:JQ196640 TM196638:TM196640 ADI196638:ADI196640 ANE196638:ANE196640 AXA196638:AXA196640 BGW196638:BGW196640 BQS196638:BQS196640 CAO196638:CAO196640 CKK196638:CKK196640 CUG196638:CUG196640 DEC196638:DEC196640 DNY196638:DNY196640 DXU196638:DXU196640 EHQ196638:EHQ196640 ERM196638:ERM196640 FBI196638:FBI196640 FLE196638:FLE196640 FVA196638:FVA196640 GEW196638:GEW196640 GOS196638:GOS196640 GYO196638:GYO196640 HIK196638:HIK196640 HSG196638:HSG196640 ICC196638:ICC196640 ILY196638:ILY196640 IVU196638:IVU196640 JFQ196638:JFQ196640 JPM196638:JPM196640 JZI196638:JZI196640 KJE196638:KJE196640 KTA196638:KTA196640 LCW196638:LCW196640 LMS196638:LMS196640 LWO196638:LWO196640 MGK196638:MGK196640 MQG196638:MQG196640 NAC196638:NAC196640 NJY196638:NJY196640 NTU196638:NTU196640 ODQ196638:ODQ196640 ONM196638:ONM196640 OXI196638:OXI196640 PHE196638:PHE196640 PRA196638:PRA196640 QAW196638:QAW196640 QKS196638:QKS196640 QUO196638:QUO196640 REK196638:REK196640 ROG196638:ROG196640 RYC196638:RYC196640 SHY196638:SHY196640 SRU196638:SRU196640 TBQ196638:TBQ196640 TLM196638:TLM196640 TVI196638:TVI196640 UFE196638:UFE196640 UPA196638:UPA196640 UYW196638:UYW196640 VIS196638:VIS196640 VSO196638:VSO196640 WCK196638:WCK196640 WMG196638:WMG196640 WWC196638:WWC196640 U262174:U262176 JQ262174:JQ262176 TM262174:TM262176 ADI262174:ADI262176 ANE262174:ANE262176 AXA262174:AXA262176 BGW262174:BGW262176 BQS262174:BQS262176 CAO262174:CAO262176 CKK262174:CKK262176 CUG262174:CUG262176 DEC262174:DEC262176 DNY262174:DNY262176 DXU262174:DXU262176 EHQ262174:EHQ262176 ERM262174:ERM262176 FBI262174:FBI262176 FLE262174:FLE262176 FVA262174:FVA262176 GEW262174:GEW262176 GOS262174:GOS262176 GYO262174:GYO262176 HIK262174:HIK262176 HSG262174:HSG262176 ICC262174:ICC262176 ILY262174:ILY262176 IVU262174:IVU262176 JFQ262174:JFQ262176 JPM262174:JPM262176 JZI262174:JZI262176 KJE262174:KJE262176 KTA262174:KTA262176 LCW262174:LCW262176 LMS262174:LMS262176 LWO262174:LWO262176 MGK262174:MGK262176 MQG262174:MQG262176 NAC262174:NAC262176 NJY262174:NJY262176 NTU262174:NTU262176 ODQ262174:ODQ262176 ONM262174:ONM262176 OXI262174:OXI262176 PHE262174:PHE262176 PRA262174:PRA262176 QAW262174:QAW262176 QKS262174:QKS262176 QUO262174:QUO262176 REK262174:REK262176 ROG262174:ROG262176 RYC262174:RYC262176 SHY262174:SHY262176 SRU262174:SRU262176 TBQ262174:TBQ262176 TLM262174:TLM262176 TVI262174:TVI262176 UFE262174:UFE262176 UPA262174:UPA262176 UYW262174:UYW262176 VIS262174:VIS262176 VSO262174:VSO262176 WCK262174:WCK262176 WMG262174:WMG262176 WWC262174:WWC262176 U327710:U327712 JQ327710:JQ327712 TM327710:TM327712 ADI327710:ADI327712 ANE327710:ANE327712 AXA327710:AXA327712 BGW327710:BGW327712 BQS327710:BQS327712 CAO327710:CAO327712 CKK327710:CKK327712 CUG327710:CUG327712 DEC327710:DEC327712 DNY327710:DNY327712 DXU327710:DXU327712 EHQ327710:EHQ327712 ERM327710:ERM327712 FBI327710:FBI327712 FLE327710:FLE327712 FVA327710:FVA327712 GEW327710:GEW327712 GOS327710:GOS327712 GYO327710:GYO327712 HIK327710:HIK327712 HSG327710:HSG327712 ICC327710:ICC327712 ILY327710:ILY327712 IVU327710:IVU327712 JFQ327710:JFQ327712 JPM327710:JPM327712 JZI327710:JZI327712 KJE327710:KJE327712 KTA327710:KTA327712 LCW327710:LCW327712 LMS327710:LMS327712 LWO327710:LWO327712 MGK327710:MGK327712 MQG327710:MQG327712 NAC327710:NAC327712 NJY327710:NJY327712 NTU327710:NTU327712 ODQ327710:ODQ327712 ONM327710:ONM327712 OXI327710:OXI327712 PHE327710:PHE327712 PRA327710:PRA327712 QAW327710:QAW327712 QKS327710:QKS327712 QUO327710:QUO327712 REK327710:REK327712 ROG327710:ROG327712 RYC327710:RYC327712 SHY327710:SHY327712 SRU327710:SRU327712 TBQ327710:TBQ327712 TLM327710:TLM327712 TVI327710:TVI327712 UFE327710:UFE327712 UPA327710:UPA327712 UYW327710:UYW327712 VIS327710:VIS327712 VSO327710:VSO327712 WCK327710:WCK327712 WMG327710:WMG327712 WWC327710:WWC327712 U393246:U393248 JQ393246:JQ393248 TM393246:TM393248 ADI393246:ADI393248 ANE393246:ANE393248 AXA393246:AXA393248 BGW393246:BGW393248 BQS393246:BQS393248 CAO393246:CAO393248 CKK393246:CKK393248 CUG393246:CUG393248 DEC393246:DEC393248 DNY393246:DNY393248 DXU393246:DXU393248 EHQ393246:EHQ393248 ERM393246:ERM393248 FBI393246:FBI393248 FLE393246:FLE393248 FVA393246:FVA393248 GEW393246:GEW393248 GOS393246:GOS393248 GYO393246:GYO393248 HIK393246:HIK393248 HSG393246:HSG393248 ICC393246:ICC393248 ILY393246:ILY393248 IVU393246:IVU393248 JFQ393246:JFQ393248 JPM393246:JPM393248 JZI393246:JZI393248 KJE393246:KJE393248 KTA393246:KTA393248 LCW393246:LCW393248 LMS393246:LMS393248 LWO393246:LWO393248 MGK393246:MGK393248 MQG393246:MQG393248 NAC393246:NAC393248 NJY393246:NJY393248 NTU393246:NTU393248 ODQ393246:ODQ393248 ONM393246:ONM393248 OXI393246:OXI393248 PHE393246:PHE393248 PRA393246:PRA393248 QAW393246:QAW393248 QKS393246:QKS393248 QUO393246:QUO393248 REK393246:REK393248 ROG393246:ROG393248 RYC393246:RYC393248 SHY393246:SHY393248 SRU393246:SRU393248 TBQ393246:TBQ393248 TLM393246:TLM393248 TVI393246:TVI393248 UFE393246:UFE393248 UPA393246:UPA393248 UYW393246:UYW393248 VIS393246:VIS393248 VSO393246:VSO393248 WCK393246:WCK393248 WMG393246:WMG393248 WWC393246:WWC393248 U458782:U458784 JQ458782:JQ458784 TM458782:TM458784 ADI458782:ADI458784 ANE458782:ANE458784 AXA458782:AXA458784 BGW458782:BGW458784 BQS458782:BQS458784 CAO458782:CAO458784 CKK458782:CKK458784 CUG458782:CUG458784 DEC458782:DEC458784 DNY458782:DNY458784 DXU458782:DXU458784 EHQ458782:EHQ458784 ERM458782:ERM458784 FBI458782:FBI458784 FLE458782:FLE458784 FVA458782:FVA458784 GEW458782:GEW458784 GOS458782:GOS458784 GYO458782:GYO458784 HIK458782:HIK458784 HSG458782:HSG458784 ICC458782:ICC458784 ILY458782:ILY458784 IVU458782:IVU458784 JFQ458782:JFQ458784 JPM458782:JPM458784 JZI458782:JZI458784 KJE458782:KJE458784 KTA458782:KTA458784 LCW458782:LCW458784 LMS458782:LMS458784 LWO458782:LWO458784 MGK458782:MGK458784 MQG458782:MQG458784 NAC458782:NAC458784 NJY458782:NJY458784 NTU458782:NTU458784 ODQ458782:ODQ458784 ONM458782:ONM458784 OXI458782:OXI458784 PHE458782:PHE458784 PRA458782:PRA458784 QAW458782:QAW458784 QKS458782:QKS458784 QUO458782:QUO458784 REK458782:REK458784 ROG458782:ROG458784 RYC458782:RYC458784 SHY458782:SHY458784 SRU458782:SRU458784 TBQ458782:TBQ458784 TLM458782:TLM458784 TVI458782:TVI458784 UFE458782:UFE458784 UPA458782:UPA458784 UYW458782:UYW458784 VIS458782:VIS458784 VSO458782:VSO458784 WCK458782:WCK458784 WMG458782:WMG458784 WWC458782:WWC458784 U524318:U524320 JQ524318:JQ524320 TM524318:TM524320 ADI524318:ADI524320 ANE524318:ANE524320 AXA524318:AXA524320 BGW524318:BGW524320 BQS524318:BQS524320 CAO524318:CAO524320 CKK524318:CKK524320 CUG524318:CUG524320 DEC524318:DEC524320 DNY524318:DNY524320 DXU524318:DXU524320 EHQ524318:EHQ524320 ERM524318:ERM524320 FBI524318:FBI524320 FLE524318:FLE524320 FVA524318:FVA524320 GEW524318:GEW524320 GOS524318:GOS524320 GYO524318:GYO524320 HIK524318:HIK524320 HSG524318:HSG524320 ICC524318:ICC524320 ILY524318:ILY524320 IVU524318:IVU524320 JFQ524318:JFQ524320 JPM524318:JPM524320 JZI524318:JZI524320 KJE524318:KJE524320 KTA524318:KTA524320 LCW524318:LCW524320 LMS524318:LMS524320 LWO524318:LWO524320 MGK524318:MGK524320 MQG524318:MQG524320 NAC524318:NAC524320 NJY524318:NJY524320 NTU524318:NTU524320 ODQ524318:ODQ524320 ONM524318:ONM524320 OXI524318:OXI524320 PHE524318:PHE524320 PRA524318:PRA524320 QAW524318:QAW524320 QKS524318:QKS524320 QUO524318:QUO524320 REK524318:REK524320 ROG524318:ROG524320 RYC524318:RYC524320 SHY524318:SHY524320 SRU524318:SRU524320 TBQ524318:TBQ524320 TLM524318:TLM524320 TVI524318:TVI524320 UFE524318:UFE524320 UPA524318:UPA524320 UYW524318:UYW524320 VIS524318:VIS524320 VSO524318:VSO524320 WCK524318:WCK524320 WMG524318:WMG524320 WWC524318:WWC524320 U589854:U589856 JQ589854:JQ589856 TM589854:TM589856 ADI589854:ADI589856 ANE589854:ANE589856 AXA589854:AXA589856 BGW589854:BGW589856 BQS589854:BQS589856 CAO589854:CAO589856 CKK589854:CKK589856 CUG589854:CUG589856 DEC589854:DEC589856 DNY589854:DNY589856 DXU589854:DXU589856 EHQ589854:EHQ589856 ERM589854:ERM589856 FBI589854:FBI589856 FLE589854:FLE589856 FVA589854:FVA589856 GEW589854:GEW589856 GOS589854:GOS589856 GYO589854:GYO589856 HIK589854:HIK589856 HSG589854:HSG589856 ICC589854:ICC589856 ILY589854:ILY589856 IVU589854:IVU589856 JFQ589854:JFQ589856 JPM589854:JPM589856 JZI589854:JZI589856 KJE589854:KJE589856 KTA589854:KTA589856 LCW589854:LCW589856 LMS589854:LMS589856 LWO589854:LWO589856 MGK589854:MGK589856 MQG589854:MQG589856 NAC589854:NAC589856 NJY589854:NJY589856 NTU589854:NTU589856 ODQ589854:ODQ589856 ONM589854:ONM589856 OXI589854:OXI589856 PHE589854:PHE589856 PRA589854:PRA589856 QAW589854:QAW589856 QKS589854:QKS589856 QUO589854:QUO589856 REK589854:REK589856 ROG589854:ROG589856 RYC589854:RYC589856 SHY589854:SHY589856 SRU589854:SRU589856 TBQ589854:TBQ589856 TLM589854:TLM589856 TVI589854:TVI589856 UFE589854:UFE589856 UPA589854:UPA589856 UYW589854:UYW589856 VIS589854:VIS589856 VSO589854:VSO589856 WCK589854:WCK589856 WMG589854:WMG589856 WWC589854:WWC589856 U655390:U655392 JQ655390:JQ655392 TM655390:TM655392 ADI655390:ADI655392 ANE655390:ANE655392 AXA655390:AXA655392 BGW655390:BGW655392 BQS655390:BQS655392 CAO655390:CAO655392 CKK655390:CKK655392 CUG655390:CUG655392 DEC655390:DEC655392 DNY655390:DNY655392 DXU655390:DXU655392 EHQ655390:EHQ655392 ERM655390:ERM655392 FBI655390:FBI655392 FLE655390:FLE655392 FVA655390:FVA655392 GEW655390:GEW655392 GOS655390:GOS655392 GYO655390:GYO655392 HIK655390:HIK655392 HSG655390:HSG655392 ICC655390:ICC655392 ILY655390:ILY655392 IVU655390:IVU655392 JFQ655390:JFQ655392 JPM655390:JPM655392 JZI655390:JZI655392 KJE655390:KJE655392 KTA655390:KTA655392 LCW655390:LCW655392 LMS655390:LMS655392 LWO655390:LWO655392 MGK655390:MGK655392 MQG655390:MQG655392 NAC655390:NAC655392 NJY655390:NJY655392 NTU655390:NTU655392 ODQ655390:ODQ655392 ONM655390:ONM655392 OXI655390:OXI655392 PHE655390:PHE655392 PRA655390:PRA655392 QAW655390:QAW655392 QKS655390:QKS655392 QUO655390:QUO655392 REK655390:REK655392 ROG655390:ROG655392 RYC655390:RYC655392 SHY655390:SHY655392 SRU655390:SRU655392 TBQ655390:TBQ655392 TLM655390:TLM655392 TVI655390:TVI655392 UFE655390:UFE655392 UPA655390:UPA655392 UYW655390:UYW655392 VIS655390:VIS655392 VSO655390:VSO655392 WCK655390:WCK655392 WMG655390:WMG655392 WWC655390:WWC655392 U720926:U720928 JQ720926:JQ720928 TM720926:TM720928 ADI720926:ADI720928 ANE720926:ANE720928 AXA720926:AXA720928 BGW720926:BGW720928 BQS720926:BQS720928 CAO720926:CAO720928 CKK720926:CKK720928 CUG720926:CUG720928 DEC720926:DEC720928 DNY720926:DNY720928 DXU720926:DXU720928 EHQ720926:EHQ720928 ERM720926:ERM720928 FBI720926:FBI720928 FLE720926:FLE720928 FVA720926:FVA720928 GEW720926:GEW720928 GOS720926:GOS720928 GYO720926:GYO720928 HIK720926:HIK720928 HSG720926:HSG720928 ICC720926:ICC720928 ILY720926:ILY720928 IVU720926:IVU720928 JFQ720926:JFQ720928 JPM720926:JPM720928 JZI720926:JZI720928 KJE720926:KJE720928 KTA720926:KTA720928 LCW720926:LCW720928 LMS720926:LMS720928 LWO720926:LWO720928 MGK720926:MGK720928 MQG720926:MQG720928 NAC720926:NAC720928 NJY720926:NJY720928 NTU720926:NTU720928 ODQ720926:ODQ720928 ONM720926:ONM720928 OXI720926:OXI720928 PHE720926:PHE720928 PRA720926:PRA720928 QAW720926:QAW720928 QKS720926:QKS720928 QUO720926:QUO720928 REK720926:REK720928 ROG720926:ROG720928 RYC720926:RYC720928 SHY720926:SHY720928 SRU720926:SRU720928 TBQ720926:TBQ720928 TLM720926:TLM720928 TVI720926:TVI720928 UFE720926:UFE720928 UPA720926:UPA720928 UYW720926:UYW720928 VIS720926:VIS720928 VSO720926:VSO720928 WCK720926:WCK720928 WMG720926:WMG720928 WWC720926:WWC720928 U786462:U786464 JQ786462:JQ786464 TM786462:TM786464 ADI786462:ADI786464 ANE786462:ANE786464 AXA786462:AXA786464 BGW786462:BGW786464 BQS786462:BQS786464 CAO786462:CAO786464 CKK786462:CKK786464 CUG786462:CUG786464 DEC786462:DEC786464 DNY786462:DNY786464 DXU786462:DXU786464 EHQ786462:EHQ786464 ERM786462:ERM786464 FBI786462:FBI786464 FLE786462:FLE786464 FVA786462:FVA786464 GEW786462:GEW786464 GOS786462:GOS786464 GYO786462:GYO786464 HIK786462:HIK786464 HSG786462:HSG786464 ICC786462:ICC786464 ILY786462:ILY786464 IVU786462:IVU786464 JFQ786462:JFQ786464 JPM786462:JPM786464 JZI786462:JZI786464 KJE786462:KJE786464 KTA786462:KTA786464 LCW786462:LCW786464 LMS786462:LMS786464 LWO786462:LWO786464 MGK786462:MGK786464 MQG786462:MQG786464 NAC786462:NAC786464 NJY786462:NJY786464 NTU786462:NTU786464 ODQ786462:ODQ786464 ONM786462:ONM786464 OXI786462:OXI786464 PHE786462:PHE786464 PRA786462:PRA786464 QAW786462:QAW786464 QKS786462:QKS786464 QUO786462:QUO786464 REK786462:REK786464 ROG786462:ROG786464 RYC786462:RYC786464 SHY786462:SHY786464 SRU786462:SRU786464 TBQ786462:TBQ786464 TLM786462:TLM786464 TVI786462:TVI786464 UFE786462:UFE786464 UPA786462:UPA786464 UYW786462:UYW786464 VIS786462:VIS786464 VSO786462:VSO786464 WCK786462:WCK786464 WMG786462:WMG786464 WWC786462:WWC786464 U851998:U852000 JQ851998:JQ852000 TM851998:TM852000 ADI851998:ADI852000 ANE851998:ANE852000 AXA851998:AXA852000 BGW851998:BGW852000 BQS851998:BQS852000 CAO851998:CAO852000 CKK851998:CKK852000 CUG851998:CUG852000 DEC851998:DEC852000 DNY851998:DNY852000 DXU851998:DXU852000 EHQ851998:EHQ852000 ERM851998:ERM852000 FBI851998:FBI852000 FLE851998:FLE852000 FVA851998:FVA852000 GEW851998:GEW852000 GOS851998:GOS852000 GYO851998:GYO852000 HIK851998:HIK852000 HSG851998:HSG852000 ICC851998:ICC852000 ILY851998:ILY852000 IVU851998:IVU852000 JFQ851998:JFQ852000 JPM851998:JPM852000 JZI851998:JZI852000 KJE851998:KJE852000 KTA851998:KTA852000 LCW851998:LCW852000 LMS851998:LMS852000 LWO851998:LWO852000 MGK851998:MGK852000 MQG851998:MQG852000 NAC851998:NAC852000 NJY851998:NJY852000 NTU851998:NTU852000 ODQ851998:ODQ852000 ONM851998:ONM852000 OXI851998:OXI852000 PHE851998:PHE852000 PRA851998:PRA852000 QAW851998:QAW852000 QKS851998:QKS852000 QUO851998:QUO852000 REK851998:REK852000 ROG851998:ROG852000 RYC851998:RYC852000 SHY851998:SHY852000 SRU851998:SRU852000 TBQ851998:TBQ852000 TLM851998:TLM852000 TVI851998:TVI852000 UFE851998:UFE852000 UPA851998:UPA852000 UYW851998:UYW852000 VIS851998:VIS852000 VSO851998:VSO852000 WCK851998:WCK852000 WMG851998:WMG852000 WWC851998:WWC852000 U917534:U917536 JQ917534:JQ917536 TM917534:TM917536 ADI917534:ADI917536 ANE917534:ANE917536 AXA917534:AXA917536 BGW917534:BGW917536 BQS917534:BQS917536 CAO917534:CAO917536 CKK917534:CKK917536 CUG917534:CUG917536 DEC917534:DEC917536 DNY917534:DNY917536 DXU917534:DXU917536 EHQ917534:EHQ917536 ERM917534:ERM917536 FBI917534:FBI917536 FLE917534:FLE917536 FVA917534:FVA917536 GEW917534:GEW917536 GOS917534:GOS917536 GYO917534:GYO917536 HIK917534:HIK917536 HSG917534:HSG917536 ICC917534:ICC917536 ILY917534:ILY917536 IVU917534:IVU917536 JFQ917534:JFQ917536 JPM917534:JPM917536 JZI917534:JZI917536 KJE917534:KJE917536 KTA917534:KTA917536 LCW917534:LCW917536 LMS917534:LMS917536 LWO917534:LWO917536 MGK917534:MGK917536 MQG917534:MQG917536 NAC917534:NAC917536 NJY917534:NJY917536 NTU917534:NTU917536 ODQ917534:ODQ917536 ONM917534:ONM917536 OXI917534:OXI917536 PHE917534:PHE917536 PRA917534:PRA917536 QAW917534:QAW917536 QKS917534:QKS917536 QUO917534:QUO917536 REK917534:REK917536 ROG917534:ROG917536 RYC917534:RYC917536 SHY917534:SHY917536 SRU917534:SRU917536 TBQ917534:TBQ917536 TLM917534:TLM917536 TVI917534:TVI917536 UFE917534:UFE917536 UPA917534:UPA917536 UYW917534:UYW917536 VIS917534:VIS917536 VSO917534:VSO917536 WCK917534:WCK917536 WMG917534:WMG917536 WWC917534:WWC917536 U983070:U983072 JQ983070:JQ983072 TM983070:TM983072 ADI983070:ADI983072 ANE983070:ANE983072 AXA983070:AXA983072 BGW983070:BGW983072 BQS983070:BQS983072 CAO983070:CAO983072 CKK983070:CKK983072 CUG983070:CUG983072 DEC983070:DEC983072 DNY983070:DNY983072 DXU983070:DXU983072 EHQ983070:EHQ983072 ERM983070:ERM983072 FBI983070:FBI983072 FLE983070:FLE983072 FVA983070:FVA983072 GEW983070:GEW983072 GOS983070:GOS983072 GYO983070:GYO983072 HIK983070:HIK983072 HSG983070:HSG983072 ICC983070:ICC983072 ILY983070:ILY983072 IVU983070:IVU983072 JFQ983070:JFQ983072 JPM983070:JPM983072 JZI983070:JZI983072 KJE983070:KJE983072 KTA983070:KTA983072 LCW983070:LCW983072 LMS983070:LMS983072 LWO983070:LWO983072 MGK983070:MGK983072 MQG983070:MQG983072 NAC983070:NAC983072 NJY983070:NJY983072 NTU983070:NTU983072 ODQ983070:ODQ983072 ONM983070:ONM983072 OXI983070:OXI983072 PHE983070:PHE983072 PRA983070:PRA983072 QAW983070:QAW983072 QKS983070:QKS983072 QUO983070:QUO983072 REK983070:REK983072 ROG983070:ROG983072 RYC983070:RYC983072 SHY983070:SHY983072 SRU983070:SRU983072 TBQ983070:TBQ983072 TLM983070:TLM983072 TVI983070:TVI983072 UFE983070:UFE983072 UPA983070:UPA983072 UYW983070:UYW983072 VIS983070:VIS983072 VSO983070:VSO983072 WCK983070:WCK983072 WMG983070:WMG983072 WWC983070:WWC983072 U34 JQ34 TM34 ADI34 ANE34 AXA34 BGW34 BQS34 CAO34 CKK34 CUG34 DEC34 DNY34 DXU34 EHQ34 ERM34 FBI34 FLE34 FVA34 GEW34 GOS34 GYO34 HIK34 HSG34 ICC34 ILY34 IVU34 JFQ34 JPM34 JZI34 KJE34 KTA34 LCW34 LMS34 LWO34 MGK34 MQG34 NAC34 NJY34 NTU34 ODQ34 ONM34 OXI34 PHE34 PRA34 QAW34 QKS34 QUO34 REK34 ROG34 RYC34 SHY34 SRU34 TBQ34 TLM34 TVI34 UFE34 UPA34 UYW34 VIS34 VSO34 WCK34 WMG34 WWC34 U65570 JQ65570 TM65570 ADI65570 ANE65570 AXA65570 BGW65570 BQS65570 CAO65570 CKK65570 CUG65570 DEC65570 DNY65570 DXU65570 EHQ65570 ERM65570 FBI65570 FLE65570 FVA65570 GEW65570 GOS65570 GYO65570 HIK65570 HSG65570 ICC65570 ILY65570 IVU65570 JFQ65570 JPM65570 JZI65570 KJE65570 KTA65570 LCW65570 LMS65570 LWO65570 MGK65570 MQG65570 NAC65570 NJY65570 NTU65570 ODQ65570 ONM65570 OXI65570 PHE65570 PRA65570 QAW65570 QKS65570 QUO65570 REK65570 ROG65570 RYC65570 SHY65570 SRU65570 TBQ65570 TLM65570 TVI65570 UFE65570 UPA65570 UYW65570 VIS65570 VSO65570 WCK65570 WMG65570 WWC65570 U131106 JQ131106 TM131106 ADI131106 ANE131106 AXA131106 BGW131106 BQS131106 CAO131106 CKK131106 CUG131106 DEC131106 DNY131106 DXU131106 EHQ131106 ERM131106 FBI131106 FLE131106 FVA131106 GEW131106 GOS131106 GYO131106 HIK131106 HSG131106 ICC131106 ILY131106 IVU131106 JFQ131106 JPM131106 JZI131106 KJE131106 KTA131106 LCW131106 LMS131106 LWO131106 MGK131106 MQG131106 NAC131106 NJY131106 NTU131106 ODQ131106 ONM131106 OXI131106 PHE131106 PRA131106 QAW131106 QKS131106 QUO131106 REK131106 ROG131106 RYC131106 SHY131106 SRU131106 TBQ131106 TLM131106 TVI131106 UFE131106 UPA131106 UYW131106 VIS131106 VSO131106 WCK131106 WMG131106 WWC131106 U196642 JQ196642 TM196642 ADI196642 ANE196642 AXA196642 BGW196642 BQS196642 CAO196642 CKK196642 CUG196642 DEC196642 DNY196642 DXU196642 EHQ196642 ERM196642 FBI196642 FLE196642 FVA196642 GEW196642 GOS196642 GYO196642 HIK196642 HSG196642 ICC196642 ILY196642 IVU196642 JFQ196642 JPM196642 JZI196642 KJE196642 KTA196642 LCW196642 LMS196642 LWO196642 MGK196642 MQG196642 NAC196642 NJY196642 NTU196642 ODQ196642 ONM196642 OXI196642 PHE196642 PRA196642 QAW196642 QKS196642 QUO196642 REK196642 ROG196642 RYC196642 SHY196642 SRU196642 TBQ196642 TLM196642 TVI196642 UFE196642 UPA196642 UYW196642 VIS196642 VSO196642 WCK196642 WMG196642 WWC196642 U262178 JQ262178 TM262178 ADI262178 ANE262178 AXA262178 BGW262178 BQS262178 CAO262178 CKK262178 CUG262178 DEC262178 DNY262178 DXU262178 EHQ262178 ERM262178 FBI262178 FLE262178 FVA262178 GEW262178 GOS262178 GYO262178 HIK262178 HSG262178 ICC262178 ILY262178 IVU262178 JFQ262178 JPM262178 JZI262178 KJE262178 KTA262178 LCW262178 LMS262178 LWO262178 MGK262178 MQG262178 NAC262178 NJY262178 NTU262178 ODQ262178 ONM262178 OXI262178 PHE262178 PRA262178 QAW262178 QKS262178 QUO262178 REK262178 ROG262178 RYC262178 SHY262178 SRU262178 TBQ262178 TLM262178 TVI262178 UFE262178 UPA262178 UYW262178 VIS262178 VSO262178 WCK262178 WMG262178 WWC262178 U327714 JQ327714 TM327714 ADI327714 ANE327714 AXA327714 BGW327714 BQS327714 CAO327714 CKK327714 CUG327714 DEC327714 DNY327714 DXU327714 EHQ327714 ERM327714 FBI327714 FLE327714 FVA327714 GEW327714 GOS327714 GYO327714 HIK327714 HSG327714 ICC327714 ILY327714 IVU327714 JFQ327714 JPM327714 JZI327714 KJE327714 KTA327714 LCW327714 LMS327714 LWO327714 MGK327714 MQG327714 NAC327714 NJY327714 NTU327714 ODQ327714 ONM327714 OXI327714 PHE327714 PRA327714 QAW327714 QKS327714 QUO327714 REK327714 ROG327714 RYC327714 SHY327714 SRU327714 TBQ327714 TLM327714 TVI327714 UFE327714 UPA327714 UYW327714 VIS327714 VSO327714 WCK327714 WMG327714 WWC327714 U393250 JQ393250 TM393250 ADI393250 ANE393250 AXA393250 BGW393250 BQS393250 CAO393250 CKK393250 CUG393250 DEC393250 DNY393250 DXU393250 EHQ393250 ERM393250 FBI393250 FLE393250 FVA393250 GEW393250 GOS393250 GYO393250 HIK393250 HSG393250 ICC393250 ILY393250 IVU393250 JFQ393250 JPM393250 JZI393250 KJE393250 KTA393250 LCW393250 LMS393250 LWO393250 MGK393250 MQG393250 NAC393250 NJY393250 NTU393250 ODQ393250 ONM393250 OXI393250 PHE393250 PRA393250 QAW393250 QKS393250 QUO393250 REK393250 ROG393250 RYC393250 SHY393250 SRU393250 TBQ393250 TLM393250 TVI393250 UFE393250 UPA393250 UYW393250 VIS393250 VSO393250 WCK393250 WMG393250 WWC393250 U458786 JQ458786 TM458786 ADI458786 ANE458786 AXA458786 BGW458786 BQS458786 CAO458786 CKK458786 CUG458786 DEC458786 DNY458786 DXU458786 EHQ458786 ERM458786 FBI458786 FLE458786 FVA458786 GEW458786 GOS458786 GYO458786 HIK458786 HSG458786 ICC458786 ILY458786 IVU458786 JFQ458786 JPM458786 JZI458786 KJE458786 KTA458786 LCW458786 LMS458786 LWO458786 MGK458786 MQG458786 NAC458786 NJY458786 NTU458786 ODQ458786 ONM458786 OXI458786 PHE458786 PRA458786 QAW458786 QKS458786 QUO458786 REK458786 ROG458786 RYC458786 SHY458786 SRU458786 TBQ458786 TLM458786 TVI458786 UFE458786 UPA458786 UYW458786 VIS458786 VSO458786 WCK458786 WMG458786 WWC458786 U524322 JQ524322 TM524322 ADI524322 ANE524322 AXA524322 BGW524322 BQS524322 CAO524322 CKK524322 CUG524322 DEC524322 DNY524322 DXU524322 EHQ524322 ERM524322 FBI524322 FLE524322 FVA524322 GEW524322 GOS524322 GYO524322 HIK524322 HSG524322 ICC524322 ILY524322 IVU524322 JFQ524322 JPM524322 JZI524322 KJE524322 KTA524322 LCW524322 LMS524322 LWO524322 MGK524322 MQG524322 NAC524322 NJY524322 NTU524322 ODQ524322 ONM524322 OXI524322 PHE524322 PRA524322 QAW524322 QKS524322 QUO524322 REK524322 ROG524322 RYC524322 SHY524322 SRU524322 TBQ524322 TLM524322 TVI524322 UFE524322 UPA524322 UYW524322 VIS524322 VSO524322 WCK524322 WMG524322 WWC524322 U589858 JQ589858 TM589858 ADI589858 ANE589858 AXA589858 BGW589858 BQS589858 CAO589858 CKK589858 CUG589858 DEC589858 DNY589858 DXU589858 EHQ589858 ERM589858 FBI589858 FLE589858 FVA589858 GEW589858 GOS589858 GYO589858 HIK589858 HSG589858 ICC589858 ILY589858 IVU589858 JFQ589858 JPM589858 JZI589858 KJE589858 KTA589858 LCW589858 LMS589858 LWO589858 MGK589858 MQG589858 NAC589858 NJY589858 NTU589858 ODQ589858 ONM589858 OXI589858 PHE589858 PRA589858 QAW589858 QKS589858 QUO589858 REK589858 ROG589858 RYC589858 SHY589858 SRU589858 TBQ589858 TLM589858 TVI589858 UFE589858 UPA589858 UYW589858 VIS589858 VSO589858 WCK589858 WMG589858 WWC589858 U655394 JQ655394 TM655394 ADI655394 ANE655394 AXA655394 BGW655394 BQS655394 CAO655394 CKK655394 CUG655394 DEC655394 DNY655394 DXU655394 EHQ655394 ERM655394 FBI655394 FLE655394 FVA655394 GEW655394 GOS655394 GYO655394 HIK655394 HSG655394 ICC655394 ILY655394 IVU655394 JFQ655394 JPM655394 JZI655394 KJE655394 KTA655394 LCW655394 LMS655394 LWO655394 MGK655394 MQG655394 NAC655394 NJY655394 NTU655394 ODQ655394 ONM655394 OXI655394 PHE655394 PRA655394 QAW655394 QKS655394 QUO655394 REK655394 ROG655394 RYC655394 SHY655394 SRU655394 TBQ655394 TLM655394 TVI655394 UFE655394 UPA655394 UYW655394 VIS655394 VSO655394 WCK655394 WMG655394 WWC655394 U720930 JQ720930 TM720930 ADI720930 ANE720930 AXA720930 BGW720930 BQS720930 CAO720930 CKK720930 CUG720930 DEC720930 DNY720930 DXU720930 EHQ720930 ERM720930 FBI720930 FLE720930 FVA720930 GEW720930 GOS720930 GYO720930 HIK720930 HSG720930 ICC720930 ILY720930 IVU720930 JFQ720930 JPM720930 JZI720930 KJE720930 KTA720930 LCW720930 LMS720930 LWO720930 MGK720930 MQG720930 NAC720930 NJY720930 NTU720930 ODQ720930 ONM720930 OXI720930 PHE720930 PRA720930 QAW720930 QKS720930 QUO720930 REK720930 ROG720930 RYC720930 SHY720930 SRU720930 TBQ720930 TLM720930 TVI720930 UFE720930 UPA720930 UYW720930 VIS720930 VSO720930 WCK720930 WMG720930 WWC720930 U786466 JQ786466 TM786466 ADI786466 ANE786466 AXA786466 BGW786466 BQS786466 CAO786466 CKK786466 CUG786466 DEC786466 DNY786466 DXU786466 EHQ786466 ERM786466 FBI786466 FLE786466 FVA786466 GEW786466 GOS786466 GYO786466 HIK786466 HSG786466 ICC786466 ILY786466 IVU786466 JFQ786466 JPM786466 JZI786466 KJE786466 KTA786466 LCW786466 LMS786466 LWO786466 MGK786466 MQG786466 NAC786466 NJY786466 NTU786466 ODQ786466 ONM786466 OXI786466 PHE786466 PRA786466 QAW786466 QKS786466 QUO786466 REK786466 ROG786466 RYC786466 SHY786466 SRU786466 TBQ786466 TLM786466 TVI786466 UFE786466 UPA786466 UYW786466 VIS786466 VSO786466 WCK786466 WMG786466 WWC786466 U852002 JQ852002 TM852002 ADI852002 ANE852002 AXA852002 BGW852002 BQS852002 CAO852002 CKK852002 CUG852002 DEC852002 DNY852002 DXU852002 EHQ852002 ERM852002 FBI852002 FLE852002 FVA852002 GEW852002 GOS852002 GYO852002 HIK852002 HSG852002 ICC852002 ILY852002 IVU852002 JFQ852002 JPM852002 JZI852002 KJE852002 KTA852002 LCW852002 LMS852002 LWO852002 MGK852002 MQG852002 NAC852002 NJY852002 NTU852002 ODQ852002 ONM852002 OXI852002 PHE852002 PRA852002 QAW852002 QKS852002 QUO852002 REK852002 ROG852002 RYC852002 SHY852002 SRU852002 TBQ852002 TLM852002 TVI852002 UFE852002 UPA852002 UYW852002 VIS852002 VSO852002 WCK852002 WMG852002 WWC852002 U917538 JQ917538 TM917538 ADI917538 ANE917538 AXA917538 BGW917538 BQS917538 CAO917538 CKK917538 CUG917538 DEC917538 DNY917538 DXU917538 EHQ917538 ERM917538 FBI917538 FLE917538 FVA917538 GEW917538 GOS917538 GYO917538 HIK917538 HSG917538 ICC917538 ILY917538 IVU917538 JFQ917538 JPM917538 JZI917538 KJE917538 KTA917538 LCW917538 LMS917538 LWO917538 MGK917538 MQG917538 NAC917538 NJY917538 NTU917538 ODQ917538 ONM917538 OXI917538 PHE917538 PRA917538 QAW917538 QKS917538 QUO917538 REK917538 ROG917538 RYC917538 SHY917538 SRU917538 TBQ917538 TLM917538 TVI917538 UFE917538 UPA917538 UYW917538 VIS917538 VSO917538 WCK917538 WMG917538 WWC917538 U983074 JQ983074 TM983074 ADI983074 ANE983074 AXA983074 BGW983074 BQS983074 CAO983074 CKK983074 CUG983074 DEC983074 DNY983074 DXU983074 EHQ983074 ERM983074 FBI983074 FLE983074 FVA983074 GEW983074 GOS983074 GYO983074 HIK983074 HSG983074 ICC983074 ILY983074 IVU983074 JFQ983074 JPM983074 JZI983074 KJE983074 KTA983074 LCW983074 LMS983074 LWO983074 MGK983074 MQG983074 NAC983074 NJY983074 NTU983074 ODQ983074 ONM983074 OXI983074 PHE983074 PRA983074 QAW983074 QKS983074 QUO983074 REK983074 ROG983074 RYC983074 SHY983074 SRU983074 TBQ983074 TLM983074 TVI983074 UFE983074 UPA983074 UYW983074 VIS983074 VSO983074 WCK983074 WMG983074 WWC983074">
      <formula1>"x"</formula1>
      <formula2>0</formula2>
    </dataValidation>
    <dataValidation type="list" showDropDown="1" showInputMessage="1" showErrorMessage="1" error="Vyznačí sa iba  x" prompt="&#10;    Vyznačí sa x,     &#10;ak ide o mimoriadnu&#10;  účtovnú závierku" sqref="U25 JQ25 TM25 ADI25 ANE25 AXA25 BGW25 BQS25 CAO25 CKK25 CUG25 DEC25 DNY25 DXU25 EHQ25 ERM25 FBI25 FLE25 FVA25 GEW25 GOS25 GYO25 HIK25 HSG25 ICC25 ILY25 IVU25 JFQ25 JPM25 JZI25 KJE25 KTA25 LCW25 LMS25 LWO25 MGK25 MQG25 NAC25 NJY25 NTU25 ODQ25 ONM25 OXI25 PHE25 PRA25 QAW25 QKS25 QUO25 REK25 ROG25 RYC25 SHY25 SRU25 TBQ25 TLM25 TVI25 UFE25 UPA25 UYW25 VIS25 VSO25 WCK25 WMG25 WWC25 U65561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097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33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169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05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41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777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13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49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385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21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457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1993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29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065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AA26 JW26 TS26 ADO26 ANK26 AXG26 BHC26 BQY26 CAU26 CKQ26 CUM26 DEI26 DOE26 DYA26 EHW26 ERS26 FBO26 FLK26 FVG26 GFC26 GOY26 GYU26 HIQ26 HSM26 ICI26 IME26 IWA26 JFW26 JPS26 JZO26 KJK26 KTG26 LDC26 LMY26 LWU26 MGQ26 MQM26 NAI26 NKE26 NUA26 ODW26 ONS26 OXO26 PHK26 PRG26 QBC26 QKY26 QUU26 REQ26 ROM26 RYI26 SIE26 SSA26 TBW26 TLS26 TVO26 UFK26 UPG26 UZC26 VIY26 VSU26 WCQ26 WMM26 WWI26 AA65562 JW65562 TS65562 ADO65562 ANK65562 AXG65562 BHC65562 BQY65562 CAU65562 CKQ65562 CUM65562 DEI65562 DOE65562 DYA65562 EHW65562 ERS65562 FBO65562 FLK65562 FVG65562 GFC65562 GOY65562 GYU65562 HIQ65562 HSM65562 ICI65562 IME65562 IWA65562 JFW65562 JPS65562 JZO65562 KJK65562 KTG65562 LDC65562 LMY65562 LWU65562 MGQ65562 MQM65562 NAI65562 NKE65562 NUA65562 ODW65562 ONS65562 OXO65562 PHK65562 PRG65562 QBC65562 QKY65562 QUU65562 REQ65562 ROM65562 RYI65562 SIE65562 SSA65562 TBW65562 TLS65562 TVO65562 UFK65562 UPG65562 UZC65562 VIY65562 VSU65562 WCQ65562 WMM65562 WWI65562 AA131098 JW131098 TS131098 ADO131098 ANK131098 AXG131098 BHC131098 BQY131098 CAU131098 CKQ131098 CUM131098 DEI131098 DOE131098 DYA131098 EHW131098 ERS131098 FBO131098 FLK131098 FVG131098 GFC131098 GOY131098 GYU131098 HIQ131098 HSM131098 ICI131098 IME131098 IWA131098 JFW131098 JPS131098 JZO131098 KJK131098 KTG131098 LDC131098 LMY131098 LWU131098 MGQ131098 MQM131098 NAI131098 NKE131098 NUA131098 ODW131098 ONS131098 OXO131098 PHK131098 PRG131098 QBC131098 QKY131098 QUU131098 REQ131098 ROM131098 RYI131098 SIE131098 SSA131098 TBW131098 TLS131098 TVO131098 UFK131098 UPG131098 UZC131098 VIY131098 VSU131098 WCQ131098 WMM131098 WWI131098 AA196634 JW196634 TS196634 ADO196634 ANK196634 AXG196634 BHC196634 BQY196634 CAU196634 CKQ196634 CUM196634 DEI196634 DOE196634 DYA196634 EHW196634 ERS196634 FBO196634 FLK196634 FVG196634 GFC196634 GOY196634 GYU196634 HIQ196634 HSM196634 ICI196634 IME196634 IWA196634 JFW196634 JPS196634 JZO196634 KJK196634 KTG196634 LDC196634 LMY196634 LWU196634 MGQ196634 MQM196634 NAI196634 NKE196634 NUA196634 ODW196634 ONS196634 OXO196634 PHK196634 PRG196634 QBC196634 QKY196634 QUU196634 REQ196634 ROM196634 RYI196634 SIE196634 SSA196634 TBW196634 TLS196634 TVO196634 UFK196634 UPG196634 UZC196634 VIY196634 VSU196634 WCQ196634 WMM196634 WWI196634 AA262170 JW262170 TS262170 ADO262170 ANK262170 AXG262170 BHC262170 BQY262170 CAU262170 CKQ262170 CUM262170 DEI262170 DOE262170 DYA262170 EHW262170 ERS262170 FBO262170 FLK262170 FVG262170 GFC262170 GOY262170 GYU262170 HIQ262170 HSM262170 ICI262170 IME262170 IWA262170 JFW262170 JPS262170 JZO262170 KJK262170 KTG262170 LDC262170 LMY262170 LWU262170 MGQ262170 MQM262170 NAI262170 NKE262170 NUA262170 ODW262170 ONS262170 OXO262170 PHK262170 PRG262170 QBC262170 QKY262170 QUU262170 REQ262170 ROM262170 RYI262170 SIE262170 SSA262170 TBW262170 TLS262170 TVO262170 UFK262170 UPG262170 UZC262170 VIY262170 VSU262170 WCQ262170 WMM262170 WWI262170 AA327706 JW327706 TS327706 ADO327706 ANK327706 AXG327706 BHC327706 BQY327706 CAU327706 CKQ327706 CUM327706 DEI327706 DOE327706 DYA327706 EHW327706 ERS327706 FBO327706 FLK327706 FVG327706 GFC327706 GOY327706 GYU327706 HIQ327706 HSM327706 ICI327706 IME327706 IWA327706 JFW327706 JPS327706 JZO327706 KJK327706 KTG327706 LDC327706 LMY327706 LWU327706 MGQ327706 MQM327706 NAI327706 NKE327706 NUA327706 ODW327706 ONS327706 OXO327706 PHK327706 PRG327706 QBC327706 QKY327706 QUU327706 REQ327706 ROM327706 RYI327706 SIE327706 SSA327706 TBW327706 TLS327706 TVO327706 UFK327706 UPG327706 UZC327706 VIY327706 VSU327706 WCQ327706 WMM327706 WWI327706 AA393242 JW393242 TS393242 ADO393242 ANK393242 AXG393242 BHC393242 BQY393242 CAU393242 CKQ393242 CUM393242 DEI393242 DOE393242 DYA393242 EHW393242 ERS393242 FBO393242 FLK393242 FVG393242 GFC393242 GOY393242 GYU393242 HIQ393242 HSM393242 ICI393242 IME393242 IWA393242 JFW393242 JPS393242 JZO393242 KJK393242 KTG393242 LDC393242 LMY393242 LWU393242 MGQ393242 MQM393242 NAI393242 NKE393242 NUA393242 ODW393242 ONS393242 OXO393242 PHK393242 PRG393242 QBC393242 QKY393242 QUU393242 REQ393242 ROM393242 RYI393242 SIE393242 SSA393242 TBW393242 TLS393242 TVO393242 UFK393242 UPG393242 UZC393242 VIY393242 VSU393242 WCQ393242 WMM393242 WWI393242 AA458778 JW458778 TS458778 ADO458778 ANK458778 AXG458778 BHC458778 BQY458778 CAU458778 CKQ458778 CUM458778 DEI458778 DOE458778 DYA458778 EHW458778 ERS458778 FBO458778 FLK458778 FVG458778 GFC458778 GOY458778 GYU458778 HIQ458778 HSM458778 ICI458778 IME458778 IWA458778 JFW458778 JPS458778 JZO458778 KJK458778 KTG458778 LDC458778 LMY458778 LWU458778 MGQ458778 MQM458778 NAI458778 NKE458778 NUA458778 ODW458778 ONS458778 OXO458778 PHK458778 PRG458778 QBC458778 QKY458778 QUU458778 REQ458778 ROM458778 RYI458778 SIE458778 SSA458778 TBW458778 TLS458778 TVO458778 UFK458778 UPG458778 UZC458778 VIY458778 VSU458778 WCQ458778 WMM458778 WWI458778 AA524314 JW524314 TS524314 ADO524314 ANK524314 AXG524314 BHC524314 BQY524314 CAU524314 CKQ524314 CUM524314 DEI524314 DOE524314 DYA524314 EHW524314 ERS524314 FBO524314 FLK524314 FVG524314 GFC524314 GOY524314 GYU524314 HIQ524314 HSM524314 ICI524314 IME524314 IWA524314 JFW524314 JPS524314 JZO524314 KJK524314 KTG524314 LDC524314 LMY524314 LWU524314 MGQ524314 MQM524314 NAI524314 NKE524314 NUA524314 ODW524314 ONS524314 OXO524314 PHK524314 PRG524314 QBC524314 QKY524314 QUU524314 REQ524314 ROM524314 RYI524314 SIE524314 SSA524314 TBW524314 TLS524314 TVO524314 UFK524314 UPG524314 UZC524314 VIY524314 VSU524314 WCQ524314 WMM524314 WWI524314 AA589850 JW589850 TS589850 ADO589850 ANK589850 AXG589850 BHC589850 BQY589850 CAU589850 CKQ589850 CUM589850 DEI589850 DOE589850 DYA589850 EHW589850 ERS589850 FBO589850 FLK589850 FVG589850 GFC589850 GOY589850 GYU589850 HIQ589850 HSM589850 ICI589850 IME589850 IWA589850 JFW589850 JPS589850 JZO589850 KJK589850 KTG589850 LDC589850 LMY589850 LWU589850 MGQ589850 MQM589850 NAI589850 NKE589850 NUA589850 ODW589850 ONS589850 OXO589850 PHK589850 PRG589850 QBC589850 QKY589850 QUU589850 REQ589850 ROM589850 RYI589850 SIE589850 SSA589850 TBW589850 TLS589850 TVO589850 UFK589850 UPG589850 UZC589850 VIY589850 VSU589850 WCQ589850 WMM589850 WWI589850 AA655386 JW655386 TS655386 ADO655386 ANK655386 AXG655386 BHC655386 BQY655386 CAU655386 CKQ655386 CUM655386 DEI655386 DOE655386 DYA655386 EHW655386 ERS655386 FBO655386 FLK655386 FVG655386 GFC655386 GOY655386 GYU655386 HIQ655386 HSM655386 ICI655386 IME655386 IWA655386 JFW655386 JPS655386 JZO655386 KJK655386 KTG655386 LDC655386 LMY655386 LWU655386 MGQ655386 MQM655386 NAI655386 NKE655386 NUA655386 ODW655386 ONS655386 OXO655386 PHK655386 PRG655386 QBC655386 QKY655386 QUU655386 REQ655386 ROM655386 RYI655386 SIE655386 SSA655386 TBW655386 TLS655386 TVO655386 UFK655386 UPG655386 UZC655386 VIY655386 VSU655386 WCQ655386 WMM655386 WWI655386 AA720922 JW720922 TS720922 ADO720922 ANK720922 AXG720922 BHC720922 BQY720922 CAU720922 CKQ720922 CUM720922 DEI720922 DOE720922 DYA720922 EHW720922 ERS720922 FBO720922 FLK720922 FVG720922 GFC720922 GOY720922 GYU720922 HIQ720922 HSM720922 ICI720922 IME720922 IWA720922 JFW720922 JPS720922 JZO720922 KJK720922 KTG720922 LDC720922 LMY720922 LWU720922 MGQ720922 MQM720922 NAI720922 NKE720922 NUA720922 ODW720922 ONS720922 OXO720922 PHK720922 PRG720922 QBC720922 QKY720922 QUU720922 REQ720922 ROM720922 RYI720922 SIE720922 SSA720922 TBW720922 TLS720922 TVO720922 UFK720922 UPG720922 UZC720922 VIY720922 VSU720922 WCQ720922 WMM720922 WWI720922 AA786458 JW786458 TS786458 ADO786458 ANK786458 AXG786458 BHC786458 BQY786458 CAU786458 CKQ786458 CUM786458 DEI786458 DOE786458 DYA786458 EHW786458 ERS786458 FBO786458 FLK786458 FVG786458 GFC786458 GOY786458 GYU786458 HIQ786458 HSM786458 ICI786458 IME786458 IWA786458 JFW786458 JPS786458 JZO786458 KJK786458 KTG786458 LDC786458 LMY786458 LWU786458 MGQ786458 MQM786458 NAI786458 NKE786458 NUA786458 ODW786458 ONS786458 OXO786458 PHK786458 PRG786458 QBC786458 QKY786458 QUU786458 REQ786458 ROM786458 RYI786458 SIE786458 SSA786458 TBW786458 TLS786458 TVO786458 UFK786458 UPG786458 UZC786458 VIY786458 VSU786458 WCQ786458 WMM786458 WWI786458 AA851994 JW851994 TS851994 ADO851994 ANK851994 AXG851994 BHC851994 BQY851994 CAU851994 CKQ851994 CUM851994 DEI851994 DOE851994 DYA851994 EHW851994 ERS851994 FBO851994 FLK851994 FVG851994 GFC851994 GOY851994 GYU851994 HIQ851994 HSM851994 ICI851994 IME851994 IWA851994 JFW851994 JPS851994 JZO851994 KJK851994 KTG851994 LDC851994 LMY851994 LWU851994 MGQ851994 MQM851994 NAI851994 NKE851994 NUA851994 ODW851994 ONS851994 OXO851994 PHK851994 PRG851994 QBC851994 QKY851994 QUU851994 REQ851994 ROM851994 RYI851994 SIE851994 SSA851994 TBW851994 TLS851994 TVO851994 UFK851994 UPG851994 UZC851994 VIY851994 VSU851994 WCQ851994 WMM851994 WWI851994 AA917530 JW917530 TS917530 ADO917530 ANK917530 AXG917530 BHC917530 BQY917530 CAU917530 CKQ917530 CUM917530 DEI917530 DOE917530 DYA917530 EHW917530 ERS917530 FBO917530 FLK917530 FVG917530 GFC917530 GOY917530 GYU917530 HIQ917530 HSM917530 ICI917530 IME917530 IWA917530 JFW917530 JPS917530 JZO917530 KJK917530 KTG917530 LDC917530 LMY917530 LWU917530 MGQ917530 MQM917530 NAI917530 NKE917530 NUA917530 ODW917530 ONS917530 OXO917530 PHK917530 PRG917530 QBC917530 QKY917530 QUU917530 REQ917530 ROM917530 RYI917530 SIE917530 SSA917530 TBW917530 TLS917530 TVO917530 UFK917530 UPG917530 UZC917530 VIY917530 VSU917530 WCQ917530 WMM917530 WWI917530 AA983066 JW983066 TS983066 ADO983066 ANK983066 AXG983066 BHC983066 BQY983066 CAU983066 CKQ983066 CUM983066 DEI983066 DOE983066 DYA983066 EHW983066 ERS983066 FBO983066 FLK983066 FVG983066 GFC983066 GOY983066 GYU983066 HIQ983066 HSM983066 ICI983066 IME983066 IWA983066 JFW983066 JPS983066 JZO983066 KJK983066 KTG983066 LDC983066 LMY983066 LWU983066 MGQ983066 MQM983066 NAI983066 NKE983066 NUA983066 ODW983066 ONS983066 OXO983066 PHK983066 PRG983066 QBC983066 QKY983066 QUU983066 REQ983066 ROM983066 RYI983066 SIE983066 SSA983066 TBW983066 TLS983066 TVO983066 UFK983066 UPG983066 UZC983066 VIY983066 VSU983066 WCQ983066 WMM983066 WWI983066 AA32 JW32 TS32 ADO32 ANK32 AXG32 BHC32 BQY32 CAU32 CKQ32 CUM32 DEI32 DOE32 DYA32 EHW32 ERS32 FBO32 FLK32 FVG32 GFC32 GOY32 GYU32 HIQ32 HSM32 ICI32 IME32 IWA32 JFW32 JPS32 JZO32 KJK32 KTG32 LDC32 LMY32 LWU32 MGQ32 MQM32 NAI32 NKE32 NUA32 ODW32 ONS32 OXO32 PHK32 PRG32 QBC32 QKY32 QUU32 REQ32 ROM32 RYI32 SIE32 SSA32 TBW32 TLS32 TVO32 UFK32 UPG32 UZC32 VIY32 VSU32 WCQ32 WMM32 WWI32 AA65568 JW65568 TS65568 ADO65568 ANK65568 AXG65568 BHC65568 BQY65568 CAU65568 CKQ65568 CUM65568 DEI65568 DOE65568 DYA65568 EHW65568 ERS65568 FBO65568 FLK65568 FVG65568 GFC65568 GOY65568 GYU65568 HIQ65568 HSM65568 ICI65568 IME65568 IWA65568 JFW65568 JPS65568 JZO65568 KJK65568 KTG65568 LDC65568 LMY65568 LWU65568 MGQ65568 MQM65568 NAI65568 NKE65568 NUA65568 ODW65568 ONS65568 OXO65568 PHK65568 PRG65568 QBC65568 QKY65568 QUU65568 REQ65568 ROM65568 RYI65568 SIE65568 SSA65568 TBW65568 TLS65568 TVO65568 UFK65568 UPG65568 UZC65568 VIY65568 VSU65568 WCQ65568 WMM65568 WWI65568 AA131104 JW131104 TS131104 ADO131104 ANK131104 AXG131104 BHC131104 BQY131104 CAU131104 CKQ131104 CUM131104 DEI131104 DOE131104 DYA131104 EHW131104 ERS131104 FBO131104 FLK131104 FVG131104 GFC131104 GOY131104 GYU131104 HIQ131104 HSM131104 ICI131104 IME131104 IWA131104 JFW131104 JPS131104 JZO131104 KJK131104 KTG131104 LDC131104 LMY131104 LWU131104 MGQ131104 MQM131104 NAI131104 NKE131104 NUA131104 ODW131104 ONS131104 OXO131104 PHK131104 PRG131104 QBC131104 QKY131104 QUU131104 REQ131104 ROM131104 RYI131104 SIE131104 SSA131104 TBW131104 TLS131104 TVO131104 UFK131104 UPG131104 UZC131104 VIY131104 VSU131104 WCQ131104 WMM131104 WWI131104 AA196640 JW196640 TS196640 ADO196640 ANK196640 AXG196640 BHC196640 BQY196640 CAU196640 CKQ196640 CUM196640 DEI196640 DOE196640 DYA196640 EHW196640 ERS196640 FBO196640 FLK196640 FVG196640 GFC196640 GOY196640 GYU196640 HIQ196640 HSM196640 ICI196640 IME196640 IWA196640 JFW196640 JPS196640 JZO196640 KJK196640 KTG196640 LDC196640 LMY196640 LWU196640 MGQ196640 MQM196640 NAI196640 NKE196640 NUA196640 ODW196640 ONS196640 OXO196640 PHK196640 PRG196640 QBC196640 QKY196640 QUU196640 REQ196640 ROM196640 RYI196640 SIE196640 SSA196640 TBW196640 TLS196640 TVO196640 UFK196640 UPG196640 UZC196640 VIY196640 VSU196640 WCQ196640 WMM196640 WWI196640 AA262176 JW262176 TS262176 ADO262176 ANK262176 AXG262176 BHC262176 BQY262176 CAU262176 CKQ262176 CUM262176 DEI262176 DOE262176 DYA262176 EHW262176 ERS262176 FBO262176 FLK262176 FVG262176 GFC262176 GOY262176 GYU262176 HIQ262176 HSM262176 ICI262176 IME262176 IWA262176 JFW262176 JPS262176 JZO262176 KJK262176 KTG262176 LDC262176 LMY262176 LWU262176 MGQ262176 MQM262176 NAI262176 NKE262176 NUA262176 ODW262176 ONS262176 OXO262176 PHK262176 PRG262176 QBC262176 QKY262176 QUU262176 REQ262176 ROM262176 RYI262176 SIE262176 SSA262176 TBW262176 TLS262176 TVO262176 UFK262176 UPG262176 UZC262176 VIY262176 VSU262176 WCQ262176 WMM262176 WWI262176 AA327712 JW327712 TS327712 ADO327712 ANK327712 AXG327712 BHC327712 BQY327712 CAU327712 CKQ327712 CUM327712 DEI327712 DOE327712 DYA327712 EHW327712 ERS327712 FBO327712 FLK327712 FVG327712 GFC327712 GOY327712 GYU327712 HIQ327712 HSM327712 ICI327712 IME327712 IWA327712 JFW327712 JPS327712 JZO327712 KJK327712 KTG327712 LDC327712 LMY327712 LWU327712 MGQ327712 MQM327712 NAI327712 NKE327712 NUA327712 ODW327712 ONS327712 OXO327712 PHK327712 PRG327712 QBC327712 QKY327712 QUU327712 REQ327712 ROM327712 RYI327712 SIE327712 SSA327712 TBW327712 TLS327712 TVO327712 UFK327712 UPG327712 UZC327712 VIY327712 VSU327712 WCQ327712 WMM327712 WWI327712 AA393248 JW393248 TS393248 ADO393248 ANK393248 AXG393248 BHC393248 BQY393248 CAU393248 CKQ393248 CUM393248 DEI393248 DOE393248 DYA393248 EHW393248 ERS393248 FBO393248 FLK393248 FVG393248 GFC393248 GOY393248 GYU393248 HIQ393248 HSM393248 ICI393248 IME393248 IWA393248 JFW393248 JPS393248 JZO393248 KJK393248 KTG393248 LDC393248 LMY393248 LWU393248 MGQ393248 MQM393248 NAI393248 NKE393248 NUA393248 ODW393248 ONS393248 OXO393248 PHK393248 PRG393248 QBC393248 QKY393248 QUU393248 REQ393248 ROM393248 RYI393248 SIE393248 SSA393248 TBW393248 TLS393248 TVO393248 UFK393248 UPG393248 UZC393248 VIY393248 VSU393248 WCQ393248 WMM393248 WWI393248 AA458784 JW458784 TS458784 ADO458784 ANK458784 AXG458784 BHC458784 BQY458784 CAU458784 CKQ458784 CUM458784 DEI458784 DOE458784 DYA458784 EHW458784 ERS458784 FBO458784 FLK458784 FVG458784 GFC458784 GOY458784 GYU458784 HIQ458784 HSM458784 ICI458784 IME458784 IWA458784 JFW458784 JPS458784 JZO458784 KJK458784 KTG458784 LDC458784 LMY458784 LWU458784 MGQ458784 MQM458784 NAI458784 NKE458784 NUA458784 ODW458784 ONS458784 OXO458784 PHK458784 PRG458784 QBC458784 QKY458784 QUU458784 REQ458784 ROM458784 RYI458784 SIE458784 SSA458784 TBW458784 TLS458784 TVO458784 UFK458784 UPG458784 UZC458784 VIY458784 VSU458784 WCQ458784 WMM458784 WWI458784 AA524320 JW524320 TS524320 ADO524320 ANK524320 AXG524320 BHC524320 BQY524320 CAU524320 CKQ524320 CUM524320 DEI524320 DOE524320 DYA524320 EHW524320 ERS524320 FBO524320 FLK524320 FVG524320 GFC524320 GOY524320 GYU524320 HIQ524320 HSM524320 ICI524320 IME524320 IWA524320 JFW524320 JPS524320 JZO524320 KJK524320 KTG524320 LDC524320 LMY524320 LWU524320 MGQ524320 MQM524320 NAI524320 NKE524320 NUA524320 ODW524320 ONS524320 OXO524320 PHK524320 PRG524320 QBC524320 QKY524320 QUU524320 REQ524320 ROM524320 RYI524320 SIE524320 SSA524320 TBW524320 TLS524320 TVO524320 UFK524320 UPG524320 UZC524320 VIY524320 VSU524320 WCQ524320 WMM524320 WWI524320 AA589856 JW589856 TS589856 ADO589856 ANK589856 AXG589856 BHC589856 BQY589856 CAU589856 CKQ589856 CUM589856 DEI589856 DOE589856 DYA589856 EHW589856 ERS589856 FBO589856 FLK589856 FVG589856 GFC589856 GOY589856 GYU589856 HIQ589856 HSM589856 ICI589856 IME589856 IWA589856 JFW589856 JPS589856 JZO589856 KJK589856 KTG589856 LDC589856 LMY589856 LWU589856 MGQ589856 MQM589856 NAI589856 NKE589856 NUA589856 ODW589856 ONS589856 OXO589856 PHK589856 PRG589856 QBC589856 QKY589856 QUU589856 REQ589856 ROM589856 RYI589856 SIE589856 SSA589856 TBW589856 TLS589856 TVO589856 UFK589856 UPG589856 UZC589856 VIY589856 VSU589856 WCQ589856 WMM589856 WWI589856 AA655392 JW655392 TS655392 ADO655392 ANK655392 AXG655392 BHC655392 BQY655392 CAU655392 CKQ655392 CUM655392 DEI655392 DOE655392 DYA655392 EHW655392 ERS655392 FBO655392 FLK655392 FVG655392 GFC655392 GOY655392 GYU655392 HIQ655392 HSM655392 ICI655392 IME655392 IWA655392 JFW655392 JPS655392 JZO655392 KJK655392 KTG655392 LDC655392 LMY655392 LWU655392 MGQ655392 MQM655392 NAI655392 NKE655392 NUA655392 ODW655392 ONS655392 OXO655392 PHK655392 PRG655392 QBC655392 QKY655392 QUU655392 REQ655392 ROM655392 RYI655392 SIE655392 SSA655392 TBW655392 TLS655392 TVO655392 UFK655392 UPG655392 UZC655392 VIY655392 VSU655392 WCQ655392 WMM655392 WWI655392 AA720928 JW720928 TS720928 ADO720928 ANK720928 AXG720928 BHC720928 BQY720928 CAU720928 CKQ720928 CUM720928 DEI720928 DOE720928 DYA720928 EHW720928 ERS720928 FBO720928 FLK720928 FVG720928 GFC720928 GOY720928 GYU720928 HIQ720928 HSM720928 ICI720928 IME720928 IWA720928 JFW720928 JPS720928 JZO720928 KJK720928 KTG720928 LDC720928 LMY720928 LWU720928 MGQ720928 MQM720928 NAI720928 NKE720928 NUA720928 ODW720928 ONS720928 OXO720928 PHK720928 PRG720928 QBC720928 QKY720928 QUU720928 REQ720928 ROM720928 RYI720928 SIE720928 SSA720928 TBW720928 TLS720928 TVO720928 UFK720928 UPG720928 UZC720928 VIY720928 VSU720928 WCQ720928 WMM720928 WWI720928 AA786464 JW786464 TS786464 ADO786464 ANK786464 AXG786464 BHC786464 BQY786464 CAU786464 CKQ786464 CUM786464 DEI786464 DOE786464 DYA786464 EHW786464 ERS786464 FBO786464 FLK786464 FVG786464 GFC786464 GOY786464 GYU786464 HIQ786464 HSM786464 ICI786464 IME786464 IWA786464 JFW786464 JPS786464 JZO786464 KJK786464 KTG786464 LDC786464 LMY786464 LWU786464 MGQ786464 MQM786464 NAI786464 NKE786464 NUA786464 ODW786464 ONS786464 OXO786464 PHK786464 PRG786464 QBC786464 QKY786464 QUU786464 REQ786464 ROM786464 RYI786464 SIE786464 SSA786464 TBW786464 TLS786464 TVO786464 UFK786464 UPG786464 UZC786464 VIY786464 VSU786464 WCQ786464 WMM786464 WWI786464 AA852000 JW852000 TS852000 ADO852000 ANK852000 AXG852000 BHC852000 BQY852000 CAU852000 CKQ852000 CUM852000 DEI852000 DOE852000 DYA852000 EHW852000 ERS852000 FBO852000 FLK852000 FVG852000 GFC852000 GOY852000 GYU852000 HIQ852000 HSM852000 ICI852000 IME852000 IWA852000 JFW852000 JPS852000 JZO852000 KJK852000 KTG852000 LDC852000 LMY852000 LWU852000 MGQ852000 MQM852000 NAI852000 NKE852000 NUA852000 ODW852000 ONS852000 OXO852000 PHK852000 PRG852000 QBC852000 QKY852000 QUU852000 REQ852000 ROM852000 RYI852000 SIE852000 SSA852000 TBW852000 TLS852000 TVO852000 UFK852000 UPG852000 UZC852000 VIY852000 VSU852000 WCQ852000 WMM852000 WWI852000 AA917536 JW917536 TS917536 ADO917536 ANK917536 AXG917536 BHC917536 BQY917536 CAU917536 CKQ917536 CUM917536 DEI917536 DOE917536 DYA917536 EHW917536 ERS917536 FBO917536 FLK917536 FVG917536 GFC917536 GOY917536 GYU917536 HIQ917536 HSM917536 ICI917536 IME917536 IWA917536 JFW917536 JPS917536 JZO917536 KJK917536 KTG917536 LDC917536 LMY917536 LWU917536 MGQ917536 MQM917536 NAI917536 NKE917536 NUA917536 ODW917536 ONS917536 OXO917536 PHK917536 PRG917536 QBC917536 QKY917536 QUU917536 REQ917536 ROM917536 RYI917536 SIE917536 SSA917536 TBW917536 TLS917536 TVO917536 UFK917536 UPG917536 UZC917536 VIY917536 VSU917536 WCQ917536 WMM917536 WWI917536 AA983072 JW983072 TS983072 ADO983072 ANK983072 AXG983072 BHC983072 BQY983072 CAU983072 CKQ983072 CUM983072 DEI983072 DOE983072 DYA983072 EHW983072 ERS983072 FBO983072 FLK983072 FVG983072 GFC983072 GOY983072 GYU983072 HIQ983072 HSM983072 ICI983072 IME983072 IWA983072 JFW983072 JPS983072 JZO983072 KJK983072 KTG983072 LDC983072 LMY983072 LWU983072 MGQ983072 MQM983072 NAI983072 NKE983072 NUA983072 ODW983072 ONS983072 OXO983072 PHK983072 PRG983072 QBC983072 QKY983072 QUU983072 REQ983072 ROM983072 RYI983072 SIE983072 SSA983072 TBW983072 TLS983072 TVO983072 UFK983072 UPG983072 UZC983072 VIY983072 VSU983072 WCQ983072 WMM983072 WWI983072">
      <formula1>"x"</formula1>
      <formula2>0</formula2>
    </dataValidation>
    <dataValidation type="list" showDropDown="1" showInputMessage="1" showErrorMessage="1" error="Vyznačí sa iba  x" prompt="&#10;    Vyznačí sa x,     &#10;ak ide o schválenú&#10; účtovnú závierku" sqref="AG25 KC25 TY25 ADU25 ANQ25 AXM25 BHI25 BRE25 CBA25 CKW25 CUS25 DEO25 DOK25 DYG25 EIC25 ERY25 FBU25 FLQ25 FVM25 GFI25 GPE25 GZA25 HIW25 HSS25 ICO25 IMK25 IWG25 JGC25 JPY25 JZU25 KJQ25 KTM25 LDI25 LNE25 LXA25 MGW25 MQS25 NAO25 NKK25 NUG25 OEC25 ONY25 OXU25 PHQ25 PRM25 QBI25 QLE25 QVA25 REW25 ROS25 RYO25 SIK25 SSG25 TCC25 TLY25 TVU25 UFQ25 UPM25 UZI25 VJE25 VTA25 WCW25 WMS25 WWO25 AG65561 KC65561 TY65561 ADU65561 ANQ65561 AXM65561 BHI65561 BRE65561 CBA65561 CKW65561 CUS65561 DEO65561 DOK65561 DYG65561 EIC65561 ERY65561 FBU65561 FLQ65561 FVM65561 GFI65561 GPE65561 GZA65561 HIW65561 HSS65561 ICO65561 IMK65561 IWG65561 JGC65561 JPY65561 JZU65561 KJQ65561 KTM65561 LDI65561 LNE65561 LXA65561 MGW65561 MQS65561 NAO65561 NKK65561 NUG65561 OEC65561 ONY65561 OXU65561 PHQ65561 PRM65561 QBI65561 QLE65561 QVA65561 REW65561 ROS65561 RYO65561 SIK65561 SSG65561 TCC65561 TLY65561 TVU65561 UFQ65561 UPM65561 UZI65561 VJE65561 VTA65561 WCW65561 WMS65561 WWO65561 AG131097 KC131097 TY131097 ADU131097 ANQ131097 AXM131097 BHI131097 BRE131097 CBA131097 CKW131097 CUS131097 DEO131097 DOK131097 DYG131097 EIC131097 ERY131097 FBU131097 FLQ131097 FVM131097 GFI131097 GPE131097 GZA131097 HIW131097 HSS131097 ICO131097 IMK131097 IWG131097 JGC131097 JPY131097 JZU131097 KJQ131097 KTM131097 LDI131097 LNE131097 LXA131097 MGW131097 MQS131097 NAO131097 NKK131097 NUG131097 OEC131097 ONY131097 OXU131097 PHQ131097 PRM131097 QBI131097 QLE131097 QVA131097 REW131097 ROS131097 RYO131097 SIK131097 SSG131097 TCC131097 TLY131097 TVU131097 UFQ131097 UPM131097 UZI131097 VJE131097 VTA131097 WCW131097 WMS131097 WWO131097 AG196633 KC196633 TY196633 ADU196633 ANQ196633 AXM196633 BHI196633 BRE196633 CBA196633 CKW196633 CUS196633 DEO196633 DOK196633 DYG196633 EIC196633 ERY196633 FBU196633 FLQ196633 FVM196633 GFI196633 GPE196633 GZA196633 HIW196633 HSS196633 ICO196633 IMK196633 IWG196633 JGC196633 JPY196633 JZU196633 KJQ196633 KTM196633 LDI196633 LNE196633 LXA196633 MGW196633 MQS196633 NAO196633 NKK196633 NUG196633 OEC196633 ONY196633 OXU196633 PHQ196633 PRM196633 QBI196633 QLE196633 QVA196633 REW196633 ROS196633 RYO196633 SIK196633 SSG196633 TCC196633 TLY196633 TVU196633 UFQ196633 UPM196633 UZI196633 VJE196633 VTA196633 WCW196633 WMS196633 WWO196633 AG262169 KC262169 TY262169 ADU262169 ANQ262169 AXM262169 BHI262169 BRE262169 CBA262169 CKW262169 CUS262169 DEO262169 DOK262169 DYG262169 EIC262169 ERY262169 FBU262169 FLQ262169 FVM262169 GFI262169 GPE262169 GZA262169 HIW262169 HSS262169 ICO262169 IMK262169 IWG262169 JGC262169 JPY262169 JZU262169 KJQ262169 KTM262169 LDI262169 LNE262169 LXA262169 MGW262169 MQS262169 NAO262169 NKK262169 NUG262169 OEC262169 ONY262169 OXU262169 PHQ262169 PRM262169 QBI262169 QLE262169 QVA262169 REW262169 ROS262169 RYO262169 SIK262169 SSG262169 TCC262169 TLY262169 TVU262169 UFQ262169 UPM262169 UZI262169 VJE262169 VTA262169 WCW262169 WMS262169 WWO262169 AG327705 KC327705 TY327705 ADU327705 ANQ327705 AXM327705 BHI327705 BRE327705 CBA327705 CKW327705 CUS327705 DEO327705 DOK327705 DYG327705 EIC327705 ERY327705 FBU327705 FLQ327705 FVM327705 GFI327705 GPE327705 GZA327705 HIW327705 HSS327705 ICO327705 IMK327705 IWG327705 JGC327705 JPY327705 JZU327705 KJQ327705 KTM327705 LDI327705 LNE327705 LXA327705 MGW327705 MQS327705 NAO327705 NKK327705 NUG327705 OEC327705 ONY327705 OXU327705 PHQ327705 PRM327705 QBI327705 QLE327705 QVA327705 REW327705 ROS327705 RYO327705 SIK327705 SSG327705 TCC327705 TLY327705 TVU327705 UFQ327705 UPM327705 UZI327705 VJE327705 VTA327705 WCW327705 WMS327705 WWO327705 AG393241 KC393241 TY393241 ADU393241 ANQ393241 AXM393241 BHI393241 BRE393241 CBA393241 CKW393241 CUS393241 DEO393241 DOK393241 DYG393241 EIC393241 ERY393241 FBU393241 FLQ393241 FVM393241 GFI393241 GPE393241 GZA393241 HIW393241 HSS393241 ICO393241 IMK393241 IWG393241 JGC393241 JPY393241 JZU393241 KJQ393241 KTM393241 LDI393241 LNE393241 LXA393241 MGW393241 MQS393241 NAO393241 NKK393241 NUG393241 OEC393241 ONY393241 OXU393241 PHQ393241 PRM393241 QBI393241 QLE393241 QVA393241 REW393241 ROS393241 RYO393241 SIK393241 SSG393241 TCC393241 TLY393241 TVU393241 UFQ393241 UPM393241 UZI393241 VJE393241 VTA393241 WCW393241 WMS393241 WWO393241 AG458777 KC458777 TY458777 ADU458777 ANQ458777 AXM458777 BHI458777 BRE458777 CBA458777 CKW458777 CUS458777 DEO458777 DOK458777 DYG458777 EIC458777 ERY458777 FBU458777 FLQ458777 FVM458777 GFI458777 GPE458777 GZA458777 HIW458777 HSS458777 ICO458777 IMK458777 IWG458777 JGC458777 JPY458777 JZU458777 KJQ458777 KTM458777 LDI458777 LNE458777 LXA458777 MGW458777 MQS458777 NAO458777 NKK458777 NUG458777 OEC458777 ONY458777 OXU458777 PHQ458777 PRM458777 QBI458777 QLE458777 QVA458777 REW458777 ROS458777 RYO458777 SIK458777 SSG458777 TCC458777 TLY458777 TVU458777 UFQ458777 UPM458777 UZI458777 VJE458777 VTA458777 WCW458777 WMS458777 WWO458777 AG524313 KC524313 TY524313 ADU524313 ANQ524313 AXM524313 BHI524313 BRE524313 CBA524313 CKW524313 CUS524313 DEO524313 DOK524313 DYG524313 EIC524313 ERY524313 FBU524313 FLQ524313 FVM524313 GFI524313 GPE524313 GZA524313 HIW524313 HSS524313 ICO524313 IMK524313 IWG524313 JGC524313 JPY524313 JZU524313 KJQ524313 KTM524313 LDI524313 LNE524313 LXA524313 MGW524313 MQS524313 NAO524313 NKK524313 NUG524313 OEC524313 ONY524313 OXU524313 PHQ524313 PRM524313 QBI524313 QLE524313 QVA524313 REW524313 ROS524313 RYO524313 SIK524313 SSG524313 TCC524313 TLY524313 TVU524313 UFQ524313 UPM524313 UZI524313 VJE524313 VTA524313 WCW524313 WMS524313 WWO524313 AG589849 KC589849 TY589849 ADU589849 ANQ589849 AXM589849 BHI589849 BRE589849 CBA589849 CKW589849 CUS589849 DEO589849 DOK589849 DYG589849 EIC589849 ERY589849 FBU589849 FLQ589849 FVM589849 GFI589849 GPE589849 GZA589849 HIW589849 HSS589849 ICO589849 IMK589849 IWG589849 JGC589849 JPY589849 JZU589849 KJQ589849 KTM589849 LDI589849 LNE589849 LXA589849 MGW589849 MQS589849 NAO589849 NKK589849 NUG589849 OEC589849 ONY589849 OXU589849 PHQ589849 PRM589849 QBI589849 QLE589849 QVA589849 REW589849 ROS589849 RYO589849 SIK589849 SSG589849 TCC589849 TLY589849 TVU589849 UFQ589849 UPM589849 UZI589849 VJE589849 VTA589849 WCW589849 WMS589849 WWO589849 AG655385 KC655385 TY655385 ADU655385 ANQ655385 AXM655385 BHI655385 BRE655385 CBA655385 CKW655385 CUS655385 DEO655385 DOK655385 DYG655385 EIC655385 ERY655385 FBU655385 FLQ655385 FVM655385 GFI655385 GPE655385 GZA655385 HIW655385 HSS655385 ICO655385 IMK655385 IWG655385 JGC655385 JPY655385 JZU655385 KJQ655385 KTM655385 LDI655385 LNE655385 LXA655385 MGW655385 MQS655385 NAO655385 NKK655385 NUG655385 OEC655385 ONY655385 OXU655385 PHQ655385 PRM655385 QBI655385 QLE655385 QVA655385 REW655385 ROS655385 RYO655385 SIK655385 SSG655385 TCC655385 TLY655385 TVU655385 UFQ655385 UPM655385 UZI655385 VJE655385 VTA655385 WCW655385 WMS655385 WWO655385 AG720921 KC720921 TY720921 ADU720921 ANQ720921 AXM720921 BHI720921 BRE720921 CBA720921 CKW720921 CUS720921 DEO720921 DOK720921 DYG720921 EIC720921 ERY720921 FBU720921 FLQ720921 FVM720921 GFI720921 GPE720921 GZA720921 HIW720921 HSS720921 ICO720921 IMK720921 IWG720921 JGC720921 JPY720921 JZU720921 KJQ720921 KTM720921 LDI720921 LNE720921 LXA720921 MGW720921 MQS720921 NAO720921 NKK720921 NUG720921 OEC720921 ONY720921 OXU720921 PHQ720921 PRM720921 QBI720921 QLE720921 QVA720921 REW720921 ROS720921 RYO720921 SIK720921 SSG720921 TCC720921 TLY720921 TVU720921 UFQ720921 UPM720921 UZI720921 VJE720921 VTA720921 WCW720921 WMS720921 WWO720921 AG786457 KC786457 TY786457 ADU786457 ANQ786457 AXM786457 BHI786457 BRE786457 CBA786457 CKW786457 CUS786457 DEO786457 DOK786457 DYG786457 EIC786457 ERY786457 FBU786457 FLQ786457 FVM786457 GFI786457 GPE786457 GZA786457 HIW786457 HSS786457 ICO786457 IMK786457 IWG786457 JGC786457 JPY786457 JZU786457 KJQ786457 KTM786457 LDI786457 LNE786457 LXA786457 MGW786457 MQS786457 NAO786457 NKK786457 NUG786457 OEC786457 ONY786457 OXU786457 PHQ786457 PRM786457 QBI786457 QLE786457 QVA786457 REW786457 ROS786457 RYO786457 SIK786457 SSG786457 TCC786457 TLY786457 TVU786457 UFQ786457 UPM786457 UZI786457 VJE786457 VTA786457 WCW786457 WMS786457 WWO786457 AG851993 KC851993 TY851993 ADU851993 ANQ851993 AXM851993 BHI851993 BRE851993 CBA851993 CKW851993 CUS851993 DEO851993 DOK851993 DYG851993 EIC851993 ERY851993 FBU851993 FLQ851993 FVM851993 GFI851993 GPE851993 GZA851993 HIW851993 HSS851993 ICO851993 IMK851993 IWG851993 JGC851993 JPY851993 JZU851993 KJQ851993 KTM851993 LDI851993 LNE851993 LXA851993 MGW851993 MQS851993 NAO851993 NKK851993 NUG851993 OEC851993 ONY851993 OXU851993 PHQ851993 PRM851993 QBI851993 QLE851993 QVA851993 REW851993 ROS851993 RYO851993 SIK851993 SSG851993 TCC851993 TLY851993 TVU851993 UFQ851993 UPM851993 UZI851993 VJE851993 VTA851993 WCW851993 WMS851993 WWO851993 AG917529 KC917529 TY917529 ADU917529 ANQ917529 AXM917529 BHI917529 BRE917529 CBA917529 CKW917529 CUS917529 DEO917529 DOK917529 DYG917529 EIC917529 ERY917529 FBU917529 FLQ917529 FVM917529 GFI917529 GPE917529 GZA917529 HIW917529 HSS917529 ICO917529 IMK917529 IWG917529 JGC917529 JPY917529 JZU917529 KJQ917529 KTM917529 LDI917529 LNE917529 LXA917529 MGW917529 MQS917529 NAO917529 NKK917529 NUG917529 OEC917529 ONY917529 OXU917529 PHQ917529 PRM917529 QBI917529 QLE917529 QVA917529 REW917529 ROS917529 RYO917529 SIK917529 SSG917529 TCC917529 TLY917529 TVU917529 UFQ917529 UPM917529 UZI917529 VJE917529 VTA917529 WCW917529 WMS917529 WWO917529 AG983065 KC983065 TY983065 ADU983065 ANQ983065 AXM983065 BHI983065 BRE983065 CBA983065 CKW983065 CUS983065 DEO983065 DOK983065 DYG983065 EIC983065 ERY983065 FBU983065 FLQ983065 FVM983065 GFI983065 GPE983065 GZA983065 HIW983065 HSS983065 ICO983065 IMK983065 IWG983065 JGC983065 JPY983065 JZU983065 KJQ983065 KTM983065 LDI983065 LNE983065 LXA983065 MGW983065 MQS983065 NAO983065 NKK983065 NUG983065 OEC983065 ONY983065 OXU983065 PHQ983065 PRM983065 QBI983065 QLE983065 QVA983065 REW983065 ROS983065 RYO983065 SIK983065 SSG983065 TCC983065 TLY983065 TVU983065 UFQ983065 UPM983065 UZI983065 VJE983065 VTA983065 WCW983065 WMS983065 WWO983065 WWU983066 KI26 UE26 AEA26 ANW26 AXS26 BHO26 BRK26 CBG26 CLC26 CUY26 DEU26 DOQ26 DYM26 EII26 ESE26 FCA26 FLW26 FVS26 GFO26 GPK26 GZG26 HJC26 HSY26 ICU26 IMQ26 IWM26 JGI26 JQE26 KAA26 KJW26 KTS26 LDO26 LNK26 LXG26 MHC26 MQY26 NAU26 NKQ26 NUM26 OEI26 OOE26 OYA26 PHW26 PRS26 QBO26 QLK26 QVG26 RFC26 ROY26 RYU26 SIQ26 SSM26 TCI26 TME26 TWA26 UFW26 UPS26 UZO26 VJK26 VTG26 WDC26 WMY26 WWU26 AM65562 KI65562 UE65562 AEA65562 ANW65562 AXS65562 BHO65562 BRK65562 CBG65562 CLC65562 CUY65562 DEU65562 DOQ65562 DYM65562 EII65562 ESE65562 FCA65562 FLW65562 FVS65562 GFO65562 GPK65562 GZG65562 HJC65562 HSY65562 ICU65562 IMQ65562 IWM65562 JGI65562 JQE65562 KAA65562 KJW65562 KTS65562 LDO65562 LNK65562 LXG65562 MHC65562 MQY65562 NAU65562 NKQ65562 NUM65562 OEI65562 OOE65562 OYA65562 PHW65562 PRS65562 QBO65562 QLK65562 QVG65562 RFC65562 ROY65562 RYU65562 SIQ65562 SSM65562 TCI65562 TME65562 TWA65562 UFW65562 UPS65562 UZO65562 VJK65562 VTG65562 WDC65562 WMY65562 WWU65562 AM131098 KI131098 UE131098 AEA131098 ANW131098 AXS131098 BHO131098 BRK131098 CBG131098 CLC131098 CUY131098 DEU131098 DOQ131098 DYM131098 EII131098 ESE131098 FCA131098 FLW131098 FVS131098 GFO131098 GPK131098 GZG131098 HJC131098 HSY131098 ICU131098 IMQ131098 IWM131098 JGI131098 JQE131098 KAA131098 KJW131098 KTS131098 LDO131098 LNK131098 LXG131098 MHC131098 MQY131098 NAU131098 NKQ131098 NUM131098 OEI131098 OOE131098 OYA131098 PHW131098 PRS131098 QBO131098 QLK131098 QVG131098 RFC131098 ROY131098 RYU131098 SIQ131098 SSM131098 TCI131098 TME131098 TWA131098 UFW131098 UPS131098 UZO131098 VJK131098 VTG131098 WDC131098 WMY131098 WWU131098 AM196634 KI196634 UE196634 AEA196634 ANW196634 AXS196634 BHO196634 BRK196634 CBG196634 CLC196634 CUY196634 DEU196634 DOQ196634 DYM196634 EII196634 ESE196634 FCA196634 FLW196634 FVS196634 GFO196634 GPK196634 GZG196634 HJC196634 HSY196634 ICU196634 IMQ196634 IWM196634 JGI196634 JQE196634 KAA196634 KJW196634 KTS196634 LDO196634 LNK196634 LXG196634 MHC196634 MQY196634 NAU196634 NKQ196634 NUM196634 OEI196634 OOE196634 OYA196634 PHW196634 PRS196634 QBO196634 QLK196634 QVG196634 RFC196634 ROY196634 RYU196634 SIQ196634 SSM196634 TCI196634 TME196634 TWA196634 UFW196634 UPS196634 UZO196634 VJK196634 VTG196634 WDC196634 WMY196634 WWU196634 AM262170 KI262170 UE262170 AEA262170 ANW262170 AXS262170 BHO262170 BRK262170 CBG262170 CLC262170 CUY262170 DEU262170 DOQ262170 DYM262170 EII262170 ESE262170 FCA262170 FLW262170 FVS262170 GFO262170 GPK262170 GZG262170 HJC262170 HSY262170 ICU262170 IMQ262170 IWM262170 JGI262170 JQE262170 KAA262170 KJW262170 KTS262170 LDO262170 LNK262170 LXG262170 MHC262170 MQY262170 NAU262170 NKQ262170 NUM262170 OEI262170 OOE262170 OYA262170 PHW262170 PRS262170 QBO262170 QLK262170 QVG262170 RFC262170 ROY262170 RYU262170 SIQ262170 SSM262170 TCI262170 TME262170 TWA262170 UFW262170 UPS262170 UZO262170 VJK262170 VTG262170 WDC262170 WMY262170 WWU262170 AM327706 KI327706 UE327706 AEA327706 ANW327706 AXS327706 BHO327706 BRK327706 CBG327706 CLC327706 CUY327706 DEU327706 DOQ327706 DYM327706 EII327706 ESE327706 FCA327706 FLW327706 FVS327706 GFO327706 GPK327706 GZG327706 HJC327706 HSY327706 ICU327706 IMQ327706 IWM327706 JGI327706 JQE327706 KAA327706 KJW327706 KTS327706 LDO327706 LNK327706 LXG327706 MHC327706 MQY327706 NAU327706 NKQ327706 NUM327706 OEI327706 OOE327706 OYA327706 PHW327706 PRS327706 QBO327706 QLK327706 QVG327706 RFC327706 ROY327706 RYU327706 SIQ327706 SSM327706 TCI327706 TME327706 TWA327706 UFW327706 UPS327706 UZO327706 VJK327706 VTG327706 WDC327706 WMY327706 WWU327706 AM393242 KI393242 UE393242 AEA393242 ANW393242 AXS393242 BHO393242 BRK393242 CBG393242 CLC393242 CUY393242 DEU393242 DOQ393242 DYM393242 EII393242 ESE393242 FCA393242 FLW393242 FVS393242 GFO393242 GPK393242 GZG393242 HJC393242 HSY393242 ICU393242 IMQ393242 IWM393242 JGI393242 JQE393242 KAA393242 KJW393242 KTS393242 LDO393242 LNK393242 LXG393242 MHC393242 MQY393242 NAU393242 NKQ393242 NUM393242 OEI393242 OOE393242 OYA393242 PHW393242 PRS393242 QBO393242 QLK393242 QVG393242 RFC393242 ROY393242 RYU393242 SIQ393242 SSM393242 TCI393242 TME393242 TWA393242 UFW393242 UPS393242 UZO393242 VJK393242 VTG393242 WDC393242 WMY393242 WWU393242 AM458778 KI458778 UE458778 AEA458778 ANW458778 AXS458778 BHO458778 BRK458778 CBG458778 CLC458778 CUY458778 DEU458778 DOQ458778 DYM458778 EII458778 ESE458778 FCA458778 FLW458778 FVS458778 GFO458778 GPK458778 GZG458778 HJC458778 HSY458778 ICU458778 IMQ458778 IWM458778 JGI458778 JQE458778 KAA458778 KJW458778 KTS458778 LDO458778 LNK458778 LXG458778 MHC458778 MQY458778 NAU458778 NKQ458778 NUM458778 OEI458778 OOE458778 OYA458778 PHW458778 PRS458778 QBO458778 QLK458778 QVG458778 RFC458778 ROY458778 RYU458778 SIQ458778 SSM458778 TCI458778 TME458778 TWA458778 UFW458778 UPS458778 UZO458778 VJK458778 VTG458778 WDC458778 WMY458778 WWU458778 AM524314 KI524314 UE524314 AEA524314 ANW524314 AXS524314 BHO524314 BRK524314 CBG524314 CLC524314 CUY524314 DEU524314 DOQ524314 DYM524314 EII524314 ESE524314 FCA524314 FLW524314 FVS524314 GFO524314 GPK524314 GZG524314 HJC524314 HSY524314 ICU524314 IMQ524314 IWM524314 JGI524314 JQE524314 KAA524314 KJW524314 KTS524314 LDO524314 LNK524314 LXG524314 MHC524314 MQY524314 NAU524314 NKQ524314 NUM524314 OEI524314 OOE524314 OYA524314 PHW524314 PRS524314 QBO524314 QLK524314 QVG524314 RFC524314 ROY524314 RYU524314 SIQ524314 SSM524314 TCI524314 TME524314 TWA524314 UFW524314 UPS524314 UZO524314 VJK524314 VTG524314 WDC524314 WMY524314 WWU524314 AM589850 KI589850 UE589850 AEA589850 ANW589850 AXS589850 BHO589850 BRK589850 CBG589850 CLC589850 CUY589850 DEU589850 DOQ589850 DYM589850 EII589850 ESE589850 FCA589850 FLW589850 FVS589850 GFO589850 GPK589850 GZG589850 HJC589850 HSY589850 ICU589850 IMQ589850 IWM589850 JGI589850 JQE589850 KAA589850 KJW589850 KTS589850 LDO589850 LNK589850 LXG589850 MHC589850 MQY589850 NAU589850 NKQ589850 NUM589850 OEI589850 OOE589850 OYA589850 PHW589850 PRS589850 QBO589850 QLK589850 QVG589850 RFC589850 ROY589850 RYU589850 SIQ589850 SSM589850 TCI589850 TME589850 TWA589850 UFW589850 UPS589850 UZO589850 VJK589850 VTG589850 WDC589850 WMY589850 WWU589850 AM655386 KI655386 UE655386 AEA655386 ANW655386 AXS655386 BHO655386 BRK655386 CBG655386 CLC655386 CUY655386 DEU655386 DOQ655386 DYM655386 EII655386 ESE655386 FCA655386 FLW655386 FVS655386 GFO655386 GPK655386 GZG655386 HJC655386 HSY655386 ICU655386 IMQ655386 IWM655386 JGI655386 JQE655386 KAA655386 KJW655386 KTS655386 LDO655386 LNK655386 LXG655386 MHC655386 MQY655386 NAU655386 NKQ655386 NUM655386 OEI655386 OOE655386 OYA655386 PHW655386 PRS655386 QBO655386 QLK655386 QVG655386 RFC655386 ROY655386 RYU655386 SIQ655386 SSM655386 TCI655386 TME655386 TWA655386 UFW655386 UPS655386 UZO655386 VJK655386 VTG655386 WDC655386 WMY655386 WWU655386 AM720922 KI720922 UE720922 AEA720922 ANW720922 AXS720922 BHO720922 BRK720922 CBG720922 CLC720922 CUY720922 DEU720922 DOQ720922 DYM720922 EII720922 ESE720922 FCA720922 FLW720922 FVS720922 GFO720922 GPK720922 GZG720922 HJC720922 HSY720922 ICU720922 IMQ720922 IWM720922 JGI720922 JQE720922 KAA720922 KJW720922 KTS720922 LDO720922 LNK720922 LXG720922 MHC720922 MQY720922 NAU720922 NKQ720922 NUM720922 OEI720922 OOE720922 OYA720922 PHW720922 PRS720922 QBO720922 QLK720922 QVG720922 RFC720922 ROY720922 RYU720922 SIQ720922 SSM720922 TCI720922 TME720922 TWA720922 UFW720922 UPS720922 UZO720922 VJK720922 VTG720922 WDC720922 WMY720922 WWU720922 AM786458 KI786458 UE786458 AEA786458 ANW786458 AXS786458 BHO786458 BRK786458 CBG786458 CLC786458 CUY786458 DEU786458 DOQ786458 DYM786458 EII786458 ESE786458 FCA786458 FLW786458 FVS786458 GFO786458 GPK786458 GZG786458 HJC786458 HSY786458 ICU786458 IMQ786458 IWM786458 JGI786458 JQE786458 KAA786458 KJW786458 KTS786458 LDO786458 LNK786458 LXG786458 MHC786458 MQY786458 NAU786458 NKQ786458 NUM786458 OEI786458 OOE786458 OYA786458 PHW786458 PRS786458 QBO786458 QLK786458 QVG786458 RFC786458 ROY786458 RYU786458 SIQ786458 SSM786458 TCI786458 TME786458 TWA786458 UFW786458 UPS786458 UZO786458 VJK786458 VTG786458 WDC786458 WMY786458 WWU786458 AM851994 KI851994 UE851994 AEA851994 ANW851994 AXS851994 BHO851994 BRK851994 CBG851994 CLC851994 CUY851994 DEU851994 DOQ851994 DYM851994 EII851994 ESE851994 FCA851994 FLW851994 FVS851994 GFO851994 GPK851994 GZG851994 HJC851994 HSY851994 ICU851994 IMQ851994 IWM851994 JGI851994 JQE851994 KAA851994 KJW851994 KTS851994 LDO851994 LNK851994 LXG851994 MHC851994 MQY851994 NAU851994 NKQ851994 NUM851994 OEI851994 OOE851994 OYA851994 PHW851994 PRS851994 QBO851994 QLK851994 QVG851994 RFC851994 ROY851994 RYU851994 SIQ851994 SSM851994 TCI851994 TME851994 TWA851994 UFW851994 UPS851994 UZO851994 VJK851994 VTG851994 WDC851994 WMY851994 WWU851994 AM917530 KI917530 UE917530 AEA917530 ANW917530 AXS917530 BHO917530 BRK917530 CBG917530 CLC917530 CUY917530 DEU917530 DOQ917530 DYM917530 EII917530 ESE917530 FCA917530 FLW917530 FVS917530 GFO917530 GPK917530 GZG917530 HJC917530 HSY917530 ICU917530 IMQ917530 IWM917530 JGI917530 JQE917530 KAA917530 KJW917530 KTS917530 LDO917530 LNK917530 LXG917530 MHC917530 MQY917530 NAU917530 NKQ917530 NUM917530 OEI917530 OOE917530 OYA917530 PHW917530 PRS917530 QBO917530 QLK917530 QVG917530 RFC917530 ROY917530 RYU917530 SIQ917530 SSM917530 TCI917530 TME917530 TWA917530 UFW917530 UPS917530 UZO917530 VJK917530 VTG917530 WDC917530 WMY917530 WWU917530 AM983066 KI983066 UE983066 AEA983066 ANW983066 AXS983066 BHO983066 BRK983066 CBG983066 CLC983066 CUY983066 DEU983066 DOQ983066 DYM983066 EII983066 ESE983066 FCA983066 FLW983066 FVS983066 GFO983066 GPK983066 GZG983066 HJC983066 HSY983066 ICU983066 IMQ983066 IWM983066 JGI983066 JQE983066 KAA983066 KJW983066 KTS983066 LDO983066 LNK983066 LXG983066 MHC983066 MQY983066 NAU983066 NKQ983066 NUM983066 OEI983066 OOE983066 OYA983066 PHW983066 PRS983066 QBO983066 QLK983066 QVG983066 RFC983066 ROY983066 RYU983066 SIQ983066 SSM983066 TCI983066 TME983066 TWA983066 UFW983066 UPS983066 UZO983066 VJK983066 VTG983066 WDC983066 WMY983066">
      <formula1>"x"</formula1>
      <formula2>0</formula2>
    </dataValidation>
    <dataValidation type="list" showDropDown="1" showInputMessage="1" showErrorMessage="1" error="Vyznačí sa iba  x" prompt="&#10;   Vyznačí sa x,     &#10; ak ide o riadnu&#10;účtovnú závierku" sqref="WXE983078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WNI983078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58:U65559 JQ65558:JQ65559 TM65558:TM65559 ADI65558:ADI65559 ANE65558:ANE65559 AXA65558:AXA65559 BGW65558:BGW65559 BQS65558:BQS65559 CAO65558:CAO65559 CKK65558:CKK65559 CUG65558:CUG65559 DEC65558:DEC65559 DNY65558:DNY65559 DXU65558:DXU65559 EHQ65558:EHQ65559 ERM65558:ERM65559 FBI65558:FBI65559 FLE65558:FLE65559 FVA65558:FVA65559 GEW65558:GEW65559 GOS65558:GOS65559 GYO65558:GYO65559 HIK65558:HIK65559 HSG65558:HSG65559 ICC65558:ICC65559 ILY65558:ILY65559 IVU65558:IVU65559 JFQ65558:JFQ65559 JPM65558:JPM65559 JZI65558:JZI65559 KJE65558:KJE65559 KTA65558:KTA65559 LCW65558:LCW65559 LMS65558:LMS65559 LWO65558:LWO65559 MGK65558:MGK65559 MQG65558:MQG65559 NAC65558:NAC65559 NJY65558:NJY65559 NTU65558:NTU65559 ODQ65558:ODQ65559 ONM65558:ONM65559 OXI65558:OXI65559 PHE65558:PHE65559 PRA65558:PRA65559 QAW65558:QAW65559 QKS65558:QKS65559 QUO65558:QUO65559 REK65558:REK65559 ROG65558:ROG65559 RYC65558:RYC65559 SHY65558:SHY65559 SRU65558:SRU65559 TBQ65558:TBQ65559 TLM65558:TLM65559 TVI65558:TVI65559 UFE65558:UFE65559 UPA65558:UPA65559 UYW65558:UYW65559 VIS65558:VIS65559 VSO65558:VSO65559 WCK65558:WCK65559 WMG65558:WMG65559 WWC65558:WWC65559 U131094:U131095 JQ131094:JQ131095 TM131094:TM131095 ADI131094:ADI131095 ANE131094:ANE131095 AXA131094:AXA131095 BGW131094:BGW131095 BQS131094:BQS131095 CAO131094:CAO131095 CKK131094:CKK131095 CUG131094:CUG131095 DEC131094:DEC131095 DNY131094:DNY131095 DXU131094:DXU131095 EHQ131094:EHQ131095 ERM131094:ERM131095 FBI131094:FBI131095 FLE131094:FLE131095 FVA131094:FVA131095 GEW131094:GEW131095 GOS131094:GOS131095 GYO131094:GYO131095 HIK131094:HIK131095 HSG131094:HSG131095 ICC131094:ICC131095 ILY131094:ILY131095 IVU131094:IVU131095 JFQ131094:JFQ131095 JPM131094:JPM131095 JZI131094:JZI131095 KJE131094:KJE131095 KTA131094:KTA131095 LCW131094:LCW131095 LMS131094:LMS131095 LWO131094:LWO131095 MGK131094:MGK131095 MQG131094:MQG131095 NAC131094:NAC131095 NJY131094:NJY131095 NTU131094:NTU131095 ODQ131094:ODQ131095 ONM131094:ONM131095 OXI131094:OXI131095 PHE131094:PHE131095 PRA131094:PRA131095 QAW131094:QAW131095 QKS131094:QKS131095 QUO131094:QUO131095 REK131094:REK131095 ROG131094:ROG131095 RYC131094:RYC131095 SHY131094:SHY131095 SRU131094:SRU131095 TBQ131094:TBQ131095 TLM131094:TLM131095 TVI131094:TVI131095 UFE131094:UFE131095 UPA131094:UPA131095 UYW131094:UYW131095 VIS131094:VIS131095 VSO131094:VSO131095 WCK131094:WCK131095 WMG131094:WMG131095 WWC131094:WWC131095 U196630:U196631 JQ196630:JQ196631 TM196630:TM196631 ADI196630:ADI196631 ANE196630:ANE196631 AXA196630:AXA196631 BGW196630:BGW196631 BQS196630:BQS196631 CAO196630:CAO196631 CKK196630:CKK196631 CUG196630:CUG196631 DEC196630:DEC196631 DNY196630:DNY196631 DXU196630:DXU196631 EHQ196630:EHQ196631 ERM196630:ERM196631 FBI196630:FBI196631 FLE196630:FLE196631 FVA196630:FVA196631 GEW196630:GEW196631 GOS196630:GOS196631 GYO196630:GYO196631 HIK196630:HIK196631 HSG196630:HSG196631 ICC196630:ICC196631 ILY196630:ILY196631 IVU196630:IVU196631 JFQ196630:JFQ196631 JPM196630:JPM196631 JZI196630:JZI196631 KJE196630:KJE196631 KTA196630:KTA196631 LCW196630:LCW196631 LMS196630:LMS196631 LWO196630:LWO196631 MGK196630:MGK196631 MQG196630:MQG196631 NAC196630:NAC196631 NJY196630:NJY196631 NTU196630:NTU196631 ODQ196630:ODQ196631 ONM196630:ONM196631 OXI196630:OXI196631 PHE196630:PHE196631 PRA196630:PRA196631 QAW196630:QAW196631 QKS196630:QKS196631 QUO196630:QUO196631 REK196630:REK196631 ROG196630:ROG196631 RYC196630:RYC196631 SHY196630:SHY196631 SRU196630:SRU196631 TBQ196630:TBQ196631 TLM196630:TLM196631 TVI196630:TVI196631 UFE196630:UFE196631 UPA196630:UPA196631 UYW196630:UYW196631 VIS196630:VIS196631 VSO196630:VSO196631 WCK196630:WCK196631 WMG196630:WMG196631 WWC196630:WWC196631 U262166:U262167 JQ262166:JQ262167 TM262166:TM262167 ADI262166:ADI262167 ANE262166:ANE262167 AXA262166:AXA262167 BGW262166:BGW262167 BQS262166:BQS262167 CAO262166:CAO262167 CKK262166:CKK262167 CUG262166:CUG262167 DEC262166:DEC262167 DNY262166:DNY262167 DXU262166:DXU262167 EHQ262166:EHQ262167 ERM262166:ERM262167 FBI262166:FBI262167 FLE262166:FLE262167 FVA262166:FVA262167 GEW262166:GEW262167 GOS262166:GOS262167 GYO262166:GYO262167 HIK262166:HIK262167 HSG262166:HSG262167 ICC262166:ICC262167 ILY262166:ILY262167 IVU262166:IVU262167 JFQ262166:JFQ262167 JPM262166:JPM262167 JZI262166:JZI262167 KJE262166:KJE262167 KTA262166:KTA262167 LCW262166:LCW262167 LMS262166:LMS262167 LWO262166:LWO262167 MGK262166:MGK262167 MQG262166:MQG262167 NAC262166:NAC262167 NJY262166:NJY262167 NTU262166:NTU262167 ODQ262166:ODQ262167 ONM262166:ONM262167 OXI262166:OXI262167 PHE262166:PHE262167 PRA262166:PRA262167 QAW262166:QAW262167 QKS262166:QKS262167 QUO262166:QUO262167 REK262166:REK262167 ROG262166:ROG262167 RYC262166:RYC262167 SHY262166:SHY262167 SRU262166:SRU262167 TBQ262166:TBQ262167 TLM262166:TLM262167 TVI262166:TVI262167 UFE262166:UFE262167 UPA262166:UPA262167 UYW262166:UYW262167 VIS262166:VIS262167 VSO262166:VSO262167 WCK262166:WCK262167 WMG262166:WMG262167 WWC262166:WWC262167 U327702:U327703 JQ327702:JQ327703 TM327702:TM327703 ADI327702:ADI327703 ANE327702:ANE327703 AXA327702:AXA327703 BGW327702:BGW327703 BQS327702:BQS327703 CAO327702:CAO327703 CKK327702:CKK327703 CUG327702:CUG327703 DEC327702:DEC327703 DNY327702:DNY327703 DXU327702:DXU327703 EHQ327702:EHQ327703 ERM327702:ERM327703 FBI327702:FBI327703 FLE327702:FLE327703 FVA327702:FVA327703 GEW327702:GEW327703 GOS327702:GOS327703 GYO327702:GYO327703 HIK327702:HIK327703 HSG327702:HSG327703 ICC327702:ICC327703 ILY327702:ILY327703 IVU327702:IVU327703 JFQ327702:JFQ327703 JPM327702:JPM327703 JZI327702:JZI327703 KJE327702:KJE327703 KTA327702:KTA327703 LCW327702:LCW327703 LMS327702:LMS327703 LWO327702:LWO327703 MGK327702:MGK327703 MQG327702:MQG327703 NAC327702:NAC327703 NJY327702:NJY327703 NTU327702:NTU327703 ODQ327702:ODQ327703 ONM327702:ONM327703 OXI327702:OXI327703 PHE327702:PHE327703 PRA327702:PRA327703 QAW327702:QAW327703 QKS327702:QKS327703 QUO327702:QUO327703 REK327702:REK327703 ROG327702:ROG327703 RYC327702:RYC327703 SHY327702:SHY327703 SRU327702:SRU327703 TBQ327702:TBQ327703 TLM327702:TLM327703 TVI327702:TVI327703 UFE327702:UFE327703 UPA327702:UPA327703 UYW327702:UYW327703 VIS327702:VIS327703 VSO327702:VSO327703 WCK327702:WCK327703 WMG327702:WMG327703 WWC327702:WWC327703 U393238:U393239 JQ393238:JQ393239 TM393238:TM393239 ADI393238:ADI393239 ANE393238:ANE393239 AXA393238:AXA393239 BGW393238:BGW393239 BQS393238:BQS393239 CAO393238:CAO393239 CKK393238:CKK393239 CUG393238:CUG393239 DEC393238:DEC393239 DNY393238:DNY393239 DXU393238:DXU393239 EHQ393238:EHQ393239 ERM393238:ERM393239 FBI393238:FBI393239 FLE393238:FLE393239 FVA393238:FVA393239 GEW393238:GEW393239 GOS393238:GOS393239 GYO393238:GYO393239 HIK393238:HIK393239 HSG393238:HSG393239 ICC393238:ICC393239 ILY393238:ILY393239 IVU393238:IVU393239 JFQ393238:JFQ393239 JPM393238:JPM393239 JZI393238:JZI393239 KJE393238:KJE393239 KTA393238:KTA393239 LCW393238:LCW393239 LMS393238:LMS393239 LWO393238:LWO393239 MGK393238:MGK393239 MQG393238:MQG393239 NAC393238:NAC393239 NJY393238:NJY393239 NTU393238:NTU393239 ODQ393238:ODQ393239 ONM393238:ONM393239 OXI393238:OXI393239 PHE393238:PHE393239 PRA393238:PRA393239 QAW393238:QAW393239 QKS393238:QKS393239 QUO393238:QUO393239 REK393238:REK393239 ROG393238:ROG393239 RYC393238:RYC393239 SHY393238:SHY393239 SRU393238:SRU393239 TBQ393238:TBQ393239 TLM393238:TLM393239 TVI393238:TVI393239 UFE393238:UFE393239 UPA393238:UPA393239 UYW393238:UYW393239 VIS393238:VIS393239 VSO393238:VSO393239 WCK393238:WCK393239 WMG393238:WMG393239 WWC393238:WWC393239 U458774:U458775 JQ458774:JQ458775 TM458774:TM458775 ADI458774:ADI458775 ANE458774:ANE458775 AXA458774:AXA458775 BGW458774:BGW458775 BQS458774:BQS458775 CAO458774:CAO458775 CKK458774:CKK458775 CUG458774:CUG458775 DEC458774:DEC458775 DNY458774:DNY458775 DXU458774:DXU458775 EHQ458774:EHQ458775 ERM458774:ERM458775 FBI458774:FBI458775 FLE458774:FLE458775 FVA458774:FVA458775 GEW458774:GEW458775 GOS458774:GOS458775 GYO458774:GYO458775 HIK458774:HIK458775 HSG458774:HSG458775 ICC458774:ICC458775 ILY458774:ILY458775 IVU458774:IVU458775 JFQ458774:JFQ458775 JPM458774:JPM458775 JZI458774:JZI458775 KJE458774:KJE458775 KTA458774:KTA458775 LCW458774:LCW458775 LMS458774:LMS458775 LWO458774:LWO458775 MGK458774:MGK458775 MQG458774:MQG458775 NAC458774:NAC458775 NJY458774:NJY458775 NTU458774:NTU458775 ODQ458774:ODQ458775 ONM458774:ONM458775 OXI458774:OXI458775 PHE458774:PHE458775 PRA458774:PRA458775 QAW458774:QAW458775 QKS458774:QKS458775 QUO458774:QUO458775 REK458774:REK458775 ROG458774:ROG458775 RYC458774:RYC458775 SHY458774:SHY458775 SRU458774:SRU458775 TBQ458774:TBQ458775 TLM458774:TLM458775 TVI458774:TVI458775 UFE458774:UFE458775 UPA458774:UPA458775 UYW458774:UYW458775 VIS458774:VIS458775 VSO458774:VSO458775 WCK458774:WCK458775 WMG458774:WMG458775 WWC458774:WWC458775 U524310:U524311 JQ524310:JQ524311 TM524310:TM524311 ADI524310:ADI524311 ANE524310:ANE524311 AXA524310:AXA524311 BGW524310:BGW524311 BQS524310:BQS524311 CAO524310:CAO524311 CKK524310:CKK524311 CUG524310:CUG524311 DEC524310:DEC524311 DNY524310:DNY524311 DXU524310:DXU524311 EHQ524310:EHQ524311 ERM524310:ERM524311 FBI524310:FBI524311 FLE524310:FLE524311 FVA524310:FVA524311 GEW524310:GEW524311 GOS524310:GOS524311 GYO524310:GYO524311 HIK524310:HIK524311 HSG524310:HSG524311 ICC524310:ICC524311 ILY524310:ILY524311 IVU524310:IVU524311 JFQ524310:JFQ524311 JPM524310:JPM524311 JZI524310:JZI524311 KJE524310:KJE524311 KTA524310:KTA524311 LCW524310:LCW524311 LMS524310:LMS524311 LWO524310:LWO524311 MGK524310:MGK524311 MQG524310:MQG524311 NAC524310:NAC524311 NJY524310:NJY524311 NTU524310:NTU524311 ODQ524310:ODQ524311 ONM524310:ONM524311 OXI524310:OXI524311 PHE524310:PHE524311 PRA524310:PRA524311 QAW524310:QAW524311 QKS524310:QKS524311 QUO524310:QUO524311 REK524310:REK524311 ROG524310:ROG524311 RYC524310:RYC524311 SHY524310:SHY524311 SRU524310:SRU524311 TBQ524310:TBQ524311 TLM524310:TLM524311 TVI524310:TVI524311 UFE524310:UFE524311 UPA524310:UPA524311 UYW524310:UYW524311 VIS524310:VIS524311 VSO524310:VSO524311 WCK524310:WCK524311 WMG524310:WMG524311 WWC524310:WWC524311 U589846:U589847 JQ589846:JQ589847 TM589846:TM589847 ADI589846:ADI589847 ANE589846:ANE589847 AXA589846:AXA589847 BGW589846:BGW589847 BQS589846:BQS589847 CAO589846:CAO589847 CKK589846:CKK589847 CUG589846:CUG589847 DEC589846:DEC589847 DNY589846:DNY589847 DXU589846:DXU589847 EHQ589846:EHQ589847 ERM589846:ERM589847 FBI589846:FBI589847 FLE589846:FLE589847 FVA589846:FVA589847 GEW589846:GEW589847 GOS589846:GOS589847 GYO589846:GYO589847 HIK589846:HIK589847 HSG589846:HSG589847 ICC589846:ICC589847 ILY589846:ILY589847 IVU589846:IVU589847 JFQ589846:JFQ589847 JPM589846:JPM589847 JZI589846:JZI589847 KJE589846:KJE589847 KTA589846:KTA589847 LCW589846:LCW589847 LMS589846:LMS589847 LWO589846:LWO589847 MGK589846:MGK589847 MQG589846:MQG589847 NAC589846:NAC589847 NJY589846:NJY589847 NTU589846:NTU589847 ODQ589846:ODQ589847 ONM589846:ONM589847 OXI589846:OXI589847 PHE589846:PHE589847 PRA589846:PRA589847 QAW589846:QAW589847 QKS589846:QKS589847 QUO589846:QUO589847 REK589846:REK589847 ROG589846:ROG589847 RYC589846:RYC589847 SHY589846:SHY589847 SRU589846:SRU589847 TBQ589846:TBQ589847 TLM589846:TLM589847 TVI589846:TVI589847 UFE589846:UFE589847 UPA589846:UPA589847 UYW589846:UYW589847 VIS589846:VIS589847 VSO589846:VSO589847 WCK589846:WCK589847 WMG589846:WMG589847 WWC589846:WWC589847 U655382:U655383 JQ655382:JQ655383 TM655382:TM655383 ADI655382:ADI655383 ANE655382:ANE655383 AXA655382:AXA655383 BGW655382:BGW655383 BQS655382:BQS655383 CAO655382:CAO655383 CKK655382:CKK655383 CUG655382:CUG655383 DEC655382:DEC655383 DNY655382:DNY655383 DXU655382:DXU655383 EHQ655382:EHQ655383 ERM655382:ERM655383 FBI655382:FBI655383 FLE655382:FLE655383 FVA655382:FVA655383 GEW655382:GEW655383 GOS655382:GOS655383 GYO655382:GYO655383 HIK655382:HIK655383 HSG655382:HSG655383 ICC655382:ICC655383 ILY655382:ILY655383 IVU655382:IVU655383 JFQ655382:JFQ655383 JPM655382:JPM655383 JZI655382:JZI655383 KJE655382:KJE655383 KTA655382:KTA655383 LCW655382:LCW655383 LMS655382:LMS655383 LWO655382:LWO655383 MGK655382:MGK655383 MQG655382:MQG655383 NAC655382:NAC655383 NJY655382:NJY655383 NTU655382:NTU655383 ODQ655382:ODQ655383 ONM655382:ONM655383 OXI655382:OXI655383 PHE655382:PHE655383 PRA655382:PRA655383 QAW655382:QAW655383 QKS655382:QKS655383 QUO655382:QUO655383 REK655382:REK655383 ROG655382:ROG655383 RYC655382:RYC655383 SHY655382:SHY655383 SRU655382:SRU655383 TBQ655382:TBQ655383 TLM655382:TLM655383 TVI655382:TVI655383 UFE655382:UFE655383 UPA655382:UPA655383 UYW655382:UYW655383 VIS655382:VIS655383 VSO655382:VSO655383 WCK655382:WCK655383 WMG655382:WMG655383 WWC655382:WWC655383 U720918:U720919 JQ720918:JQ720919 TM720918:TM720919 ADI720918:ADI720919 ANE720918:ANE720919 AXA720918:AXA720919 BGW720918:BGW720919 BQS720918:BQS720919 CAO720918:CAO720919 CKK720918:CKK720919 CUG720918:CUG720919 DEC720918:DEC720919 DNY720918:DNY720919 DXU720918:DXU720919 EHQ720918:EHQ720919 ERM720918:ERM720919 FBI720918:FBI720919 FLE720918:FLE720919 FVA720918:FVA720919 GEW720918:GEW720919 GOS720918:GOS720919 GYO720918:GYO720919 HIK720918:HIK720919 HSG720918:HSG720919 ICC720918:ICC720919 ILY720918:ILY720919 IVU720918:IVU720919 JFQ720918:JFQ720919 JPM720918:JPM720919 JZI720918:JZI720919 KJE720918:KJE720919 KTA720918:KTA720919 LCW720918:LCW720919 LMS720918:LMS720919 LWO720918:LWO720919 MGK720918:MGK720919 MQG720918:MQG720919 NAC720918:NAC720919 NJY720918:NJY720919 NTU720918:NTU720919 ODQ720918:ODQ720919 ONM720918:ONM720919 OXI720918:OXI720919 PHE720918:PHE720919 PRA720918:PRA720919 QAW720918:QAW720919 QKS720918:QKS720919 QUO720918:QUO720919 REK720918:REK720919 ROG720918:ROG720919 RYC720918:RYC720919 SHY720918:SHY720919 SRU720918:SRU720919 TBQ720918:TBQ720919 TLM720918:TLM720919 TVI720918:TVI720919 UFE720918:UFE720919 UPA720918:UPA720919 UYW720918:UYW720919 VIS720918:VIS720919 VSO720918:VSO720919 WCK720918:WCK720919 WMG720918:WMG720919 WWC720918:WWC720919 U786454:U786455 JQ786454:JQ786455 TM786454:TM786455 ADI786454:ADI786455 ANE786454:ANE786455 AXA786454:AXA786455 BGW786454:BGW786455 BQS786454:BQS786455 CAO786454:CAO786455 CKK786454:CKK786455 CUG786454:CUG786455 DEC786454:DEC786455 DNY786454:DNY786455 DXU786454:DXU786455 EHQ786454:EHQ786455 ERM786454:ERM786455 FBI786454:FBI786455 FLE786454:FLE786455 FVA786454:FVA786455 GEW786454:GEW786455 GOS786454:GOS786455 GYO786454:GYO786455 HIK786454:HIK786455 HSG786454:HSG786455 ICC786454:ICC786455 ILY786454:ILY786455 IVU786454:IVU786455 JFQ786454:JFQ786455 JPM786454:JPM786455 JZI786454:JZI786455 KJE786454:KJE786455 KTA786454:KTA786455 LCW786454:LCW786455 LMS786454:LMS786455 LWO786454:LWO786455 MGK786454:MGK786455 MQG786454:MQG786455 NAC786454:NAC786455 NJY786454:NJY786455 NTU786454:NTU786455 ODQ786454:ODQ786455 ONM786454:ONM786455 OXI786454:OXI786455 PHE786454:PHE786455 PRA786454:PRA786455 QAW786454:QAW786455 QKS786454:QKS786455 QUO786454:QUO786455 REK786454:REK786455 ROG786454:ROG786455 RYC786454:RYC786455 SHY786454:SHY786455 SRU786454:SRU786455 TBQ786454:TBQ786455 TLM786454:TLM786455 TVI786454:TVI786455 UFE786454:UFE786455 UPA786454:UPA786455 UYW786454:UYW786455 VIS786454:VIS786455 VSO786454:VSO786455 WCK786454:WCK786455 WMG786454:WMG786455 WWC786454:WWC786455 U851990:U851991 JQ851990:JQ851991 TM851990:TM851991 ADI851990:ADI851991 ANE851990:ANE851991 AXA851990:AXA851991 BGW851990:BGW851991 BQS851990:BQS851991 CAO851990:CAO851991 CKK851990:CKK851991 CUG851990:CUG851991 DEC851990:DEC851991 DNY851990:DNY851991 DXU851990:DXU851991 EHQ851990:EHQ851991 ERM851990:ERM851991 FBI851990:FBI851991 FLE851990:FLE851991 FVA851990:FVA851991 GEW851990:GEW851991 GOS851990:GOS851991 GYO851990:GYO851991 HIK851990:HIK851991 HSG851990:HSG851991 ICC851990:ICC851991 ILY851990:ILY851991 IVU851990:IVU851991 JFQ851990:JFQ851991 JPM851990:JPM851991 JZI851990:JZI851991 KJE851990:KJE851991 KTA851990:KTA851991 LCW851990:LCW851991 LMS851990:LMS851991 LWO851990:LWO851991 MGK851990:MGK851991 MQG851990:MQG851991 NAC851990:NAC851991 NJY851990:NJY851991 NTU851990:NTU851991 ODQ851990:ODQ851991 ONM851990:ONM851991 OXI851990:OXI851991 PHE851990:PHE851991 PRA851990:PRA851991 QAW851990:QAW851991 QKS851990:QKS851991 QUO851990:QUO851991 REK851990:REK851991 ROG851990:ROG851991 RYC851990:RYC851991 SHY851990:SHY851991 SRU851990:SRU851991 TBQ851990:TBQ851991 TLM851990:TLM851991 TVI851990:TVI851991 UFE851990:UFE851991 UPA851990:UPA851991 UYW851990:UYW851991 VIS851990:VIS851991 VSO851990:VSO851991 WCK851990:WCK851991 WMG851990:WMG851991 WWC851990:WWC851991 U917526:U917527 JQ917526:JQ917527 TM917526:TM917527 ADI917526:ADI917527 ANE917526:ANE917527 AXA917526:AXA917527 BGW917526:BGW917527 BQS917526:BQS917527 CAO917526:CAO917527 CKK917526:CKK917527 CUG917526:CUG917527 DEC917526:DEC917527 DNY917526:DNY917527 DXU917526:DXU917527 EHQ917526:EHQ917527 ERM917526:ERM917527 FBI917526:FBI917527 FLE917526:FLE917527 FVA917526:FVA917527 GEW917526:GEW917527 GOS917526:GOS917527 GYO917526:GYO917527 HIK917526:HIK917527 HSG917526:HSG917527 ICC917526:ICC917527 ILY917526:ILY917527 IVU917526:IVU917527 JFQ917526:JFQ917527 JPM917526:JPM917527 JZI917526:JZI917527 KJE917526:KJE917527 KTA917526:KTA917527 LCW917526:LCW917527 LMS917526:LMS917527 LWO917526:LWO917527 MGK917526:MGK917527 MQG917526:MQG917527 NAC917526:NAC917527 NJY917526:NJY917527 NTU917526:NTU917527 ODQ917526:ODQ917527 ONM917526:ONM917527 OXI917526:OXI917527 PHE917526:PHE917527 PRA917526:PRA917527 QAW917526:QAW917527 QKS917526:QKS917527 QUO917526:QUO917527 REK917526:REK917527 ROG917526:ROG917527 RYC917526:RYC917527 SHY917526:SHY917527 SRU917526:SRU917527 TBQ917526:TBQ917527 TLM917526:TLM917527 TVI917526:TVI917527 UFE917526:UFE917527 UPA917526:UPA917527 UYW917526:UYW917527 VIS917526:VIS917527 VSO917526:VSO917527 WCK917526:WCK917527 WMG917526:WMG917527 WWC917526:WWC917527 U983062:U983063 JQ983062:JQ983063 TM983062:TM983063 ADI983062:ADI983063 ANE983062:ANE983063 AXA983062:AXA983063 BGW983062:BGW983063 BQS983062:BQS983063 CAO983062:CAO983063 CKK983062:CKK983063 CUG983062:CUG983063 DEC983062:DEC983063 DNY983062:DNY983063 DXU983062:DXU983063 EHQ983062:EHQ983063 ERM983062:ERM983063 FBI983062:FBI983063 FLE983062:FLE983063 FVA983062:FVA983063 GEW983062:GEW983063 GOS983062:GOS983063 GYO983062:GYO983063 HIK983062:HIK983063 HSG983062:HSG983063 ICC983062:ICC983063 ILY983062:ILY983063 IVU983062:IVU983063 JFQ983062:JFQ983063 JPM983062:JPM983063 JZI983062:JZI983063 KJE983062:KJE983063 KTA983062:KTA983063 LCW983062:LCW983063 LMS983062:LMS983063 LWO983062:LWO983063 MGK983062:MGK983063 MQG983062:MQG983063 NAC983062:NAC983063 NJY983062:NJY983063 NTU983062:NTU983063 ODQ983062:ODQ983063 ONM983062:ONM983063 OXI983062:OXI983063 PHE983062:PHE983063 PRA983062:PRA983063 QAW983062:QAW983063 QKS983062:QKS983063 QUO983062:QUO983063 REK983062:REK983063 ROG983062:ROG983063 RYC983062:RYC983063 SHY983062:SHY983063 SRU983062:SRU983063 TBQ983062:TBQ983063 TLM983062:TLM983063 TVI983062:TVI983063 UFE983062:UFE983063 UPA983062:UPA983063 UYW983062:UYW983063 VIS983062:VIS983063 VSO983062:VSO983063 WCK983062:WCK983063 WMG983062:WMG983063 WWC983062:WWC983063 E38:E39 JA38:JA39 SW38:SW39 ACS38:ACS39 AMO38:AMO39 AWK38:AWK39 BGG38:BGG39 BQC38:BQC39 BZY38:BZY39 CJU38:CJU39 CTQ38:CTQ39 DDM38:DDM39 DNI38:DNI39 DXE38:DXE39 EHA38:EHA39 EQW38:EQW39 FAS38:FAS39 FKO38:FKO39 FUK38:FUK39 GEG38:GEG39 GOC38:GOC39 GXY38:GXY39 HHU38:HHU39 HRQ38:HRQ39 IBM38:IBM39 ILI38:ILI39 IVE38:IVE39 JFA38:JFA39 JOW38:JOW39 JYS38:JYS39 KIO38:KIO39 KSK38:KSK39 LCG38:LCG39 LMC38:LMC39 LVY38:LVY39 MFU38:MFU39 MPQ38:MPQ39 MZM38:MZM39 NJI38:NJI39 NTE38:NTE39 ODA38:ODA39 OMW38:OMW39 OWS38:OWS39 PGO38:PGO39 PQK38:PQK39 QAG38:QAG39 QKC38:QKC39 QTY38:QTY39 RDU38:RDU39 RNQ38:RNQ39 RXM38:RXM39 SHI38:SHI39 SRE38:SRE39 TBA38:TBA39 TKW38:TKW39 TUS38:TUS39 UEO38:UEO39 UOK38:UOK39 UYG38:UYG39 VIC38:VIC39 VRY38:VRY39 WBU38:WBU39 WLQ38:WLQ39 WVM38:WVM39 E65574:E65575 JA65574:JA65575 SW65574:SW65575 ACS65574:ACS65575 AMO65574:AMO65575 AWK65574:AWK65575 BGG65574:BGG65575 BQC65574:BQC65575 BZY65574:BZY65575 CJU65574:CJU65575 CTQ65574:CTQ65575 DDM65574:DDM65575 DNI65574:DNI65575 DXE65574:DXE65575 EHA65574:EHA65575 EQW65574:EQW65575 FAS65574:FAS65575 FKO65574:FKO65575 FUK65574:FUK65575 GEG65574:GEG65575 GOC65574:GOC65575 GXY65574:GXY65575 HHU65574:HHU65575 HRQ65574:HRQ65575 IBM65574:IBM65575 ILI65574:ILI65575 IVE65574:IVE65575 JFA65574:JFA65575 JOW65574:JOW65575 JYS65574:JYS65575 KIO65574:KIO65575 KSK65574:KSK65575 LCG65574:LCG65575 LMC65574:LMC65575 LVY65574:LVY65575 MFU65574:MFU65575 MPQ65574:MPQ65575 MZM65574:MZM65575 NJI65574:NJI65575 NTE65574:NTE65575 ODA65574:ODA65575 OMW65574:OMW65575 OWS65574:OWS65575 PGO65574:PGO65575 PQK65574:PQK65575 QAG65574:QAG65575 QKC65574:QKC65575 QTY65574:QTY65575 RDU65574:RDU65575 RNQ65574:RNQ65575 RXM65574:RXM65575 SHI65574:SHI65575 SRE65574:SRE65575 TBA65574:TBA65575 TKW65574:TKW65575 TUS65574:TUS65575 UEO65574:UEO65575 UOK65574:UOK65575 UYG65574:UYG65575 VIC65574:VIC65575 VRY65574:VRY65575 WBU65574:WBU65575 WLQ65574:WLQ65575 WVM65574:WVM65575 E131110:E131111 JA131110:JA131111 SW131110:SW131111 ACS131110:ACS131111 AMO131110:AMO131111 AWK131110:AWK131111 BGG131110:BGG131111 BQC131110:BQC131111 BZY131110:BZY131111 CJU131110:CJU131111 CTQ131110:CTQ131111 DDM131110:DDM131111 DNI131110:DNI131111 DXE131110:DXE131111 EHA131110:EHA131111 EQW131110:EQW131111 FAS131110:FAS131111 FKO131110:FKO131111 FUK131110:FUK131111 GEG131110:GEG131111 GOC131110:GOC131111 GXY131110:GXY131111 HHU131110:HHU131111 HRQ131110:HRQ131111 IBM131110:IBM131111 ILI131110:ILI131111 IVE131110:IVE131111 JFA131110:JFA131111 JOW131110:JOW131111 JYS131110:JYS131111 KIO131110:KIO131111 KSK131110:KSK131111 LCG131110:LCG131111 LMC131110:LMC131111 LVY131110:LVY131111 MFU131110:MFU131111 MPQ131110:MPQ131111 MZM131110:MZM131111 NJI131110:NJI131111 NTE131110:NTE131111 ODA131110:ODA131111 OMW131110:OMW131111 OWS131110:OWS131111 PGO131110:PGO131111 PQK131110:PQK131111 QAG131110:QAG131111 QKC131110:QKC131111 QTY131110:QTY131111 RDU131110:RDU131111 RNQ131110:RNQ131111 RXM131110:RXM131111 SHI131110:SHI131111 SRE131110:SRE131111 TBA131110:TBA131111 TKW131110:TKW131111 TUS131110:TUS131111 UEO131110:UEO131111 UOK131110:UOK131111 UYG131110:UYG131111 VIC131110:VIC131111 VRY131110:VRY131111 WBU131110:WBU131111 WLQ131110:WLQ131111 WVM131110:WVM131111 E196646:E196647 JA196646:JA196647 SW196646:SW196647 ACS196646:ACS196647 AMO196646:AMO196647 AWK196646:AWK196647 BGG196646:BGG196647 BQC196646:BQC196647 BZY196646:BZY196647 CJU196646:CJU196647 CTQ196646:CTQ196647 DDM196646:DDM196647 DNI196646:DNI196647 DXE196646:DXE196647 EHA196646:EHA196647 EQW196646:EQW196647 FAS196646:FAS196647 FKO196646:FKO196647 FUK196646:FUK196647 GEG196646:GEG196647 GOC196646:GOC196647 GXY196646:GXY196647 HHU196646:HHU196647 HRQ196646:HRQ196647 IBM196646:IBM196647 ILI196646:ILI196647 IVE196646:IVE196647 JFA196646:JFA196647 JOW196646:JOW196647 JYS196646:JYS196647 KIO196646:KIO196647 KSK196646:KSK196647 LCG196646:LCG196647 LMC196646:LMC196647 LVY196646:LVY196647 MFU196646:MFU196647 MPQ196646:MPQ196647 MZM196646:MZM196647 NJI196646:NJI196647 NTE196646:NTE196647 ODA196646:ODA196647 OMW196646:OMW196647 OWS196646:OWS196647 PGO196646:PGO196647 PQK196646:PQK196647 QAG196646:QAG196647 QKC196646:QKC196647 QTY196646:QTY196647 RDU196646:RDU196647 RNQ196646:RNQ196647 RXM196646:RXM196647 SHI196646:SHI196647 SRE196646:SRE196647 TBA196646:TBA196647 TKW196646:TKW196647 TUS196646:TUS196647 UEO196646:UEO196647 UOK196646:UOK196647 UYG196646:UYG196647 VIC196646:VIC196647 VRY196646:VRY196647 WBU196646:WBU196647 WLQ196646:WLQ196647 WVM196646:WVM196647 E262182:E262183 JA262182:JA262183 SW262182:SW262183 ACS262182:ACS262183 AMO262182:AMO262183 AWK262182:AWK262183 BGG262182:BGG262183 BQC262182:BQC262183 BZY262182:BZY262183 CJU262182:CJU262183 CTQ262182:CTQ262183 DDM262182:DDM262183 DNI262182:DNI262183 DXE262182:DXE262183 EHA262182:EHA262183 EQW262182:EQW262183 FAS262182:FAS262183 FKO262182:FKO262183 FUK262182:FUK262183 GEG262182:GEG262183 GOC262182:GOC262183 GXY262182:GXY262183 HHU262182:HHU262183 HRQ262182:HRQ262183 IBM262182:IBM262183 ILI262182:ILI262183 IVE262182:IVE262183 JFA262182:JFA262183 JOW262182:JOW262183 JYS262182:JYS262183 KIO262182:KIO262183 KSK262182:KSK262183 LCG262182:LCG262183 LMC262182:LMC262183 LVY262182:LVY262183 MFU262182:MFU262183 MPQ262182:MPQ262183 MZM262182:MZM262183 NJI262182:NJI262183 NTE262182:NTE262183 ODA262182:ODA262183 OMW262182:OMW262183 OWS262182:OWS262183 PGO262182:PGO262183 PQK262182:PQK262183 QAG262182:QAG262183 QKC262182:QKC262183 QTY262182:QTY262183 RDU262182:RDU262183 RNQ262182:RNQ262183 RXM262182:RXM262183 SHI262182:SHI262183 SRE262182:SRE262183 TBA262182:TBA262183 TKW262182:TKW262183 TUS262182:TUS262183 UEO262182:UEO262183 UOK262182:UOK262183 UYG262182:UYG262183 VIC262182:VIC262183 VRY262182:VRY262183 WBU262182:WBU262183 WLQ262182:WLQ262183 WVM262182:WVM262183 E327718:E327719 JA327718:JA327719 SW327718:SW327719 ACS327718:ACS327719 AMO327718:AMO327719 AWK327718:AWK327719 BGG327718:BGG327719 BQC327718:BQC327719 BZY327718:BZY327719 CJU327718:CJU327719 CTQ327718:CTQ327719 DDM327718:DDM327719 DNI327718:DNI327719 DXE327718:DXE327719 EHA327718:EHA327719 EQW327718:EQW327719 FAS327718:FAS327719 FKO327718:FKO327719 FUK327718:FUK327719 GEG327718:GEG327719 GOC327718:GOC327719 GXY327718:GXY327719 HHU327718:HHU327719 HRQ327718:HRQ327719 IBM327718:IBM327719 ILI327718:ILI327719 IVE327718:IVE327719 JFA327718:JFA327719 JOW327718:JOW327719 JYS327718:JYS327719 KIO327718:KIO327719 KSK327718:KSK327719 LCG327718:LCG327719 LMC327718:LMC327719 LVY327718:LVY327719 MFU327718:MFU327719 MPQ327718:MPQ327719 MZM327718:MZM327719 NJI327718:NJI327719 NTE327718:NTE327719 ODA327718:ODA327719 OMW327718:OMW327719 OWS327718:OWS327719 PGO327718:PGO327719 PQK327718:PQK327719 QAG327718:QAG327719 QKC327718:QKC327719 QTY327718:QTY327719 RDU327718:RDU327719 RNQ327718:RNQ327719 RXM327718:RXM327719 SHI327718:SHI327719 SRE327718:SRE327719 TBA327718:TBA327719 TKW327718:TKW327719 TUS327718:TUS327719 UEO327718:UEO327719 UOK327718:UOK327719 UYG327718:UYG327719 VIC327718:VIC327719 VRY327718:VRY327719 WBU327718:WBU327719 WLQ327718:WLQ327719 WVM327718:WVM327719 E393254:E393255 JA393254:JA393255 SW393254:SW393255 ACS393254:ACS393255 AMO393254:AMO393255 AWK393254:AWK393255 BGG393254:BGG393255 BQC393254:BQC393255 BZY393254:BZY393255 CJU393254:CJU393255 CTQ393254:CTQ393255 DDM393254:DDM393255 DNI393254:DNI393255 DXE393254:DXE393255 EHA393254:EHA393255 EQW393254:EQW393255 FAS393254:FAS393255 FKO393254:FKO393255 FUK393254:FUK393255 GEG393254:GEG393255 GOC393254:GOC393255 GXY393254:GXY393255 HHU393254:HHU393255 HRQ393254:HRQ393255 IBM393254:IBM393255 ILI393254:ILI393255 IVE393254:IVE393255 JFA393254:JFA393255 JOW393254:JOW393255 JYS393254:JYS393255 KIO393254:KIO393255 KSK393254:KSK393255 LCG393254:LCG393255 LMC393254:LMC393255 LVY393254:LVY393255 MFU393254:MFU393255 MPQ393254:MPQ393255 MZM393254:MZM393255 NJI393254:NJI393255 NTE393254:NTE393255 ODA393254:ODA393255 OMW393254:OMW393255 OWS393254:OWS393255 PGO393254:PGO393255 PQK393254:PQK393255 QAG393254:QAG393255 QKC393254:QKC393255 QTY393254:QTY393255 RDU393254:RDU393255 RNQ393254:RNQ393255 RXM393254:RXM393255 SHI393254:SHI393255 SRE393254:SRE393255 TBA393254:TBA393255 TKW393254:TKW393255 TUS393254:TUS393255 UEO393254:UEO393255 UOK393254:UOK393255 UYG393254:UYG393255 VIC393254:VIC393255 VRY393254:VRY393255 WBU393254:WBU393255 WLQ393254:WLQ393255 WVM393254:WVM393255 E458790:E458791 JA458790:JA458791 SW458790:SW458791 ACS458790:ACS458791 AMO458790:AMO458791 AWK458790:AWK458791 BGG458790:BGG458791 BQC458790:BQC458791 BZY458790:BZY458791 CJU458790:CJU458791 CTQ458790:CTQ458791 DDM458790:DDM458791 DNI458790:DNI458791 DXE458790:DXE458791 EHA458790:EHA458791 EQW458790:EQW458791 FAS458790:FAS458791 FKO458790:FKO458791 FUK458790:FUK458791 GEG458790:GEG458791 GOC458790:GOC458791 GXY458790:GXY458791 HHU458790:HHU458791 HRQ458790:HRQ458791 IBM458790:IBM458791 ILI458790:ILI458791 IVE458790:IVE458791 JFA458790:JFA458791 JOW458790:JOW458791 JYS458790:JYS458791 KIO458790:KIO458791 KSK458790:KSK458791 LCG458790:LCG458791 LMC458790:LMC458791 LVY458790:LVY458791 MFU458790:MFU458791 MPQ458790:MPQ458791 MZM458790:MZM458791 NJI458790:NJI458791 NTE458790:NTE458791 ODA458790:ODA458791 OMW458790:OMW458791 OWS458790:OWS458791 PGO458790:PGO458791 PQK458790:PQK458791 QAG458790:QAG458791 QKC458790:QKC458791 QTY458790:QTY458791 RDU458790:RDU458791 RNQ458790:RNQ458791 RXM458790:RXM458791 SHI458790:SHI458791 SRE458790:SRE458791 TBA458790:TBA458791 TKW458790:TKW458791 TUS458790:TUS458791 UEO458790:UEO458791 UOK458790:UOK458791 UYG458790:UYG458791 VIC458790:VIC458791 VRY458790:VRY458791 WBU458790:WBU458791 WLQ458790:WLQ458791 WVM458790:WVM458791 E524326:E524327 JA524326:JA524327 SW524326:SW524327 ACS524326:ACS524327 AMO524326:AMO524327 AWK524326:AWK524327 BGG524326:BGG524327 BQC524326:BQC524327 BZY524326:BZY524327 CJU524326:CJU524327 CTQ524326:CTQ524327 DDM524326:DDM524327 DNI524326:DNI524327 DXE524326:DXE524327 EHA524326:EHA524327 EQW524326:EQW524327 FAS524326:FAS524327 FKO524326:FKO524327 FUK524326:FUK524327 GEG524326:GEG524327 GOC524326:GOC524327 GXY524326:GXY524327 HHU524326:HHU524327 HRQ524326:HRQ524327 IBM524326:IBM524327 ILI524326:ILI524327 IVE524326:IVE524327 JFA524326:JFA524327 JOW524326:JOW524327 JYS524326:JYS524327 KIO524326:KIO524327 KSK524326:KSK524327 LCG524326:LCG524327 LMC524326:LMC524327 LVY524326:LVY524327 MFU524326:MFU524327 MPQ524326:MPQ524327 MZM524326:MZM524327 NJI524326:NJI524327 NTE524326:NTE524327 ODA524326:ODA524327 OMW524326:OMW524327 OWS524326:OWS524327 PGO524326:PGO524327 PQK524326:PQK524327 QAG524326:QAG524327 QKC524326:QKC524327 QTY524326:QTY524327 RDU524326:RDU524327 RNQ524326:RNQ524327 RXM524326:RXM524327 SHI524326:SHI524327 SRE524326:SRE524327 TBA524326:TBA524327 TKW524326:TKW524327 TUS524326:TUS524327 UEO524326:UEO524327 UOK524326:UOK524327 UYG524326:UYG524327 VIC524326:VIC524327 VRY524326:VRY524327 WBU524326:WBU524327 WLQ524326:WLQ524327 WVM524326:WVM524327 E589862:E589863 JA589862:JA589863 SW589862:SW589863 ACS589862:ACS589863 AMO589862:AMO589863 AWK589862:AWK589863 BGG589862:BGG589863 BQC589862:BQC589863 BZY589862:BZY589863 CJU589862:CJU589863 CTQ589862:CTQ589863 DDM589862:DDM589863 DNI589862:DNI589863 DXE589862:DXE589863 EHA589862:EHA589863 EQW589862:EQW589863 FAS589862:FAS589863 FKO589862:FKO589863 FUK589862:FUK589863 GEG589862:GEG589863 GOC589862:GOC589863 GXY589862:GXY589863 HHU589862:HHU589863 HRQ589862:HRQ589863 IBM589862:IBM589863 ILI589862:ILI589863 IVE589862:IVE589863 JFA589862:JFA589863 JOW589862:JOW589863 JYS589862:JYS589863 KIO589862:KIO589863 KSK589862:KSK589863 LCG589862:LCG589863 LMC589862:LMC589863 LVY589862:LVY589863 MFU589862:MFU589863 MPQ589862:MPQ589863 MZM589862:MZM589863 NJI589862:NJI589863 NTE589862:NTE589863 ODA589862:ODA589863 OMW589862:OMW589863 OWS589862:OWS589863 PGO589862:PGO589863 PQK589862:PQK589863 QAG589862:QAG589863 QKC589862:QKC589863 QTY589862:QTY589863 RDU589862:RDU589863 RNQ589862:RNQ589863 RXM589862:RXM589863 SHI589862:SHI589863 SRE589862:SRE589863 TBA589862:TBA589863 TKW589862:TKW589863 TUS589862:TUS589863 UEO589862:UEO589863 UOK589862:UOK589863 UYG589862:UYG589863 VIC589862:VIC589863 VRY589862:VRY589863 WBU589862:WBU589863 WLQ589862:WLQ589863 WVM589862:WVM589863 E655398:E655399 JA655398:JA655399 SW655398:SW655399 ACS655398:ACS655399 AMO655398:AMO655399 AWK655398:AWK655399 BGG655398:BGG655399 BQC655398:BQC655399 BZY655398:BZY655399 CJU655398:CJU655399 CTQ655398:CTQ655399 DDM655398:DDM655399 DNI655398:DNI655399 DXE655398:DXE655399 EHA655398:EHA655399 EQW655398:EQW655399 FAS655398:FAS655399 FKO655398:FKO655399 FUK655398:FUK655399 GEG655398:GEG655399 GOC655398:GOC655399 GXY655398:GXY655399 HHU655398:HHU655399 HRQ655398:HRQ655399 IBM655398:IBM655399 ILI655398:ILI655399 IVE655398:IVE655399 JFA655398:JFA655399 JOW655398:JOW655399 JYS655398:JYS655399 KIO655398:KIO655399 KSK655398:KSK655399 LCG655398:LCG655399 LMC655398:LMC655399 LVY655398:LVY655399 MFU655398:MFU655399 MPQ655398:MPQ655399 MZM655398:MZM655399 NJI655398:NJI655399 NTE655398:NTE655399 ODA655398:ODA655399 OMW655398:OMW655399 OWS655398:OWS655399 PGO655398:PGO655399 PQK655398:PQK655399 QAG655398:QAG655399 QKC655398:QKC655399 QTY655398:QTY655399 RDU655398:RDU655399 RNQ655398:RNQ655399 RXM655398:RXM655399 SHI655398:SHI655399 SRE655398:SRE655399 TBA655398:TBA655399 TKW655398:TKW655399 TUS655398:TUS655399 UEO655398:UEO655399 UOK655398:UOK655399 UYG655398:UYG655399 VIC655398:VIC655399 VRY655398:VRY655399 WBU655398:WBU655399 WLQ655398:WLQ655399 WVM655398:WVM655399 E720934:E720935 JA720934:JA720935 SW720934:SW720935 ACS720934:ACS720935 AMO720934:AMO720935 AWK720934:AWK720935 BGG720934:BGG720935 BQC720934:BQC720935 BZY720934:BZY720935 CJU720934:CJU720935 CTQ720934:CTQ720935 DDM720934:DDM720935 DNI720934:DNI720935 DXE720934:DXE720935 EHA720934:EHA720935 EQW720934:EQW720935 FAS720934:FAS720935 FKO720934:FKO720935 FUK720934:FUK720935 GEG720934:GEG720935 GOC720934:GOC720935 GXY720934:GXY720935 HHU720934:HHU720935 HRQ720934:HRQ720935 IBM720934:IBM720935 ILI720934:ILI720935 IVE720934:IVE720935 JFA720934:JFA720935 JOW720934:JOW720935 JYS720934:JYS720935 KIO720934:KIO720935 KSK720934:KSK720935 LCG720934:LCG720935 LMC720934:LMC720935 LVY720934:LVY720935 MFU720934:MFU720935 MPQ720934:MPQ720935 MZM720934:MZM720935 NJI720934:NJI720935 NTE720934:NTE720935 ODA720934:ODA720935 OMW720934:OMW720935 OWS720934:OWS720935 PGO720934:PGO720935 PQK720934:PQK720935 QAG720934:QAG720935 QKC720934:QKC720935 QTY720934:QTY720935 RDU720934:RDU720935 RNQ720934:RNQ720935 RXM720934:RXM720935 SHI720934:SHI720935 SRE720934:SRE720935 TBA720934:TBA720935 TKW720934:TKW720935 TUS720934:TUS720935 UEO720934:UEO720935 UOK720934:UOK720935 UYG720934:UYG720935 VIC720934:VIC720935 VRY720934:VRY720935 WBU720934:WBU720935 WLQ720934:WLQ720935 WVM720934:WVM720935 E786470:E786471 JA786470:JA786471 SW786470:SW786471 ACS786470:ACS786471 AMO786470:AMO786471 AWK786470:AWK786471 BGG786470:BGG786471 BQC786470:BQC786471 BZY786470:BZY786471 CJU786470:CJU786471 CTQ786470:CTQ786471 DDM786470:DDM786471 DNI786470:DNI786471 DXE786470:DXE786471 EHA786470:EHA786471 EQW786470:EQW786471 FAS786470:FAS786471 FKO786470:FKO786471 FUK786470:FUK786471 GEG786470:GEG786471 GOC786470:GOC786471 GXY786470:GXY786471 HHU786470:HHU786471 HRQ786470:HRQ786471 IBM786470:IBM786471 ILI786470:ILI786471 IVE786470:IVE786471 JFA786470:JFA786471 JOW786470:JOW786471 JYS786470:JYS786471 KIO786470:KIO786471 KSK786470:KSK786471 LCG786470:LCG786471 LMC786470:LMC786471 LVY786470:LVY786471 MFU786470:MFU786471 MPQ786470:MPQ786471 MZM786470:MZM786471 NJI786470:NJI786471 NTE786470:NTE786471 ODA786470:ODA786471 OMW786470:OMW786471 OWS786470:OWS786471 PGO786470:PGO786471 PQK786470:PQK786471 QAG786470:QAG786471 QKC786470:QKC786471 QTY786470:QTY786471 RDU786470:RDU786471 RNQ786470:RNQ786471 RXM786470:RXM786471 SHI786470:SHI786471 SRE786470:SRE786471 TBA786470:TBA786471 TKW786470:TKW786471 TUS786470:TUS786471 UEO786470:UEO786471 UOK786470:UOK786471 UYG786470:UYG786471 VIC786470:VIC786471 VRY786470:VRY786471 WBU786470:WBU786471 WLQ786470:WLQ786471 WVM786470:WVM786471 E852006:E852007 JA852006:JA852007 SW852006:SW852007 ACS852006:ACS852007 AMO852006:AMO852007 AWK852006:AWK852007 BGG852006:BGG852007 BQC852006:BQC852007 BZY852006:BZY852007 CJU852006:CJU852007 CTQ852006:CTQ852007 DDM852006:DDM852007 DNI852006:DNI852007 DXE852006:DXE852007 EHA852006:EHA852007 EQW852006:EQW852007 FAS852006:FAS852007 FKO852006:FKO852007 FUK852006:FUK852007 GEG852006:GEG852007 GOC852006:GOC852007 GXY852006:GXY852007 HHU852006:HHU852007 HRQ852006:HRQ852007 IBM852006:IBM852007 ILI852006:ILI852007 IVE852006:IVE852007 JFA852006:JFA852007 JOW852006:JOW852007 JYS852006:JYS852007 KIO852006:KIO852007 KSK852006:KSK852007 LCG852006:LCG852007 LMC852006:LMC852007 LVY852006:LVY852007 MFU852006:MFU852007 MPQ852006:MPQ852007 MZM852006:MZM852007 NJI852006:NJI852007 NTE852006:NTE852007 ODA852006:ODA852007 OMW852006:OMW852007 OWS852006:OWS852007 PGO852006:PGO852007 PQK852006:PQK852007 QAG852006:QAG852007 QKC852006:QKC852007 QTY852006:QTY852007 RDU852006:RDU852007 RNQ852006:RNQ852007 RXM852006:RXM852007 SHI852006:SHI852007 SRE852006:SRE852007 TBA852006:TBA852007 TKW852006:TKW852007 TUS852006:TUS852007 UEO852006:UEO852007 UOK852006:UOK852007 UYG852006:UYG852007 VIC852006:VIC852007 VRY852006:VRY852007 WBU852006:WBU852007 WLQ852006:WLQ852007 WVM852006:WVM852007 E917542:E917543 JA917542:JA917543 SW917542:SW917543 ACS917542:ACS917543 AMO917542:AMO917543 AWK917542:AWK917543 BGG917542:BGG917543 BQC917542:BQC917543 BZY917542:BZY917543 CJU917542:CJU917543 CTQ917542:CTQ917543 DDM917542:DDM917543 DNI917542:DNI917543 DXE917542:DXE917543 EHA917542:EHA917543 EQW917542:EQW917543 FAS917542:FAS917543 FKO917542:FKO917543 FUK917542:FUK917543 GEG917542:GEG917543 GOC917542:GOC917543 GXY917542:GXY917543 HHU917542:HHU917543 HRQ917542:HRQ917543 IBM917542:IBM917543 ILI917542:ILI917543 IVE917542:IVE917543 JFA917542:JFA917543 JOW917542:JOW917543 JYS917542:JYS917543 KIO917542:KIO917543 KSK917542:KSK917543 LCG917542:LCG917543 LMC917542:LMC917543 LVY917542:LVY917543 MFU917542:MFU917543 MPQ917542:MPQ917543 MZM917542:MZM917543 NJI917542:NJI917543 NTE917542:NTE917543 ODA917542:ODA917543 OMW917542:OMW917543 OWS917542:OWS917543 PGO917542:PGO917543 PQK917542:PQK917543 QAG917542:QAG917543 QKC917542:QKC917543 QTY917542:QTY917543 RDU917542:RDU917543 RNQ917542:RNQ917543 RXM917542:RXM917543 SHI917542:SHI917543 SRE917542:SRE917543 TBA917542:TBA917543 TKW917542:TKW917543 TUS917542:TUS917543 UEO917542:UEO917543 UOK917542:UOK917543 UYG917542:UYG917543 VIC917542:VIC917543 VRY917542:VRY917543 WBU917542:WBU917543 WLQ917542:WLQ917543 WVM917542:WVM917543 E983078:E983079 JA983078:JA983079 SW983078:SW983079 ACS983078:ACS983079 AMO983078:AMO983079 AWK983078:AWK983079 BGG983078:BGG983079 BQC983078:BQC983079 BZY983078:BZY983079 CJU983078:CJU983079 CTQ983078:CTQ983079 DDM983078:DDM983079 DNI983078:DNI983079 DXE983078:DXE983079 EHA983078:EHA983079 EQW983078:EQW983079 FAS983078:FAS983079 FKO983078:FKO983079 FUK983078:FUK983079 GEG983078:GEG983079 GOC983078:GOC983079 GXY983078:GXY983079 HHU983078:HHU983079 HRQ983078:HRQ983079 IBM983078:IBM983079 ILI983078:ILI983079 IVE983078:IVE983079 JFA983078:JFA983079 JOW983078:JOW983079 JYS983078:JYS983079 KIO983078:KIO983079 KSK983078:KSK983079 LCG983078:LCG983079 LMC983078:LMC983079 LVY983078:LVY983079 MFU983078:MFU983079 MPQ983078:MPQ983079 MZM983078:MZM983079 NJI983078:NJI983079 NTE983078:NTE983079 ODA983078:ODA983079 OMW983078:OMW983079 OWS983078:OWS983079 PGO983078:PGO983079 PQK983078:PQK983079 QAG983078:QAG983079 QKC983078:QKC983079 QTY983078:QTY983079 RDU983078:RDU983079 RNQ983078:RNQ983079 RXM983078:RXM983079 SHI983078:SHI983079 SRE983078:SRE983079 TBA983078:TBA983079 TKW983078:TKW983079 TUS983078:TUS983079 UEO983078:UEO983079 UOK983078:UOK983079 UYG983078:UYG983079 VIC983078:VIC983079 VRY983078:VRY983079 WBU983078:WBU983079 WLQ983078:WLQ983079 WVM983078:WVM983079 Y38:Z38 JU38:JV38 TQ38:TR38 ADM38:ADN38 ANI38:ANJ38 AXE38:AXF38 BHA38:BHB38 BQW38:BQX38 CAS38:CAT38 CKO38:CKP38 CUK38:CUL38 DEG38:DEH38 DOC38:DOD38 DXY38:DXZ38 EHU38:EHV38 ERQ38:ERR38 FBM38:FBN38 FLI38:FLJ38 FVE38:FVF38 GFA38:GFB38 GOW38:GOX38 GYS38:GYT38 HIO38:HIP38 HSK38:HSL38 ICG38:ICH38 IMC38:IMD38 IVY38:IVZ38 JFU38:JFV38 JPQ38:JPR38 JZM38:JZN38 KJI38:KJJ38 KTE38:KTF38 LDA38:LDB38 LMW38:LMX38 LWS38:LWT38 MGO38:MGP38 MQK38:MQL38 NAG38:NAH38 NKC38:NKD38 NTY38:NTZ38 ODU38:ODV38 ONQ38:ONR38 OXM38:OXN38 PHI38:PHJ38 PRE38:PRF38 QBA38:QBB38 QKW38:QKX38 QUS38:QUT38 REO38:REP38 ROK38:ROL38 RYG38:RYH38 SIC38:SID38 SRY38:SRZ38 TBU38:TBV38 TLQ38:TLR38 TVM38:TVN38 UFI38:UFJ38 UPE38:UPF38 UZA38:UZB38 VIW38:VIX38 VSS38:VST38 WCO38:WCP38 WMK38:WML38 WWG38:WWH38 Y65574:Z65574 JU65574:JV65574 TQ65574:TR65574 ADM65574:ADN65574 ANI65574:ANJ65574 AXE65574:AXF65574 BHA65574:BHB65574 BQW65574:BQX65574 CAS65574:CAT65574 CKO65574:CKP65574 CUK65574:CUL65574 DEG65574:DEH65574 DOC65574:DOD65574 DXY65574:DXZ65574 EHU65574:EHV65574 ERQ65574:ERR65574 FBM65574:FBN65574 FLI65574:FLJ65574 FVE65574:FVF65574 GFA65574:GFB65574 GOW65574:GOX65574 GYS65574:GYT65574 HIO65574:HIP65574 HSK65574:HSL65574 ICG65574:ICH65574 IMC65574:IMD65574 IVY65574:IVZ65574 JFU65574:JFV65574 JPQ65574:JPR65574 JZM65574:JZN65574 KJI65574:KJJ65574 KTE65574:KTF65574 LDA65574:LDB65574 LMW65574:LMX65574 LWS65574:LWT65574 MGO65574:MGP65574 MQK65574:MQL65574 NAG65574:NAH65574 NKC65574:NKD65574 NTY65574:NTZ65574 ODU65574:ODV65574 ONQ65574:ONR65574 OXM65574:OXN65574 PHI65574:PHJ65574 PRE65574:PRF65574 QBA65574:QBB65574 QKW65574:QKX65574 QUS65574:QUT65574 REO65574:REP65574 ROK65574:ROL65574 RYG65574:RYH65574 SIC65574:SID65574 SRY65574:SRZ65574 TBU65574:TBV65574 TLQ65574:TLR65574 TVM65574:TVN65574 UFI65574:UFJ65574 UPE65574:UPF65574 UZA65574:UZB65574 VIW65574:VIX65574 VSS65574:VST65574 WCO65574:WCP65574 WMK65574:WML65574 WWG65574:WWH65574 Y131110:Z131110 JU131110:JV131110 TQ131110:TR131110 ADM131110:ADN131110 ANI131110:ANJ131110 AXE131110:AXF131110 BHA131110:BHB131110 BQW131110:BQX131110 CAS131110:CAT131110 CKO131110:CKP131110 CUK131110:CUL131110 DEG131110:DEH131110 DOC131110:DOD131110 DXY131110:DXZ131110 EHU131110:EHV131110 ERQ131110:ERR131110 FBM131110:FBN131110 FLI131110:FLJ131110 FVE131110:FVF131110 GFA131110:GFB131110 GOW131110:GOX131110 GYS131110:GYT131110 HIO131110:HIP131110 HSK131110:HSL131110 ICG131110:ICH131110 IMC131110:IMD131110 IVY131110:IVZ131110 JFU131110:JFV131110 JPQ131110:JPR131110 JZM131110:JZN131110 KJI131110:KJJ131110 KTE131110:KTF131110 LDA131110:LDB131110 LMW131110:LMX131110 LWS131110:LWT131110 MGO131110:MGP131110 MQK131110:MQL131110 NAG131110:NAH131110 NKC131110:NKD131110 NTY131110:NTZ131110 ODU131110:ODV131110 ONQ131110:ONR131110 OXM131110:OXN131110 PHI131110:PHJ131110 PRE131110:PRF131110 QBA131110:QBB131110 QKW131110:QKX131110 QUS131110:QUT131110 REO131110:REP131110 ROK131110:ROL131110 RYG131110:RYH131110 SIC131110:SID131110 SRY131110:SRZ131110 TBU131110:TBV131110 TLQ131110:TLR131110 TVM131110:TVN131110 UFI131110:UFJ131110 UPE131110:UPF131110 UZA131110:UZB131110 VIW131110:VIX131110 VSS131110:VST131110 WCO131110:WCP131110 WMK131110:WML131110 WWG131110:WWH131110 Y196646:Z196646 JU196646:JV196646 TQ196646:TR196646 ADM196646:ADN196646 ANI196646:ANJ196646 AXE196646:AXF196646 BHA196646:BHB196646 BQW196646:BQX196646 CAS196646:CAT196646 CKO196646:CKP196646 CUK196646:CUL196646 DEG196646:DEH196646 DOC196646:DOD196646 DXY196646:DXZ196646 EHU196646:EHV196646 ERQ196646:ERR196646 FBM196646:FBN196646 FLI196646:FLJ196646 FVE196646:FVF196646 GFA196646:GFB196646 GOW196646:GOX196646 GYS196646:GYT196646 HIO196646:HIP196646 HSK196646:HSL196646 ICG196646:ICH196646 IMC196646:IMD196646 IVY196646:IVZ196646 JFU196646:JFV196646 JPQ196646:JPR196646 JZM196646:JZN196646 KJI196646:KJJ196646 KTE196646:KTF196646 LDA196646:LDB196646 LMW196646:LMX196646 LWS196646:LWT196646 MGO196646:MGP196646 MQK196646:MQL196646 NAG196646:NAH196646 NKC196646:NKD196646 NTY196646:NTZ196646 ODU196646:ODV196646 ONQ196646:ONR196646 OXM196646:OXN196646 PHI196646:PHJ196646 PRE196646:PRF196646 QBA196646:QBB196646 QKW196646:QKX196646 QUS196646:QUT196646 REO196646:REP196646 ROK196646:ROL196646 RYG196646:RYH196646 SIC196646:SID196646 SRY196646:SRZ196646 TBU196646:TBV196646 TLQ196646:TLR196646 TVM196646:TVN196646 UFI196646:UFJ196646 UPE196646:UPF196646 UZA196646:UZB196646 VIW196646:VIX196646 VSS196646:VST196646 WCO196646:WCP196646 WMK196646:WML196646 WWG196646:WWH196646 Y262182:Z262182 JU262182:JV262182 TQ262182:TR262182 ADM262182:ADN262182 ANI262182:ANJ262182 AXE262182:AXF262182 BHA262182:BHB262182 BQW262182:BQX262182 CAS262182:CAT262182 CKO262182:CKP262182 CUK262182:CUL262182 DEG262182:DEH262182 DOC262182:DOD262182 DXY262182:DXZ262182 EHU262182:EHV262182 ERQ262182:ERR262182 FBM262182:FBN262182 FLI262182:FLJ262182 FVE262182:FVF262182 GFA262182:GFB262182 GOW262182:GOX262182 GYS262182:GYT262182 HIO262182:HIP262182 HSK262182:HSL262182 ICG262182:ICH262182 IMC262182:IMD262182 IVY262182:IVZ262182 JFU262182:JFV262182 JPQ262182:JPR262182 JZM262182:JZN262182 KJI262182:KJJ262182 KTE262182:KTF262182 LDA262182:LDB262182 LMW262182:LMX262182 LWS262182:LWT262182 MGO262182:MGP262182 MQK262182:MQL262182 NAG262182:NAH262182 NKC262182:NKD262182 NTY262182:NTZ262182 ODU262182:ODV262182 ONQ262182:ONR262182 OXM262182:OXN262182 PHI262182:PHJ262182 PRE262182:PRF262182 QBA262182:QBB262182 QKW262182:QKX262182 QUS262182:QUT262182 REO262182:REP262182 ROK262182:ROL262182 RYG262182:RYH262182 SIC262182:SID262182 SRY262182:SRZ262182 TBU262182:TBV262182 TLQ262182:TLR262182 TVM262182:TVN262182 UFI262182:UFJ262182 UPE262182:UPF262182 UZA262182:UZB262182 VIW262182:VIX262182 VSS262182:VST262182 WCO262182:WCP262182 WMK262182:WML262182 WWG262182:WWH262182 Y327718:Z327718 JU327718:JV327718 TQ327718:TR327718 ADM327718:ADN327718 ANI327718:ANJ327718 AXE327718:AXF327718 BHA327718:BHB327718 BQW327718:BQX327718 CAS327718:CAT327718 CKO327718:CKP327718 CUK327718:CUL327718 DEG327718:DEH327718 DOC327718:DOD327718 DXY327718:DXZ327718 EHU327718:EHV327718 ERQ327718:ERR327718 FBM327718:FBN327718 FLI327718:FLJ327718 FVE327718:FVF327718 GFA327718:GFB327718 GOW327718:GOX327718 GYS327718:GYT327718 HIO327718:HIP327718 HSK327718:HSL327718 ICG327718:ICH327718 IMC327718:IMD327718 IVY327718:IVZ327718 JFU327718:JFV327718 JPQ327718:JPR327718 JZM327718:JZN327718 KJI327718:KJJ327718 KTE327718:KTF327718 LDA327718:LDB327718 LMW327718:LMX327718 LWS327718:LWT327718 MGO327718:MGP327718 MQK327718:MQL327718 NAG327718:NAH327718 NKC327718:NKD327718 NTY327718:NTZ327718 ODU327718:ODV327718 ONQ327718:ONR327718 OXM327718:OXN327718 PHI327718:PHJ327718 PRE327718:PRF327718 QBA327718:QBB327718 QKW327718:QKX327718 QUS327718:QUT327718 REO327718:REP327718 ROK327718:ROL327718 RYG327718:RYH327718 SIC327718:SID327718 SRY327718:SRZ327718 TBU327718:TBV327718 TLQ327718:TLR327718 TVM327718:TVN327718 UFI327718:UFJ327718 UPE327718:UPF327718 UZA327718:UZB327718 VIW327718:VIX327718 VSS327718:VST327718 WCO327718:WCP327718 WMK327718:WML327718 WWG327718:WWH327718 Y393254:Z393254 JU393254:JV393254 TQ393254:TR393254 ADM393254:ADN393254 ANI393254:ANJ393254 AXE393254:AXF393254 BHA393254:BHB393254 BQW393254:BQX393254 CAS393254:CAT393254 CKO393254:CKP393254 CUK393254:CUL393254 DEG393254:DEH393254 DOC393254:DOD393254 DXY393254:DXZ393254 EHU393254:EHV393254 ERQ393254:ERR393254 FBM393254:FBN393254 FLI393254:FLJ393254 FVE393254:FVF393254 GFA393254:GFB393254 GOW393254:GOX393254 GYS393254:GYT393254 HIO393254:HIP393254 HSK393254:HSL393254 ICG393254:ICH393254 IMC393254:IMD393254 IVY393254:IVZ393254 JFU393254:JFV393254 JPQ393254:JPR393254 JZM393254:JZN393254 KJI393254:KJJ393254 KTE393254:KTF393254 LDA393254:LDB393254 LMW393254:LMX393254 LWS393254:LWT393254 MGO393254:MGP393254 MQK393254:MQL393254 NAG393254:NAH393254 NKC393254:NKD393254 NTY393254:NTZ393254 ODU393254:ODV393254 ONQ393254:ONR393254 OXM393254:OXN393254 PHI393254:PHJ393254 PRE393254:PRF393254 QBA393254:QBB393254 QKW393254:QKX393254 QUS393254:QUT393254 REO393254:REP393254 ROK393254:ROL393254 RYG393254:RYH393254 SIC393254:SID393254 SRY393254:SRZ393254 TBU393254:TBV393254 TLQ393254:TLR393254 TVM393254:TVN393254 UFI393254:UFJ393254 UPE393254:UPF393254 UZA393254:UZB393254 VIW393254:VIX393254 VSS393254:VST393254 WCO393254:WCP393254 WMK393254:WML393254 WWG393254:WWH393254 Y458790:Z458790 JU458790:JV458790 TQ458790:TR458790 ADM458790:ADN458790 ANI458790:ANJ458790 AXE458790:AXF458790 BHA458790:BHB458790 BQW458790:BQX458790 CAS458790:CAT458790 CKO458790:CKP458790 CUK458790:CUL458790 DEG458790:DEH458790 DOC458790:DOD458790 DXY458790:DXZ458790 EHU458790:EHV458790 ERQ458790:ERR458790 FBM458790:FBN458790 FLI458790:FLJ458790 FVE458790:FVF458790 GFA458790:GFB458790 GOW458790:GOX458790 GYS458790:GYT458790 HIO458790:HIP458790 HSK458790:HSL458790 ICG458790:ICH458790 IMC458790:IMD458790 IVY458790:IVZ458790 JFU458790:JFV458790 JPQ458790:JPR458790 JZM458790:JZN458790 KJI458790:KJJ458790 KTE458790:KTF458790 LDA458790:LDB458790 LMW458790:LMX458790 LWS458790:LWT458790 MGO458790:MGP458790 MQK458790:MQL458790 NAG458790:NAH458790 NKC458790:NKD458790 NTY458790:NTZ458790 ODU458790:ODV458790 ONQ458790:ONR458790 OXM458790:OXN458790 PHI458790:PHJ458790 PRE458790:PRF458790 QBA458790:QBB458790 QKW458790:QKX458790 QUS458790:QUT458790 REO458790:REP458790 ROK458790:ROL458790 RYG458790:RYH458790 SIC458790:SID458790 SRY458790:SRZ458790 TBU458790:TBV458790 TLQ458790:TLR458790 TVM458790:TVN458790 UFI458790:UFJ458790 UPE458790:UPF458790 UZA458790:UZB458790 VIW458790:VIX458790 VSS458790:VST458790 WCO458790:WCP458790 WMK458790:WML458790 WWG458790:WWH458790 Y524326:Z524326 JU524326:JV524326 TQ524326:TR524326 ADM524326:ADN524326 ANI524326:ANJ524326 AXE524326:AXF524326 BHA524326:BHB524326 BQW524326:BQX524326 CAS524326:CAT524326 CKO524326:CKP524326 CUK524326:CUL524326 DEG524326:DEH524326 DOC524326:DOD524326 DXY524326:DXZ524326 EHU524326:EHV524326 ERQ524326:ERR524326 FBM524326:FBN524326 FLI524326:FLJ524326 FVE524326:FVF524326 GFA524326:GFB524326 GOW524326:GOX524326 GYS524326:GYT524326 HIO524326:HIP524326 HSK524326:HSL524326 ICG524326:ICH524326 IMC524326:IMD524326 IVY524326:IVZ524326 JFU524326:JFV524326 JPQ524326:JPR524326 JZM524326:JZN524326 KJI524326:KJJ524326 KTE524326:KTF524326 LDA524326:LDB524326 LMW524326:LMX524326 LWS524326:LWT524326 MGO524326:MGP524326 MQK524326:MQL524326 NAG524326:NAH524326 NKC524326:NKD524326 NTY524326:NTZ524326 ODU524326:ODV524326 ONQ524326:ONR524326 OXM524326:OXN524326 PHI524326:PHJ524326 PRE524326:PRF524326 QBA524326:QBB524326 QKW524326:QKX524326 QUS524326:QUT524326 REO524326:REP524326 ROK524326:ROL524326 RYG524326:RYH524326 SIC524326:SID524326 SRY524326:SRZ524326 TBU524326:TBV524326 TLQ524326:TLR524326 TVM524326:TVN524326 UFI524326:UFJ524326 UPE524326:UPF524326 UZA524326:UZB524326 VIW524326:VIX524326 VSS524326:VST524326 WCO524326:WCP524326 WMK524326:WML524326 WWG524326:WWH524326 Y589862:Z589862 JU589862:JV589862 TQ589862:TR589862 ADM589862:ADN589862 ANI589862:ANJ589862 AXE589862:AXF589862 BHA589862:BHB589862 BQW589862:BQX589862 CAS589862:CAT589862 CKO589862:CKP589862 CUK589862:CUL589862 DEG589862:DEH589862 DOC589862:DOD589862 DXY589862:DXZ589862 EHU589862:EHV589862 ERQ589862:ERR589862 FBM589862:FBN589862 FLI589862:FLJ589862 FVE589862:FVF589862 GFA589862:GFB589862 GOW589862:GOX589862 GYS589862:GYT589862 HIO589862:HIP589862 HSK589862:HSL589862 ICG589862:ICH589862 IMC589862:IMD589862 IVY589862:IVZ589862 JFU589862:JFV589862 JPQ589862:JPR589862 JZM589862:JZN589862 KJI589862:KJJ589862 KTE589862:KTF589862 LDA589862:LDB589862 LMW589862:LMX589862 LWS589862:LWT589862 MGO589862:MGP589862 MQK589862:MQL589862 NAG589862:NAH589862 NKC589862:NKD589862 NTY589862:NTZ589862 ODU589862:ODV589862 ONQ589862:ONR589862 OXM589862:OXN589862 PHI589862:PHJ589862 PRE589862:PRF589862 QBA589862:QBB589862 QKW589862:QKX589862 QUS589862:QUT589862 REO589862:REP589862 ROK589862:ROL589862 RYG589862:RYH589862 SIC589862:SID589862 SRY589862:SRZ589862 TBU589862:TBV589862 TLQ589862:TLR589862 TVM589862:TVN589862 UFI589862:UFJ589862 UPE589862:UPF589862 UZA589862:UZB589862 VIW589862:VIX589862 VSS589862:VST589862 WCO589862:WCP589862 WMK589862:WML589862 WWG589862:WWH589862 Y655398:Z655398 JU655398:JV655398 TQ655398:TR655398 ADM655398:ADN655398 ANI655398:ANJ655398 AXE655398:AXF655398 BHA655398:BHB655398 BQW655398:BQX655398 CAS655398:CAT655398 CKO655398:CKP655398 CUK655398:CUL655398 DEG655398:DEH655398 DOC655398:DOD655398 DXY655398:DXZ655398 EHU655398:EHV655398 ERQ655398:ERR655398 FBM655398:FBN655398 FLI655398:FLJ655398 FVE655398:FVF655398 GFA655398:GFB655398 GOW655398:GOX655398 GYS655398:GYT655398 HIO655398:HIP655398 HSK655398:HSL655398 ICG655398:ICH655398 IMC655398:IMD655398 IVY655398:IVZ655398 JFU655398:JFV655398 JPQ655398:JPR655398 JZM655398:JZN655398 KJI655398:KJJ655398 KTE655398:KTF655398 LDA655398:LDB655398 LMW655398:LMX655398 LWS655398:LWT655398 MGO655398:MGP655398 MQK655398:MQL655398 NAG655398:NAH655398 NKC655398:NKD655398 NTY655398:NTZ655398 ODU655398:ODV655398 ONQ655398:ONR655398 OXM655398:OXN655398 PHI655398:PHJ655398 PRE655398:PRF655398 QBA655398:QBB655398 QKW655398:QKX655398 QUS655398:QUT655398 REO655398:REP655398 ROK655398:ROL655398 RYG655398:RYH655398 SIC655398:SID655398 SRY655398:SRZ655398 TBU655398:TBV655398 TLQ655398:TLR655398 TVM655398:TVN655398 UFI655398:UFJ655398 UPE655398:UPF655398 UZA655398:UZB655398 VIW655398:VIX655398 VSS655398:VST655398 WCO655398:WCP655398 WMK655398:WML655398 WWG655398:WWH655398 Y720934:Z720934 JU720934:JV720934 TQ720934:TR720934 ADM720934:ADN720934 ANI720934:ANJ720934 AXE720934:AXF720934 BHA720934:BHB720934 BQW720934:BQX720934 CAS720934:CAT720934 CKO720934:CKP720934 CUK720934:CUL720934 DEG720934:DEH720934 DOC720934:DOD720934 DXY720934:DXZ720934 EHU720934:EHV720934 ERQ720934:ERR720934 FBM720934:FBN720934 FLI720934:FLJ720934 FVE720934:FVF720934 GFA720934:GFB720934 GOW720934:GOX720934 GYS720934:GYT720934 HIO720934:HIP720934 HSK720934:HSL720934 ICG720934:ICH720934 IMC720934:IMD720934 IVY720934:IVZ720934 JFU720934:JFV720934 JPQ720934:JPR720934 JZM720934:JZN720934 KJI720934:KJJ720934 KTE720934:KTF720934 LDA720934:LDB720934 LMW720934:LMX720934 LWS720934:LWT720934 MGO720934:MGP720934 MQK720934:MQL720934 NAG720934:NAH720934 NKC720934:NKD720934 NTY720934:NTZ720934 ODU720934:ODV720934 ONQ720934:ONR720934 OXM720934:OXN720934 PHI720934:PHJ720934 PRE720934:PRF720934 QBA720934:QBB720934 QKW720934:QKX720934 QUS720934:QUT720934 REO720934:REP720934 ROK720934:ROL720934 RYG720934:RYH720934 SIC720934:SID720934 SRY720934:SRZ720934 TBU720934:TBV720934 TLQ720934:TLR720934 TVM720934:TVN720934 UFI720934:UFJ720934 UPE720934:UPF720934 UZA720934:UZB720934 VIW720934:VIX720934 VSS720934:VST720934 WCO720934:WCP720934 WMK720934:WML720934 WWG720934:WWH720934 Y786470:Z786470 JU786470:JV786470 TQ786470:TR786470 ADM786470:ADN786470 ANI786470:ANJ786470 AXE786470:AXF786470 BHA786470:BHB786470 BQW786470:BQX786470 CAS786470:CAT786470 CKO786470:CKP786470 CUK786470:CUL786470 DEG786470:DEH786470 DOC786470:DOD786470 DXY786470:DXZ786470 EHU786470:EHV786470 ERQ786470:ERR786470 FBM786470:FBN786470 FLI786470:FLJ786470 FVE786470:FVF786470 GFA786470:GFB786470 GOW786470:GOX786470 GYS786470:GYT786470 HIO786470:HIP786470 HSK786470:HSL786470 ICG786470:ICH786470 IMC786470:IMD786470 IVY786470:IVZ786470 JFU786470:JFV786470 JPQ786470:JPR786470 JZM786470:JZN786470 KJI786470:KJJ786470 KTE786470:KTF786470 LDA786470:LDB786470 LMW786470:LMX786470 LWS786470:LWT786470 MGO786470:MGP786470 MQK786470:MQL786470 NAG786470:NAH786470 NKC786470:NKD786470 NTY786470:NTZ786470 ODU786470:ODV786470 ONQ786470:ONR786470 OXM786470:OXN786470 PHI786470:PHJ786470 PRE786470:PRF786470 QBA786470:QBB786470 QKW786470:QKX786470 QUS786470:QUT786470 REO786470:REP786470 ROK786470:ROL786470 RYG786470:RYH786470 SIC786470:SID786470 SRY786470:SRZ786470 TBU786470:TBV786470 TLQ786470:TLR786470 TVM786470:TVN786470 UFI786470:UFJ786470 UPE786470:UPF786470 UZA786470:UZB786470 VIW786470:VIX786470 VSS786470:VST786470 WCO786470:WCP786470 WMK786470:WML786470 WWG786470:WWH786470 Y852006:Z852006 JU852006:JV852006 TQ852006:TR852006 ADM852006:ADN852006 ANI852006:ANJ852006 AXE852006:AXF852006 BHA852006:BHB852006 BQW852006:BQX852006 CAS852006:CAT852006 CKO852006:CKP852006 CUK852006:CUL852006 DEG852006:DEH852006 DOC852006:DOD852006 DXY852006:DXZ852006 EHU852006:EHV852006 ERQ852006:ERR852006 FBM852006:FBN852006 FLI852006:FLJ852006 FVE852006:FVF852006 GFA852006:GFB852006 GOW852006:GOX852006 GYS852006:GYT852006 HIO852006:HIP852006 HSK852006:HSL852006 ICG852006:ICH852006 IMC852006:IMD852006 IVY852006:IVZ852006 JFU852006:JFV852006 JPQ852006:JPR852006 JZM852006:JZN852006 KJI852006:KJJ852006 KTE852006:KTF852006 LDA852006:LDB852006 LMW852006:LMX852006 LWS852006:LWT852006 MGO852006:MGP852006 MQK852006:MQL852006 NAG852006:NAH852006 NKC852006:NKD852006 NTY852006:NTZ852006 ODU852006:ODV852006 ONQ852006:ONR852006 OXM852006:OXN852006 PHI852006:PHJ852006 PRE852006:PRF852006 QBA852006:QBB852006 QKW852006:QKX852006 QUS852006:QUT852006 REO852006:REP852006 ROK852006:ROL852006 RYG852006:RYH852006 SIC852006:SID852006 SRY852006:SRZ852006 TBU852006:TBV852006 TLQ852006:TLR852006 TVM852006:TVN852006 UFI852006:UFJ852006 UPE852006:UPF852006 UZA852006:UZB852006 VIW852006:VIX852006 VSS852006:VST852006 WCO852006:WCP852006 WMK852006:WML852006 WWG852006:WWH852006 Y917542:Z917542 JU917542:JV917542 TQ917542:TR917542 ADM917542:ADN917542 ANI917542:ANJ917542 AXE917542:AXF917542 BHA917542:BHB917542 BQW917542:BQX917542 CAS917542:CAT917542 CKO917542:CKP917542 CUK917542:CUL917542 DEG917542:DEH917542 DOC917542:DOD917542 DXY917542:DXZ917542 EHU917542:EHV917542 ERQ917542:ERR917542 FBM917542:FBN917542 FLI917542:FLJ917542 FVE917542:FVF917542 GFA917542:GFB917542 GOW917542:GOX917542 GYS917542:GYT917542 HIO917542:HIP917542 HSK917542:HSL917542 ICG917542:ICH917542 IMC917542:IMD917542 IVY917542:IVZ917542 JFU917542:JFV917542 JPQ917542:JPR917542 JZM917542:JZN917542 KJI917542:KJJ917542 KTE917542:KTF917542 LDA917542:LDB917542 LMW917542:LMX917542 LWS917542:LWT917542 MGO917542:MGP917542 MQK917542:MQL917542 NAG917542:NAH917542 NKC917542:NKD917542 NTY917542:NTZ917542 ODU917542:ODV917542 ONQ917542:ONR917542 OXM917542:OXN917542 PHI917542:PHJ917542 PRE917542:PRF917542 QBA917542:QBB917542 QKW917542:QKX917542 QUS917542:QUT917542 REO917542:REP917542 ROK917542:ROL917542 RYG917542:RYH917542 SIC917542:SID917542 SRY917542:SRZ917542 TBU917542:TBV917542 TLQ917542:TLR917542 TVM917542:TVN917542 UFI917542:UFJ917542 UPE917542:UPF917542 UZA917542:UZB917542 VIW917542:VIX917542 VSS917542:VST917542 WCO917542:WCP917542 WMK917542:WML917542 WWG917542:WWH917542 Y983078:Z983078 JU983078:JV983078 TQ983078:TR983078 ADM983078:ADN983078 ANI983078:ANJ983078 AXE983078:AXF983078 BHA983078:BHB983078 BQW983078:BQX983078 CAS983078:CAT983078 CKO983078:CKP983078 CUK983078:CUL983078 DEG983078:DEH983078 DOC983078:DOD983078 DXY983078:DXZ983078 EHU983078:EHV983078 ERQ983078:ERR983078 FBM983078:FBN983078 FLI983078:FLJ983078 FVE983078:FVF983078 GFA983078:GFB983078 GOW983078:GOX983078 GYS983078:GYT983078 HIO983078:HIP983078 HSK983078:HSL983078 ICG983078:ICH983078 IMC983078:IMD983078 IVY983078:IVZ983078 JFU983078:JFV983078 JPQ983078:JPR983078 JZM983078:JZN983078 KJI983078:KJJ983078 KTE983078:KTF983078 LDA983078:LDB983078 LMW983078:LMX983078 LWS983078:LWT983078 MGO983078:MGP983078 MQK983078:MQL983078 NAG983078:NAH983078 NKC983078:NKD983078 NTY983078:NTZ983078 ODU983078:ODV983078 ONQ983078:ONR983078 OXM983078:OXN983078 PHI983078:PHJ983078 PRE983078:PRF983078 QBA983078:QBB983078 QKW983078:QKX983078 QUS983078:QUT983078 REO983078:REP983078 ROK983078:ROL983078 RYG983078:RYH983078 SIC983078:SID983078 SRY983078:SRZ983078 TBU983078:TBV983078 TLQ983078:TLR983078 TVM983078:TVN983078 UFI983078:UFJ983078 UPE983078:UPF983078 UZA983078:UZB983078 VIW983078:VIX983078 VSS983078:VST983078 WCO983078:WCP983078 WMK983078:WML983078 WWG983078:WWH983078 AW38 KS38 UO38 AEK38 AOG38 AYC38 BHY38 BRU38 CBQ38 CLM38 CVI38 DFE38 DPA38 DYW38 EIS38 ESO38 FCK38 FMG38 FWC38 GFY38 GPU38 GZQ38 HJM38 HTI38 IDE38 INA38 IWW38 JGS38 JQO38 KAK38 KKG38 KUC38 LDY38 LNU38 LXQ38 MHM38 MRI38 NBE38 NLA38 NUW38 OES38 OOO38 OYK38 PIG38 PSC38 QBY38 QLU38 QVQ38 RFM38 RPI38 RZE38 SJA38 SSW38 TCS38 TMO38 TWK38 UGG38 UQC38 UZY38 VJU38 VTQ38 WDM38 WNI38 WXE38 AW65574 KS65574 UO65574 AEK65574 AOG65574 AYC65574 BHY65574 BRU65574 CBQ65574 CLM65574 CVI65574 DFE65574 DPA65574 DYW65574 EIS65574 ESO65574 FCK65574 FMG65574 FWC65574 GFY65574 GPU65574 GZQ65574 HJM65574 HTI65574 IDE65574 INA65574 IWW65574 JGS65574 JQO65574 KAK65574 KKG65574 KUC65574 LDY65574 LNU65574 LXQ65574 MHM65574 MRI65574 NBE65574 NLA65574 NUW65574 OES65574 OOO65574 OYK65574 PIG65574 PSC65574 QBY65574 QLU65574 QVQ65574 RFM65574 RPI65574 RZE65574 SJA65574 SSW65574 TCS65574 TMO65574 TWK65574 UGG65574 UQC65574 UZY65574 VJU65574 VTQ65574 WDM65574 WNI65574 WXE65574 AW131110 KS131110 UO131110 AEK131110 AOG131110 AYC131110 BHY131110 BRU131110 CBQ131110 CLM131110 CVI131110 DFE131110 DPA131110 DYW131110 EIS131110 ESO131110 FCK131110 FMG131110 FWC131110 GFY131110 GPU131110 GZQ131110 HJM131110 HTI131110 IDE131110 INA131110 IWW131110 JGS131110 JQO131110 KAK131110 KKG131110 KUC131110 LDY131110 LNU131110 LXQ131110 MHM131110 MRI131110 NBE131110 NLA131110 NUW131110 OES131110 OOO131110 OYK131110 PIG131110 PSC131110 QBY131110 QLU131110 QVQ131110 RFM131110 RPI131110 RZE131110 SJA131110 SSW131110 TCS131110 TMO131110 TWK131110 UGG131110 UQC131110 UZY131110 VJU131110 VTQ131110 WDM131110 WNI131110 WXE131110 AW196646 KS196646 UO196646 AEK196646 AOG196646 AYC196646 BHY196646 BRU196646 CBQ196646 CLM196646 CVI196646 DFE196646 DPA196646 DYW196646 EIS196646 ESO196646 FCK196646 FMG196646 FWC196646 GFY196646 GPU196646 GZQ196646 HJM196646 HTI196646 IDE196646 INA196646 IWW196646 JGS196646 JQO196646 KAK196646 KKG196646 KUC196646 LDY196646 LNU196646 LXQ196646 MHM196646 MRI196646 NBE196646 NLA196646 NUW196646 OES196646 OOO196646 OYK196646 PIG196646 PSC196646 QBY196646 QLU196646 QVQ196646 RFM196646 RPI196646 RZE196646 SJA196646 SSW196646 TCS196646 TMO196646 TWK196646 UGG196646 UQC196646 UZY196646 VJU196646 VTQ196646 WDM196646 WNI196646 WXE196646 AW262182 KS262182 UO262182 AEK262182 AOG262182 AYC262182 BHY262182 BRU262182 CBQ262182 CLM262182 CVI262182 DFE262182 DPA262182 DYW262182 EIS262182 ESO262182 FCK262182 FMG262182 FWC262182 GFY262182 GPU262182 GZQ262182 HJM262182 HTI262182 IDE262182 INA262182 IWW262182 JGS262182 JQO262182 KAK262182 KKG262182 KUC262182 LDY262182 LNU262182 LXQ262182 MHM262182 MRI262182 NBE262182 NLA262182 NUW262182 OES262182 OOO262182 OYK262182 PIG262182 PSC262182 QBY262182 QLU262182 QVQ262182 RFM262182 RPI262182 RZE262182 SJA262182 SSW262182 TCS262182 TMO262182 TWK262182 UGG262182 UQC262182 UZY262182 VJU262182 VTQ262182 WDM262182 WNI262182 WXE262182 AW327718 KS327718 UO327718 AEK327718 AOG327718 AYC327718 BHY327718 BRU327718 CBQ327718 CLM327718 CVI327718 DFE327718 DPA327718 DYW327718 EIS327718 ESO327718 FCK327718 FMG327718 FWC327718 GFY327718 GPU327718 GZQ327718 HJM327718 HTI327718 IDE327718 INA327718 IWW327718 JGS327718 JQO327718 KAK327718 KKG327718 KUC327718 LDY327718 LNU327718 LXQ327718 MHM327718 MRI327718 NBE327718 NLA327718 NUW327718 OES327718 OOO327718 OYK327718 PIG327718 PSC327718 QBY327718 QLU327718 QVQ327718 RFM327718 RPI327718 RZE327718 SJA327718 SSW327718 TCS327718 TMO327718 TWK327718 UGG327718 UQC327718 UZY327718 VJU327718 VTQ327718 WDM327718 WNI327718 WXE327718 AW393254 KS393254 UO393254 AEK393254 AOG393254 AYC393254 BHY393254 BRU393254 CBQ393254 CLM393254 CVI393254 DFE393254 DPA393254 DYW393254 EIS393254 ESO393254 FCK393254 FMG393254 FWC393254 GFY393254 GPU393254 GZQ393254 HJM393254 HTI393254 IDE393254 INA393254 IWW393254 JGS393254 JQO393254 KAK393254 KKG393254 KUC393254 LDY393254 LNU393254 LXQ393254 MHM393254 MRI393254 NBE393254 NLA393254 NUW393254 OES393254 OOO393254 OYK393254 PIG393254 PSC393254 QBY393254 QLU393254 QVQ393254 RFM393254 RPI393254 RZE393254 SJA393254 SSW393254 TCS393254 TMO393254 TWK393254 UGG393254 UQC393254 UZY393254 VJU393254 VTQ393254 WDM393254 WNI393254 WXE393254 AW458790 KS458790 UO458790 AEK458790 AOG458790 AYC458790 BHY458790 BRU458790 CBQ458790 CLM458790 CVI458790 DFE458790 DPA458790 DYW458790 EIS458790 ESO458790 FCK458790 FMG458790 FWC458790 GFY458790 GPU458790 GZQ458790 HJM458790 HTI458790 IDE458790 INA458790 IWW458790 JGS458790 JQO458790 KAK458790 KKG458790 KUC458790 LDY458790 LNU458790 LXQ458790 MHM458790 MRI458790 NBE458790 NLA458790 NUW458790 OES458790 OOO458790 OYK458790 PIG458790 PSC458790 QBY458790 QLU458790 QVQ458790 RFM458790 RPI458790 RZE458790 SJA458790 SSW458790 TCS458790 TMO458790 TWK458790 UGG458790 UQC458790 UZY458790 VJU458790 VTQ458790 WDM458790 WNI458790 WXE458790 AW524326 KS524326 UO524326 AEK524326 AOG524326 AYC524326 BHY524326 BRU524326 CBQ524326 CLM524326 CVI524326 DFE524326 DPA524326 DYW524326 EIS524326 ESO524326 FCK524326 FMG524326 FWC524326 GFY524326 GPU524326 GZQ524326 HJM524326 HTI524326 IDE524326 INA524326 IWW524326 JGS524326 JQO524326 KAK524326 KKG524326 KUC524326 LDY524326 LNU524326 LXQ524326 MHM524326 MRI524326 NBE524326 NLA524326 NUW524326 OES524326 OOO524326 OYK524326 PIG524326 PSC524326 QBY524326 QLU524326 QVQ524326 RFM524326 RPI524326 RZE524326 SJA524326 SSW524326 TCS524326 TMO524326 TWK524326 UGG524326 UQC524326 UZY524326 VJU524326 VTQ524326 WDM524326 WNI524326 WXE524326 AW589862 KS589862 UO589862 AEK589862 AOG589862 AYC589862 BHY589862 BRU589862 CBQ589862 CLM589862 CVI589862 DFE589862 DPA589862 DYW589862 EIS589862 ESO589862 FCK589862 FMG589862 FWC589862 GFY589862 GPU589862 GZQ589862 HJM589862 HTI589862 IDE589862 INA589862 IWW589862 JGS589862 JQO589862 KAK589862 KKG589862 KUC589862 LDY589862 LNU589862 LXQ589862 MHM589862 MRI589862 NBE589862 NLA589862 NUW589862 OES589862 OOO589862 OYK589862 PIG589862 PSC589862 QBY589862 QLU589862 QVQ589862 RFM589862 RPI589862 RZE589862 SJA589862 SSW589862 TCS589862 TMO589862 TWK589862 UGG589862 UQC589862 UZY589862 VJU589862 VTQ589862 WDM589862 WNI589862 WXE589862 AW655398 KS655398 UO655398 AEK655398 AOG655398 AYC655398 BHY655398 BRU655398 CBQ655398 CLM655398 CVI655398 DFE655398 DPA655398 DYW655398 EIS655398 ESO655398 FCK655398 FMG655398 FWC655398 GFY655398 GPU655398 GZQ655398 HJM655398 HTI655398 IDE655398 INA655398 IWW655398 JGS655398 JQO655398 KAK655398 KKG655398 KUC655398 LDY655398 LNU655398 LXQ655398 MHM655398 MRI655398 NBE655398 NLA655398 NUW655398 OES655398 OOO655398 OYK655398 PIG655398 PSC655398 QBY655398 QLU655398 QVQ655398 RFM655398 RPI655398 RZE655398 SJA655398 SSW655398 TCS655398 TMO655398 TWK655398 UGG655398 UQC655398 UZY655398 VJU655398 VTQ655398 WDM655398 WNI655398 WXE655398 AW720934 KS720934 UO720934 AEK720934 AOG720934 AYC720934 BHY720934 BRU720934 CBQ720934 CLM720934 CVI720934 DFE720934 DPA720934 DYW720934 EIS720934 ESO720934 FCK720934 FMG720934 FWC720934 GFY720934 GPU720934 GZQ720934 HJM720934 HTI720934 IDE720934 INA720934 IWW720934 JGS720934 JQO720934 KAK720934 KKG720934 KUC720934 LDY720934 LNU720934 LXQ720934 MHM720934 MRI720934 NBE720934 NLA720934 NUW720934 OES720934 OOO720934 OYK720934 PIG720934 PSC720934 QBY720934 QLU720934 QVQ720934 RFM720934 RPI720934 RZE720934 SJA720934 SSW720934 TCS720934 TMO720934 TWK720934 UGG720934 UQC720934 UZY720934 VJU720934 VTQ720934 WDM720934 WNI720934 WXE720934 AW786470 KS786470 UO786470 AEK786470 AOG786470 AYC786470 BHY786470 BRU786470 CBQ786470 CLM786470 CVI786470 DFE786470 DPA786470 DYW786470 EIS786470 ESO786470 FCK786470 FMG786470 FWC786470 GFY786470 GPU786470 GZQ786470 HJM786470 HTI786470 IDE786470 INA786470 IWW786470 JGS786470 JQO786470 KAK786470 KKG786470 KUC786470 LDY786470 LNU786470 LXQ786470 MHM786470 MRI786470 NBE786470 NLA786470 NUW786470 OES786470 OOO786470 OYK786470 PIG786470 PSC786470 QBY786470 QLU786470 QVQ786470 RFM786470 RPI786470 RZE786470 SJA786470 SSW786470 TCS786470 TMO786470 TWK786470 UGG786470 UQC786470 UZY786470 VJU786470 VTQ786470 WDM786470 WNI786470 WXE786470 AW852006 KS852006 UO852006 AEK852006 AOG852006 AYC852006 BHY852006 BRU852006 CBQ852006 CLM852006 CVI852006 DFE852006 DPA852006 DYW852006 EIS852006 ESO852006 FCK852006 FMG852006 FWC852006 GFY852006 GPU852006 GZQ852006 HJM852006 HTI852006 IDE852006 INA852006 IWW852006 JGS852006 JQO852006 KAK852006 KKG852006 KUC852006 LDY852006 LNU852006 LXQ852006 MHM852006 MRI852006 NBE852006 NLA852006 NUW852006 OES852006 OOO852006 OYK852006 PIG852006 PSC852006 QBY852006 QLU852006 QVQ852006 RFM852006 RPI852006 RZE852006 SJA852006 SSW852006 TCS852006 TMO852006 TWK852006 UGG852006 UQC852006 UZY852006 VJU852006 VTQ852006 WDM852006 WNI852006 WXE852006 AW917542 KS917542 UO917542 AEK917542 AOG917542 AYC917542 BHY917542 BRU917542 CBQ917542 CLM917542 CVI917542 DFE917542 DPA917542 DYW917542 EIS917542 ESO917542 FCK917542 FMG917542 FWC917542 GFY917542 GPU917542 GZQ917542 HJM917542 HTI917542 IDE917542 INA917542 IWW917542 JGS917542 JQO917542 KAK917542 KKG917542 KUC917542 LDY917542 LNU917542 LXQ917542 MHM917542 MRI917542 NBE917542 NLA917542 NUW917542 OES917542 OOO917542 OYK917542 PIG917542 PSC917542 QBY917542 QLU917542 QVQ917542 RFM917542 RPI917542 RZE917542 SJA917542 SSW917542 TCS917542 TMO917542 TWK917542 UGG917542 UQC917542 UZY917542 VJU917542 VTQ917542 WDM917542 WNI917542 WXE917542 AW983078 KS983078 UO983078 AEK983078 AOG983078 AYC983078 BHY983078 BRU983078 CBQ983078 CLM983078 CVI983078 DFE983078 DPA983078 DYW983078 EIS983078 ESO983078 FCK983078 FMG983078 FWC983078 GFY983078 GPU983078 GZQ983078 HJM983078 HTI983078 IDE983078 INA983078 IWW983078 JGS983078 JQO983078 KAK983078 KKG983078 KUC983078 LDY983078 LNU983078 LXQ983078 MHM983078 MRI983078 NBE983078 NLA983078 NUW983078 OES983078 OOO983078 OYK983078 PIG983078 PSC983078 QBY983078 QLU983078 QVQ983078 RFM983078 RPI983078 RZE983078 SJA983078 SSW983078 TCS983078 TMO983078 TWK983078 UGG983078 UQC983078 UZY983078 VJU983078 VTQ983078 WDM983078 U22">
      <formula1>"x"</formula1>
      <formula2>0</formula2>
    </dataValidation>
    <dataValidation type="list" showDropDown="1" showInputMessage="1" showErrorMessage="1" error="Vyznačí sa iba  x" prompt="&#10;    Vyznačí sa x,     &#10;ak ide o zostavenú&#10; účtovnú závierku" sqref="WWO983062:WWO983063 KI21 UE21 AEA21 ANW21 AXS21 BHO21 BRK21 CBG21 CLC21 CUY21 DEU21 DOQ21 DYM21 EII21 ESE21 FCA21 FLW21 FVS21 GFO21 GPK21 GZG21 HJC21 HSY21 ICU21 IMQ21 IWM21 JGI21 JQE21 KAA21 KJW21 KTS21 LDO21 LNK21 LXG21 MHC21 MQY21 NAU21 NKQ21 NUM21 OEI21 OOE21 OYA21 PHW21 PRS21 QBO21 QLK21 QVG21 RFC21 ROY21 RYU21 SIQ21 SSM21 TCI21 TME21 TWA21 UFW21 UPS21 UZO21 VJK21 VTG21 WDC21 WMY21 WWU21 AM65557 KI65557 UE65557 AEA65557 ANW65557 AXS65557 BHO65557 BRK65557 CBG65557 CLC65557 CUY65557 DEU65557 DOQ65557 DYM65557 EII65557 ESE65557 FCA65557 FLW65557 FVS65557 GFO65557 GPK65557 GZG65557 HJC65557 HSY65557 ICU65557 IMQ65557 IWM65557 JGI65557 JQE65557 KAA65557 KJW65557 KTS65557 LDO65557 LNK65557 LXG65557 MHC65557 MQY65557 NAU65557 NKQ65557 NUM65557 OEI65557 OOE65557 OYA65557 PHW65557 PRS65557 QBO65557 QLK65557 QVG65557 RFC65557 ROY65557 RYU65557 SIQ65557 SSM65557 TCI65557 TME65557 TWA65557 UFW65557 UPS65557 UZO65557 VJK65557 VTG65557 WDC65557 WMY65557 WWU65557 AM131093 KI131093 UE131093 AEA131093 ANW131093 AXS131093 BHO131093 BRK131093 CBG131093 CLC131093 CUY131093 DEU131093 DOQ131093 DYM131093 EII131093 ESE131093 FCA131093 FLW131093 FVS131093 GFO131093 GPK131093 GZG131093 HJC131093 HSY131093 ICU131093 IMQ131093 IWM131093 JGI131093 JQE131093 KAA131093 KJW131093 KTS131093 LDO131093 LNK131093 LXG131093 MHC131093 MQY131093 NAU131093 NKQ131093 NUM131093 OEI131093 OOE131093 OYA131093 PHW131093 PRS131093 QBO131093 QLK131093 QVG131093 RFC131093 ROY131093 RYU131093 SIQ131093 SSM131093 TCI131093 TME131093 TWA131093 UFW131093 UPS131093 UZO131093 VJK131093 VTG131093 WDC131093 WMY131093 WWU131093 AM196629 KI196629 UE196629 AEA196629 ANW196629 AXS196629 BHO196629 BRK196629 CBG196629 CLC196629 CUY196629 DEU196629 DOQ196629 DYM196629 EII196629 ESE196629 FCA196629 FLW196629 FVS196629 GFO196629 GPK196629 GZG196629 HJC196629 HSY196629 ICU196629 IMQ196629 IWM196629 JGI196629 JQE196629 KAA196629 KJW196629 KTS196629 LDO196629 LNK196629 LXG196629 MHC196629 MQY196629 NAU196629 NKQ196629 NUM196629 OEI196629 OOE196629 OYA196629 PHW196629 PRS196629 QBO196629 QLK196629 QVG196629 RFC196629 ROY196629 RYU196629 SIQ196629 SSM196629 TCI196629 TME196629 TWA196629 UFW196629 UPS196629 UZO196629 VJK196629 VTG196629 WDC196629 WMY196629 WWU196629 AM262165 KI262165 UE262165 AEA262165 ANW262165 AXS262165 BHO262165 BRK262165 CBG262165 CLC262165 CUY262165 DEU262165 DOQ262165 DYM262165 EII262165 ESE262165 FCA262165 FLW262165 FVS262165 GFO262165 GPK262165 GZG262165 HJC262165 HSY262165 ICU262165 IMQ262165 IWM262165 JGI262165 JQE262165 KAA262165 KJW262165 KTS262165 LDO262165 LNK262165 LXG262165 MHC262165 MQY262165 NAU262165 NKQ262165 NUM262165 OEI262165 OOE262165 OYA262165 PHW262165 PRS262165 QBO262165 QLK262165 QVG262165 RFC262165 ROY262165 RYU262165 SIQ262165 SSM262165 TCI262165 TME262165 TWA262165 UFW262165 UPS262165 UZO262165 VJK262165 VTG262165 WDC262165 WMY262165 WWU262165 AM327701 KI327701 UE327701 AEA327701 ANW327701 AXS327701 BHO327701 BRK327701 CBG327701 CLC327701 CUY327701 DEU327701 DOQ327701 DYM327701 EII327701 ESE327701 FCA327701 FLW327701 FVS327701 GFO327701 GPK327701 GZG327701 HJC327701 HSY327701 ICU327701 IMQ327701 IWM327701 JGI327701 JQE327701 KAA327701 KJW327701 KTS327701 LDO327701 LNK327701 LXG327701 MHC327701 MQY327701 NAU327701 NKQ327701 NUM327701 OEI327701 OOE327701 OYA327701 PHW327701 PRS327701 QBO327701 QLK327701 QVG327701 RFC327701 ROY327701 RYU327701 SIQ327701 SSM327701 TCI327701 TME327701 TWA327701 UFW327701 UPS327701 UZO327701 VJK327701 VTG327701 WDC327701 WMY327701 WWU327701 AM393237 KI393237 UE393237 AEA393237 ANW393237 AXS393237 BHO393237 BRK393237 CBG393237 CLC393237 CUY393237 DEU393237 DOQ393237 DYM393237 EII393237 ESE393237 FCA393237 FLW393237 FVS393237 GFO393237 GPK393237 GZG393237 HJC393237 HSY393237 ICU393237 IMQ393237 IWM393237 JGI393237 JQE393237 KAA393237 KJW393237 KTS393237 LDO393237 LNK393237 LXG393237 MHC393237 MQY393237 NAU393237 NKQ393237 NUM393237 OEI393237 OOE393237 OYA393237 PHW393237 PRS393237 QBO393237 QLK393237 QVG393237 RFC393237 ROY393237 RYU393237 SIQ393237 SSM393237 TCI393237 TME393237 TWA393237 UFW393237 UPS393237 UZO393237 VJK393237 VTG393237 WDC393237 WMY393237 WWU393237 AM458773 KI458773 UE458773 AEA458773 ANW458773 AXS458773 BHO458773 BRK458773 CBG458773 CLC458773 CUY458773 DEU458773 DOQ458773 DYM458773 EII458773 ESE458773 FCA458773 FLW458773 FVS458773 GFO458773 GPK458773 GZG458773 HJC458773 HSY458773 ICU458773 IMQ458773 IWM458773 JGI458773 JQE458773 KAA458773 KJW458773 KTS458773 LDO458773 LNK458773 LXG458773 MHC458773 MQY458773 NAU458773 NKQ458773 NUM458773 OEI458773 OOE458773 OYA458773 PHW458773 PRS458773 QBO458773 QLK458773 QVG458773 RFC458773 ROY458773 RYU458773 SIQ458773 SSM458773 TCI458773 TME458773 TWA458773 UFW458773 UPS458773 UZO458773 VJK458773 VTG458773 WDC458773 WMY458773 WWU458773 AM524309 KI524309 UE524309 AEA524309 ANW524309 AXS524309 BHO524309 BRK524309 CBG524309 CLC524309 CUY524309 DEU524309 DOQ524309 DYM524309 EII524309 ESE524309 FCA524309 FLW524309 FVS524309 GFO524309 GPK524309 GZG524309 HJC524309 HSY524309 ICU524309 IMQ524309 IWM524309 JGI524309 JQE524309 KAA524309 KJW524309 KTS524309 LDO524309 LNK524309 LXG524309 MHC524309 MQY524309 NAU524309 NKQ524309 NUM524309 OEI524309 OOE524309 OYA524309 PHW524309 PRS524309 QBO524309 QLK524309 QVG524309 RFC524309 ROY524309 RYU524309 SIQ524309 SSM524309 TCI524309 TME524309 TWA524309 UFW524309 UPS524309 UZO524309 VJK524309 VTG524309 WDC524309 WMY524309 WWU524309 AM589845 KI589845 UE589845 AEA589845 ANW589845 AXS589845 BHO589845 BRK589845 CBG589845 CLC589845 CUY589845 DEU589845 DOQ589845 DYM589845 EII589845 ESE589845 FCA589845 FLW589845 FVS589845 GFO589845 GPK589845 GZG589845 HJC589845 HSY589845 ICU589845 IMQ589845 IWM589845 JGI589845 JQE589845 KAA589845 KJW589845 KTS589845 LDO589845 LNK589845 LXG589845 MHC589845 MQY589845 NAU589845 NKQ589845 NUM589845 OEI589845 OOE589845 OYA589845 PHW589845 PRS589845 QBO589845 QLK589845 QVG589845 RFC589845 ROY589845 RYU589845 SIQ589845 SSM589845 TCI589845 TME589845 TWA589845 UFW589845 UPS589845 UZO589845 VJK589845 VTG589845 WDC589845 WMY589845 WWU589845 AM655381 KI655381 UE655381 AEA655381 ANW655381 AXS655381 BHO655381 BRK655381 CBG655381 CLC655381 CUY655381 DEU655381 DOQ655381 DYM655381 EII655381 ESE655381 FCA655381 FLW655381 FVS655381 GFO655381 GPK655381 GZG655381 HJC655381 HSY655381 ICU655381 IMQ655381 IWM655381 JGI655381 JQE655381 KAA655381 KJW655381 KTS655381 LDO655381 LNK655381 LXG655381 MHC655381 MQY655381 NAU655381 NKQ655381 NUM655381 OEI655381 OOE655381 OYA655381 PHW655381 PRS655381 QBO655381 QLK655381 QVG655381 RFC655381 ROY655381 RYU655381 SIQ655381 SSM655381 TCI655381 TME655381 TWA655381 UFW655381 UPS655381 UZO655381 VJK655381 VTG655381 WDC655381 WMY655381 WWU655381 AM720917 KI720917 UE720917 AEA720917 ANW720917 AXS720917 BHO720917 BRK720917 CBG720917 CLC720917 CUY720917 DEU720917 DOQ720917 DYM720917 EII720917 ESE720917 FCA720917 FLW720917 FVS720917 GFO720917 GPK720917 GZG720917 HJC720917 HSY720917 ICU720917 IMQ720917 IWM720917 JGI720917 JQE720917 KAA720917 KJW720917 KTS720917 LDO720917 LNK720917 LXG720917 MHC720917 MQY720917 NAU720917 NKQ720917 NUM720917 OEI720917 OOE720917 OYA720917 PHW720917 PRS720917 QBO720917 QLK720917 QVG720917 RFC720917 ROY720917 RYU720917 SIQ720917 SSM720917 TCI720917 TME720917 TWA720917 UFW720917 UPS720917 UZO720917 VJK720917 VTG720917 WDC720917 WMY720917 WWU720917 AM786453 KI786453 UE786453 AEA786453 ANW786453 AXS786453 BHO786453 BRK786453 CBG786453 CLC786453 CUY786453 DEU786453 DOQ786453 DYM786453 EII786453 ESE786453 FCA786453 FLW786453 FVS786453 GFO786453 GPK786453 GZG786453 HJC786453 HSY786453 ICU786453 IMQ786453 IWM786453 JGI786453 JQE786453 KAA786453 KJW786453 KTS786453 LDO786453 LNK786453 LXG786453 MHC786453 MQY786453 NAU786453 NKQ786453 NUM786453 OEI786453 OOE786453 OYA786453 PHW786453 PRS786453 QBO786453 QLK786453 QVG786453 RFC786453 ROY786453 RYU786453 SIQ786453 SSM786453 TCI786453 TME786453 TWA786453 UFW786453 UPS786453 UZO786453 VJK786453 VTG786453 WDC786453 WMY786453 WWU786453 AM851989 KI851989 UE851989 AEA851989 ANW851989 AXS851989 BHO851989 BRK851989 CBG851989 CLC851989 CUY851989 DEU851989 DOQ851989 DYM851989 EII851989 ESE851989 FCA851989 FLW851989 FVS851989 GFO851989 GPK851989 GZG851989 HJC851989 HSY851989 ICU851989 IMQ851989 IWM851989 JGI851989 JQE851989 KAA851989 KJW851989 KTS851989 LDO851989 LNK851989 LXG851989 MHC851989 MQY851989 NAU851989 NKQ851989 NUM851989 OEI851989 OOE851989 OYA851989 PHW851989 PRS851989 QBO851989 QLK851989 QVG851989 RFC851989 ROY851989 RYU851989 SIQ851989 SSM851989 TCI851989 TME851989 TWA851989 UFW851989 UPS851989 UZO851989 VJK851989 VTG851989 WDC851989 WMY851989 WWU851989 AM917525 KI917525 UE917525 AEA917525 ANW917525 AXS917525 BHO917525 BRK917525 CBG917525 CLC917525 CUY917525 DEU917525 DOQ917525 DYM917525 EII917525 ESE917525 FCA917525 FLW917525 FVS917525 GFO917525 GPK917525 GZG917525 HJC917525 HSY917525 ICU917525 IMQ917525 IWM917525 JGI917525 JQE917525 KAA917525 KJW917525 KTS917525 LDO917525 LNK917525 LXG917525 MHC917525 MQY917525 NAU917525 NKQ917525 NUM917525 OEI917525 OOE917525 OYA917525 PHW917525 PRS917525 QBO917525 QLK917525 QVG917525 RFC917525 ROY917525 RYU917525 SIQ917525 SSM917525 TCI917525 TME917525 TWA917525 UFW917525 UPS917525 UZO917525 VJK917525 VTG917525 WDC917525 WMY917525 WWU917525 AM983061 KI983061 UE983061 AEA983061 ANW983061 AXS983061 BHO983061 BRK983061 CBG983061 CLC983061 CUY983061 DEU983061 DOQ983061 DYM983061 EII983061 ESE983061 FCA983061 FLW983061 FVS983061 GFO983061 GPK983061 GZG983061 HJC983061 HSY983061 ICU983061 IMQ983061 IWM983061 JGI983061 JQE983061 KAA983061 KJW983061 KTS983061 LDO983061 LNK983061 LXG983061 MHC983061 MQY983061 NAU983061 NKQ983061 NUM983061 OEI983061 OOE983061 OYA983061 PHW983061 PRS983061 QBO983061 QLK983061 QVG983061 RFC983061 ROY983061 RYU983061 SIQ983061 SSM983061 TCI983061 TME983061 TWA983061 UFW983061 UPS983061 UZO983061 VJK983061 VTG983061 WDC983061 WMY983061 WWU983061 AG22:AG23 KC22:KC23 TY22:TY23 ADU22:ADU23 ANQ22:ANQ23 AXM22:AXM23 BHI22:BHI23 BRE22:BRE23 CBA22:CBA23 CKW22:CKW23 CUS22:CUS23 DEO22:DEO23 DOK22:DOK23 DYG22:DYG23 EIC22:EIC23 ERY22:ERY23 FBU22:FBU23 FLQ22:FLQ23 FVM22:FVM23 GFI22:GFI23 GPE22:GPE23 GZA22:GZA23 HIW22:HIW23 HSS22:HSS23 ICO22:ICO23 IMK22:IMK23 IWG22:IWG23 JGC22:JGC23 JPY22:JPY23 JZU22:JZU23 KJQ22:KJQ23 KTM22:KTM23 LDI22:LDI23 LNE22:LNE23 LXA22:LXA23 MGW22:MGW23 MQS22:MQS23 NAO22:NAO23 NKK22:NKK23 NUG22:NUG23 OEC22:OEC23 ONY22:ONY23 OXU22:OXU23 PHQ22:PHQ23 PRM22:PRM23 QBI22:QBI23 QLE22:QLE23 QVA22:QVA23 REW22:REW23 ROS22:ROS23 RYO22:RYO23 SIK22:SIK23 SSG22:SSG23 TCC22:TCC23 TLY22:TLY23 TVU22:TVU23 UFQ22:UFQ23 UPM22:UPM23 UZI22:UZI23 VJE22:VJE23 VTA22:VTA23 WCW22:WCW23 WMS22:WMS23 WWO22:WWO23 AG65558:AG65559 KC65558:KC65559 TY65558:TY65559 ADU65558:ADU65559 ANQ65558:ANQ65559 AXM65558:AXM65559 BHI65558:BHI65559 BRE65558:BRE65559 CBA65558:CBA65559 CKW65558:CKW65559 CUS65558:CUS65559 DEO65558:DEO65559 DOK65558:DOK65559 DYG65558:DYG65559 EIC65558:EIC65559 ERY65558:ERY65559 FBU65558:FBU65559 FLQ65558:FLQ65559 FVM65558:FVM65559 GFI65558:GFI65559 GPE65558:GPE65559 GZA65558:GZA65559 HIW65558:HIW65559 HSS65558:HSS65559 ICO65558:ICO65559 IMK65558:IMK65559 IWG65558:IWG65559 JGC65558:JGC65559 JPY65558:JPY65559 JZU65558:JZU65559 KJQ65558:KJQ65559 KTM65558:KTM65559 LDI65558:LDI65559 LNE65558:LNE65559 LXA65558:LXA65559 MGW65558:MGW65559 MQS65558:MQS65559 NAO65558:NAO65559 NKK65558:NKK65559 NUG65558:NUG65559 OEC65558:OEC65559 ONY65558:ONY65559 OXU65558:OXU65559 PHQ65558:PHQ65559 PRM65558:PRM65559 QBI65558:QBI65559 QLE65558:QLE65559 QVA65558:QVA65559 REW65558:REW65559 ROS65558:ROS65559 RYO65558:RYO65559 SIK65558:SIK65559 SSG65558:SSG65559 TCC65558:TCC65559 TLY65558:TLY65559 TVU65558:TVU65559 UFQ65558:UFQ65559 UPM65558:UPM65559 UZI65558:UZI65559 VJE65558:VJE65559 VTA65558:VTA65559 WCW65558:WCW65559 WMS65558:WMS65559 WWO65558:WWO65559 AG131094:AG131095 KC131094:KC131095 TY131094:TY131095 ADU131094:ADU131095 ANQ131094:ANQ131095 AXM131094:AXM131095 BHI131094:BHI131095 BRE131094:BRE131095 CBA131094:CBA131095 CKW131094:CKW131095 CUS131094:CUS131095 DEO131094:DEO131095 DOK131094:DOK131095 DYG131094:DYG131095 EIC131094:EIC131095 ERY131094:ERY131095 FBU131094:FBU131095 FLQ131094:FLQ131095 FVM131094:FVM131095 GFI131094:GFI131095 GPE131094:GPE131095 GZA131094:GZA131095 HIW131094:HIW131095 HSS131094:HSS131095 ICO131094:ICO131095 IMK131094:IMK131095 IWG131094:IWG131095 JGC131094:JGC131095 JPY131094:JPY131095 JZU131094:JZU131095 KJQ131094:KJQ131095 KTM131094:KTM131095 LDI131094:LDI131095 LNE131094:LNE131095 LXA131094:LXA131095 MGW131094:MGW131095 MQS131094:MQS131095 NAO131094:NAO131095 NKK131094:NKK131095 NUG131094:NUG131095 OEC131094:OEC131095 ONY131094:ONY131095 OXU131094:OXU131095 PHQ131094:PHQ131095 PRM131094:PRM131095 QBI131094:QBI131095 QLE131094:QLE131095 QVA131094:QVA131095 REW131094:REW131095 ROS131094:ROS131095 RYO131094:RYO131095 SIK131094:SIK131095 SSG131094:SSG131095 TCC131094:TCC131095 TLY131094:TLY131095 TVU131094:TVU131095 UFQ131094:UFQ131095 UPM131094:UPM131095 UZI131094:UZI131095 VJE131094:VJE131095 VTA131094:VTA131095 WCW131094:WCW131095 WMS131094:WMS131095 WWO131094:WWO131095 AG196630:AG196631 KC196630:KC196631 TY196630:TY196631 ADU196630:ADU196631 ANQ196630:ANQ196631 AXM196630:AXM196631 BHI196630:BHI196631 BRE196630:BRE196631 CBA196630:CBA196631 CKW196630:CKW196631 CUS196630:CUS196631 DEO196630:DEO196631 DOK196630:DOK196631 DYG196630:DYG196631 EIC196630:EIC196631 ERY196630:ERY196631 FBU196630:FBU196631 FLQ196630:FLQ196631 FVM196630:FVM196631 GFI196630:GFI196631 GPE196630:GPE196631 GZA196630:GZA196631 HIW196630:HIW196631 HSS196630:HSS196631 ICO196630:ICO196631 IMK196630:IMK196631 IWG196630:IWG196631 JGC196630:JGC196631 JPY196630:JPY196631 JZU196630:JZU196631 KJQ196630:KJQ196631 KTM196630:KTM196631 LDI196630:LDI196631 LNE196630:LNE196631 LXA196630:LXA196631 MGW196630:MGW196631 MQS196630:MQS196631 NAO196630:NAO196631 NKK196630:NKK196631 NUG196630:NUG196631 OEC196630:OEC196631 ONY196630:ONY196631 OXU196630:OXU196631 PHQ196630:PHQ196631 PRM196630:PRM196631 QBI196630:QBI196631 QLE196630:QLE196631 QVA196630:QVA196631 REW196630:REW196631 ROS196630:ROS196631 RYO196630:RYO196631 SIK196630:SIK196631 SSG196630:SSG196631 TCC196630:TCC196631 TLY196630:TLY196631 TVU196630:TVU196631 UFQ196630:UFQ196631 UPM196630:UPM196631 UZI196630:UZI196631 VJE196630:VJE196631 VTA196630:VTA196631 WCW196630:WCW196631 WMS196630:WMS196631 WWO196630:WWO196631 AG262166:AG262167 KC262166:KC262167 TY262166:TY262167 ADU262166:ADU262167 ANQ262166:ANQ262167 AXM262166:AXM262167 BHI262166:BHI262167 BRE262166:BRE262167 CBA262166:CBA262167 CKW262166:CKW262167 CUS262166:CUS262167 DEO262166:DEO262167 DOK262166:DOK262167 DYG262166:DYG262167 EIC262166:EIC262167 ERY262166:ERY262167 FBU262166:FBU262167 FLQ262166:FLQ262167 FVM262166:FVM262167 GFI262166:GFI262167 GPE262166:GPE262167 GZA262166:GZA262167 HIW262166:HIW262167 HSS262166:HSS262167 ICO262166:ICO262167 IMK262166:IMK262167 IWG262166:IWG262167 JGC262166:JGC262167 JPY262166:JPY262167 JZU262166:JZU262167 KJQ262166:KJQ262167 KTM262166:KTM262167 LDI262166:LDI262167 LNE262166:LNE262167 LXA262166:LXA262167 MGW262166:MGW262167 MQS262166:MQS262167 NAO262166:NAO262167 NKK262166:NKK262167 NUG262166:NUG262167 OEC262166:OEC262167 ONY262166:ONY262167 OXU262166:OXU262167 PHQ262166:PHQ262167 PRM262166:PRM262167 QBI262166:QBI262167 QLE262166:QLE262167 QVA262166:QVA262167 REW262166:REW262167 ROS262166:ROS262167 RYO262166:RYO262167 SIK262166:SIK262167 SSG262166:SSG262167 TCC262166:TCC262167 TLY262166:TLY262167 TVU262166:TVU262167 UFQ262166:UFQ262167 UPM262166:UPM262167 UZI262166:UZI262167 VJE262166:VJE262167 VTA262166:VTA262167 WCW262166:WCW262167 WMS262166:WMS262167 WWO262166:WWO262167 AG327702:AG327703 KC327702:KC327703 TY327702:TY327703 ADU327702:ADU327703 ANQ327702:ANQ327703 AXM327702:AXM327703 BHI327702:BHI327703 BRE327702:BRE327703 CBA327702:CBA327703 CKW327702:CKW327703 CUS327702:CUS327703 DEO327702:DEO327703 DOK327702:DOK327703 DYG327702:DYG327703 EIC327702:EIC327703 ERY327702:ERY327703 FBU327702:FBU327703 FLQ327702:FLQ327703 FVM327702:FVM327703 GFI327702:GFI327703 GPE327702:GPE327703 GZA327702:GZA327703 HIW327702:HIW327703 HSS327702:HSS327703 ICO327702:ICO327703 IMK327702:IMK327703 IWG327702:IWG327703 JGC327702:JGC327703 JPY327702:JPY327703 JZU327702:JZU327703 KJQ327702:KJQ327703 KTM327702:KTM327703 LDI327702:LDI327703 LNE327702:LNE327703 LXA327702:LXA327703 MGW327702:MGW327703 MQS327702:MQS327703 NAO327702:NAO327703 NKK327702:NKK327703 NUG327702:NUG327703 OEC327702:OEC327703 ONY327702:ONY327703 OXU327702:OXU327703 PHQ327702:PHQ327703 PRM327702:PRM327703 QBI327702:QBI327703 QLE327702:QLE327703 QVA327702:QVA327703 REW327702:REW327703 ROS327702:ROS327703 RYO327702:RYO327703 SIK327702:SIK327703 SSG327702:SSG327703 TCC327702:TCC327703 TLY327702:TLY327703 TVU327702:TVU327703 UFQ327702:UFQ327703 UPM327702:UPM327703 UZI327702:UZI327703 VJE327702:VJE327703 VTA327702:VTA327703 WCW327702:WCW327703 WMS327702:WMS327703 WWO327702:WWO327703 AG393238:AG393239 KC393238:KC393239 TY393238:TY393239 ADU393238:ADU393239 ANQ393238:ANQ393239 AXM393238:AXM393239 BHI393238:BHI393239 BRE393238:BRE393239 CBA393238:CBA393239 CKW393238:CKW393239 CUS393238:CUS393239 DEO393238:DEO393239 DOK393238:DOK393239 DYG393238:DYG393239 EIC393238:EIC393239 ERY393238:ERY393239 FBU393238:FBU393239 FLQ393238:FLQ393239 FVM393238:FVM393239 GFI393238:GFI393239 GPE393238:GPE393239 GZA393238:GZA393239 HIW393238:HIW393239 HSS393238:HSS393239 ICO393238:ICO393239 IMK393238:IMK393239 IWG393238:IWG393239 JGC393238:JGC393239 JPY393238:JPY393239 JZU393238:JZU393239 KJQ393238:KJQ393239 KTM393238:KTM393239 LDI393238:LDI393239 LNE393238:LNE393239 LXA393238:LXA393239 MGW393238:MGW393239 MQS393238:MQS393239 NAO393238:NAO393239 NKK393238:NKK393239 NUG393238:NUG393239 OEC393238:OEC393239 ONY393238:ONY393239 OXU393238:OXU393239 PHQ393238:PHQ393239 PRM393238:PRM393239 QBI393238:QBI393239 QLE393238:QLE393239 QVA393238:QVA393239 REW393238:REW393239 ROS393238:ROS393239 RYO393238:RYO393239 SIK393238:SIK393239 SSG393238:SSG393239 TCC393238:TCC393239 TLY393238:TLY393239 TVU393238:TVU393239 UFQ393238:UFQ393239 UPM393238:UPM393239 UZI393238:UZI393239 VJE393238:VJE393239 VTA393238:VTA393239 WCW393238:WCW393239 WMS393238:WMS393239 WWO393238:WWO393239 AG458774:AG458775 KC458774:KC458775 TY458774:TY458775 ADU458774:ADU458775 ANQ458774:ANQ458775 AXM458774:AXM458775 BHI458774:BHI458775 BRE458774:BRE458775 CBA458774:CBA458775 CKW458774:CKW458775 CUS458774:CUS458775 DEO458774:DEO458775 DOK458774:DOK458775 DYG458774:DYG458775 EIC458774:EIC458775 ERY458774:ERY458775 FBU458774:FBU458775 FLQ458774:FLQ458775 FVM458774:FVM458775 GFI458774:GFI458775 GPE458774:GPE458775 GZA458774:GZA458775 HIW458774:HIW458775 HSS458774:HSS458775 ICO458774:ICO458775 IMK458774:IMK458775 IWG458774:IWG458775 JGC458774:JGC458775 JPY458774:JPY458775 JZU458774:JZU458775 KJQ458774:KJQ458775 KTM458774:KTM458775 LDI458774:LDI458775 LNE458774:LNE458775 LXA458774:LXA458775 MGW458774:MGW458775 MQS458774:MQS458775 NAO458774:NAO458775 NKK458774:NKK458775 NUG458774:NUG458775 OEC458774:OEC458775 ONY458774:ONY458775 OXU458774:OXU458775 PHQ458774:PHQ458775 PRM458774:PRM458775 QBI458774:QBI458775 QLE458774:QLE458775 QVA458774:QVA458775 REW458774:REW458775 ROS458774:ROS458775 RYO458774:RYO458775 SIK458774:SIK458775 SSG458774:SSG458775 TCC458774:TCC458775 TLY458774:TLY458775 TVU458774:TVU458775 UFQ458774:UFQ458775 UPM458774:UPM458775 UZI458774:UZI458775 VJE458774:VJE458775 VTA458774:VTA458775 WCW458774:WCW458775 WMS458774:WMS458775 WWO458774:WWO458775 AG524310:AG524311 KC524310:KC524311 TY524310:TY524311 ADU524310:ADU524311 ANQ524310:ANQ524311 AXM524310:AXM524311 BHI524310:BHI524311 BRE524310:BRE524311 CBA524310:CBA524311 CKW524310:CKW524311 CUS524310:CUS524311 DEO524310:DEO524311 DOK524310:DOK524311 DYG524310:DYG524311 EIC524310:EIC524311 ERY524310:ERY524311 FBU524310:FBU524311 FLQ524310:FLQ524311 FVM524310:FVM524311 GFI524310:GFI524311 GPE524310:GPE524311 GZA524310:GZA524311 HIW524310:HIW524311 HSS524310:HSS524311 ICO524310:ICO524311 IMK524310:IMK524311 IWG524310:IWG524311 JGC524310:JGC524311 JPY524310:JPY524311 JZU524310:JZU524311 KJQ524310:KJQ524311 KTM524310:KTM524311 LDI524310:LDI524311 LNE524310:LNE524311 LXA524310:LXA524311 MGW524310:MGW524311 MQS524310:MQS524311 NAO524310:NAO524311 NKK524310:NKK524311 NUG524310:NUG524311 OEC524310:OEC524311 ONY524310:ONY524311 OXU524310:OXU524311 PHQ524310:PHQ524311 PRM524310:PRM524311 QBI524310:QBI524311 QLE524310:QLE524311 QVA524310:QVA524311 REW524310:REW524311 ROS524310:ROS524311 RYO524310:RYO524311 SIK524310:SIK524311 SSG524310:SSG524311 TCC524310:TCC524311 TLY524310:TLY524311 TVU524310:TVU524311 UFQ524310:UFQ524311 UPM524310:UPM524311 UZI524310:UZI524311 VJE524310:VJE524311 VTA524310:VTA524311 WCW524310:WCW524311 WMS524310:WMS524311 WWO524310:WWO524311 AG589846:AG589847 KC589846:KC589847 TY589846:TY589847 ADU589846:ADU589847 ANQ589846:ANQ589847 AXM589846:AXM589847 BHI589846:BHI589847 BRE589846:BRE589847 CBA589846:CBA589847 CKW589846:CKW589847 CUS589846:CUS589847 DEO589846:DEO589847 DOK589846:DOK589847 DYG589846:DYG589847 EIC589846:EIC589847 ERY589846:ERY589847 FBU589846:FBU589847 FLQ589846:FLQ589847 FVM589846:FVM589847 GFI589846:GFI589847 GPE589846:GPE589847 GZA589846:GZA589847 HIW589846:HIW589847 HSS589846:HSS589847 ICO589846:ICO589847 IMK589846:IMK589847 IWG589846:IWG589847 JGC589846:JGC589847 JPY589846:JPY589847 JZU589846:JZU589847 KJQ589846:KJQ589847 KTM589846:KTM589847 LDI589846:LDI589847 LNE589846:LNE589847 LXA589846:LXA589847 MGW589846:MGW589847 MQS589846:MQS589847 NAO589846:NAO589847 NKK589846:NKK589847 NUG589846:NUG589847 OEC589846:OEC589847 ONY589846:ONY589847 OXU589846:OXU589847 PHQ589846:PHQ589847 PRM589846:PRM589847 QBI589846:QBI589847 QLE589846:QLE589847 QVA589846:QVA589847 REW589846:REW589847 ROS589846:ROS589847 RYO589846:RYO589847 SIK589846:SIK589847 SSG589846:SSG589847 TCC589846:TCC589847 TLY589846:TLY589847 TVU589846:TVU589847 UFQ589846:UFQ589847 UPM589846:UPM589847 UZI589846:UZI589847 VJE589846:VJE589847 VTA589846:VTA589847 WCW589846:WCW589847 WMS589846:WMS589847 WWO589846:WWO589847 AG655382:AG655383 KC655382:KC655383 TY655382:TY655383 ADU655382:ADU655383 ANQ655382:ANQ655383 AXM655382:AXM655383 BHI655382:BHI655383 BRE655382:BRE655383 CBA655382:CBA655383 CKW655382:CKW655383 CUS655382:CUS655383 DEO655382:DEO655383 DOK655382:DOK655383 DYG655382:DYG655383 EIC655382:EIC655383 ERY655382:ERY655383 FBU655382:FBU655383 FLQ655382:FLQ655383 FVM655382:FVM655383 GFI655382:GFI655383 GPE655382:GPE655383 GZA655382:GZA655383 HIW655382:HIW655383 HSS655382:HSS655383 ICO655382:ICO655383 IMK655382:IMK655383 IWG655382:IWG655383 JGC655382:JGC655383 JPY655382:JPY655383 JZU655382:JZU655383 KJQ655382:KJQ655383 KTM655382:KTM655383 LDI655382:LDI655383 LNE655382:LNE655383 LXA655382:LXA655383 MGW655382:MGW655383 MQS655382:MQS655383 NAO655382:NAO655383 NKK655382:NKK655383 NUG655382:NUG655383 OEC655382:OEC655383 ONY655382:ONY655383 OXU655382:OXU655383 PHQ655382:PHQ655383 PRM655382:PRM655383 QBI655382:QBI655383 QLE655382:QLE655383 QVA655382:QVA655383 REW655382:REW655383 ROS655382:ROS655383 RYO655382:RYO655383 SIK655382:SIK655383 SSG655382:SSG655383 TCC655382:TCC655383 TLY655382:TLY655383 TVU655382:TVU655383 UFQ655382:UFQ655383 UPM655382:UPM655383 UZI655382:UZI655383 VJE655382:VJE655383 VTA655382:VTA655383 WCW655382:WCW655383 WMS655382:WMS655383 WWO655382:WWO655383 AG720918:AG720919 KC720918:KC720919 TY720918:TY720919 ADU720918:ADU720919 ANQ720918:ANQ720919 AXM720918:AXM720919 BHI720918:BHI720919 BRE720918:BRE720919 CBA720918:CBA720919 CKW720918:CKW720919 CUS720918:CUS720919 DEO720918:DEO720919 DOK720918:DOK720919 DYG720918:DYG720919 EIC720918:EIC720919 ERY720918:ERY720919 FBU720918:FBU720919 FLQ720918:FLQ720919 FVM720918:FVM720919 GFI720918:GFI720919 GPE720918:GPE720919 GZA720918:GZA720919 HIW720918:HIW720919 HSS720918:HSS720919 ICO720918:ICO720919 IMK720918:IMK720919 IWG720918:IWG720919 JGC720918:JGC720919 JPY720918:JPY720919 JZU720918:JZU720919 KJQ720918:KJQ720919 KTM720918:KTM720919 LDI720918:LDI720919 LNE720918:LNE720919 LXA720918:LXA720919 MGW720918:MGW720919 MQS720918:MQS720919 NAO720918:NAO720919 NKK720918:NKK720919 NUG720918:NUG720919 OEC720918:OEC720919 ONY720918:ONY720919 OXU720918:OXU720919 PHQ720918:PHQ720919 PRM720918:PRM720919 QBI720918:QBI720919 QLE720918:QLE720919 QVA720918:QVA720919 REW720918:REW720919 ROS720918:ROS720919 RYO720918:RYO720919 SIK720918:SIK720919 SSG720918:SSG720919 TCC720918:TCC720919 TLY720918:TLY720919 TVU720918:TVU720919 UFQ720918:UFQ720919 UPM720918:UPM720919 UZI720918:UZI720919 VJE720918:VJE720919 VTA720918:VTA720919 WCW720918:WCW720919 WMS720918:WMS720919 WWO720918:WWO720919 AG786454:AG786455 KC786454:KC786455 TY786454:TY786455 ADU786454:ADU786455 ANQ786454:ANQ786455 AXM786454:AXM786455 BHI786454:BHI786455 BRE786454:BRE786455 CBA786454:CBA786455 CKW786454:CKW786455 CUS786454:CUS786455 DEO786454:DEO786455 DOK786454:DOK786455 DYG786454:DYG786455 EIC786454:EIC786455 ERY786454:ERY786455 FBU786454:FBU786455 FLQ786454:FLQ786455 FVM786454:FVM786455 GFI786454:GFI786455 GPE786454:GPE786455 GZA786454:GZA786455 HIW786454:HIW786455 HSS786454:HSS786455 ICO786454:ICO786455 IMK786454:IMK786455 IWG786454:IWG786455 JGC786454:JGC786455 JPY786454:JPY786455 JZU786454:JZU786455 KJQ786454:KJQ786455 KTM786454:KTM786455 LDI786454:LDI786455 LNE786454:LNE786455 LXA786454:LXA786455 MGW786454:MGW786455 MQS786454:MQS786455 NAO786454:NAO786455 NKK786454:NKK786455 NUG786454:NUG786455 OEC786454:OEC786455 ONY786454:ONY786455 OXU786454:OXU786455 PHQ786454:PHQ786455 PRM786454:PRM786455 QBI786454:QBI786455 QLE786454:QLE786455 QVA786454:QVA786455 REW786454:REW786455 ROS786454:ROS786455 RYO786454:RYO786455 SIK786454:SIK786455 SSG786454:SSG786455 TCC786454:TCC786455 TLY786454:TLY786455 TVU786454:TVU786455 UFQ786454:UFQ786455 UPM786454:UPM786455 UZI786454:UZI786455 VJE786454:VJE786455 VTA786454:VTA786455 WCW786454:WCW786455 WMS786454:WMS786455 WWO786454:WWO786455 AG851990:AG851991 KC851990:KC851991 TY851990:TY851991 ADU851990:ADU851991 ANQ851990:ANQ851991 AXM851990:AXM851991 BHI851990:BHI851991 BRE851990:BRE851991 CBA851990:CBA851991 CKW851990:CKW851991 CUS851990:CUS851991 DEO851990:DEO851991 DOK851990:DOK851991 DYG851990:DYG851991 EIC851990:EIC851991 ERY851990:ERY851991 FBU851990:FBU851991 FLQ851990:FLQ851991 FVM851990:FVM851991 GFI851990:GFI851991 GPE851990:GPE851991 GZA851990:GZA851991 HIW851990:HIW851991 HSS851990:HSS851991 ICO851990:ICO851991 IMK851990:IMK851991 IWG851990:IWG851991 JGC851990:JGC851991 JPY851990:JPY851991 JZU851990:JZU851991 KJQ851990:KJQ851991 KTM851990:KTM851991 LDI851990:LDI851991 LNE851990:LNE851991 LXA851990:LXA851991 MGW851990:MGW851991 MQS851990:MQS851991 NAO851990:NAO851991 NKK851990:NKK851991 NUG851990:NUG851991 OEC851990:OEC851991 ONY851990:ONY851991 OXU851990:OXU851991 PHQ851990:PHQ851991 PRM851990:PRM851991 QBI851990:QBI851991 QLE851990:QLE851991 QVA851990:QVA851991 REW851990:REW851991 ROS851990:ROS851991 RYO851990:RYO851991 SIK851990:SIK851991 SSG851990:SSG851991 TCC851990:TCC851991 TLY851990:TLY851991 TVU851990:TVU851991 UFQ851990:UFQ851991 UPM851990:UPM851991 UZI851990:UZI851991 VJE851990:VJE851991 VTA851990:VTA851991 WCW851990:WCW851991 WMS851990:WMS851991 WWO851990:WWO851991 AG917526:AG917527 KC917526:KC917527 TY917526:TY917527 ADU917526:ADU917527 ANQ917526:ANQ917527 AXM917526:AXM917527 BHI917526:BHI917527 BRE917526:BRE917527 CBA917526:CBA917527 CKW917526:CKW917527 CUS917526:CUS917527 DEO917526:DEO917527 DOK917526:DOK917527 DYG917526:DYG917527 EIC917526:EIC917527 ERY917526:ERY917527 FBU917526:FBU917527 FLQ917526:FLQ917527 FVM917526:FVM917527 GFI917526:GFI917527 GPE917526:GPE917527 GZA917526:GZA917527 HIW917526:HIW917527 HSS917526:HSS917527 ICO917526:ICO917527 IMK917526:IMK917527 IWG917526:IWG917527 JGC917526:JGC917527 JPY917526:JPY917527 JZU917526:JZU917527 KJQ917526:KJQ917527 KTM917526:KTM917527 LDI917526:LDI917527 LNE917526:LNE917527 LXA917526:LXA917527 MGW917526:MGW917527 MQS917526:MQS917527 NAO917526:NAO917527 NKK917526:NKK917527 NUG917526:NUG917527 OEC917526:OEC917527 ONY917526:ONY917527 OXU917526:OXU917527 PHQ917526:PHQ917527 PRM917526:PRM917527 QBI917526:QBI917527 QLE917526:QLE917527 QVA917526:QVA917527 REW917526:REW917527 ROS917526:ROS917527 RYO917526:RYO917527 SIK917526:SIK917527 SSG917526:SSG917527 TCC917526:TCC917527 TLY917526:TLY917527 TVU917526:TVU917527 UFQ917526:UFQ917527 UPM917526:UPM917527 UZI917526:UZI917527 VJE917526:VJE917527 VTA917526:VTA917527 WCW917526:WCW917527 WMS917526:WMS917527 WWO917526:WWO917527 AG983062:AG983063 KC983062:KC983063 TY983062:TY983063 ADU983062:ADU983063 ANQ983062:ANQ983063 AXM983062:AXM983063 BHI983062:BHI983063 BRE983062:BRE983063 CBA983062:CBA983063 CKW983062:CKW983063 CUS983062:CUS983063 DEO983062:DEO983063 DOK983062:DOK983063 DYG983062:DYG983063 EIC983062:EIC983063 ERY983062:ERY983063 FBU983062:FBU983063 FLQ983062:FLQ983063 FVM983062:FVM983063 GFI983062:GFI983063 GPE983062:GPE983063 GZA983062:GZA983063 HIW983062:HIW983063 HSS983062:HSS983063 ICO983062:ICO983063 IMK983062:IMK983063 IWG983062:IWG983063 JGC983062:JGC983063 JPY983062:JPY983063 JZU983062:JZU983063 KJQ983062:KJQ983063 KTM983062:KTM983063 LDI983062:LDI983063 LNE983062:LNE983063 LXA983062:LXA983063 MGW983062:MGW983063 MQS983062:MQS983063 NAO983062:NAO983063 NKK983062:NKK983063 NUG983062:NUG983063 OEC983062:OEC983063 ONY983062:ONY983063 OXU983062:OXU983063 PHQ983062:PHQ983063 PRM983062:PRM983063 QBI983062:QBI983063 QLE983062:QLE983063 QVA983062:QVA983063 REW983062:REW983063 ROS983062:ROS983063 RYO983062:RYO983063 SIK983062:SIK983063 SSG983062:SSG983063 TCC983062:TCC983063 TLY983062:TLY983063 TVU983062:TVU983063 UFQ983062:UFQ983063 UPM983062:UPM983063 UZI983062:UZI983063 VJE983062:VJE983063 VTA983062:VTA983063 WCW983062:WCW983063 WMS983062:WMS983063">
      <formula1>"x"</formula1>
      <formula2>0</formula2>
    </dataValidation>
  </dataValidations>
  <pageMargins left="0.55118110236220474" right="0.15748031496062992" top="0.19685039370078741" bottom="0.19685039370078741" header="0.51181102362204722" footer="0.51181102362204722"/>
  <pageSetup paperSize="9" scale="93" firstPageNumber="0" orientation="portrait" r:id="rId1"/>
  <headerFooter alignWithMargins="0"/>
  <drawing r:id="rId2"/>
  <extLst>
    <ext xmlns:x14="http://schemas.microsoft.com/office/spreadsheetml/2009/9/main" uri="{CCE6A557-97BC-4b89-ADB6-D9C93CAAB3DF}">
      <x14:dataValidations xmlns:xm="http://schemas.microsoft.com/office/excel/2006/main" disablePrompts="1" count="1">
        <x14:dataValidation type="whole" allowBlank="1" showErrorMessage="1" error="Môže byť iba číslica.">
          <x14:formula1>
            <xm:f>0</xm:f>
          </x14:formula1>
          <x14:formula2>
            <xm:f>9</xm:f>
          </x14:formula2>
          <xm:sqref>WWA983062:WWA983063 IY20:IY22 SU20:SU22 ACQ20:ACQ22 AMM20:AMM22 AWI20:AWI22 BGE20:BGE22 BQA20:BQA22 BZW20:BZW22 CJS20:CJS22 CTO20:CTO22 DDK20:DDK22 DNG20:DNG22 DXC20:DXC22 EGY20:EGY22 EQU20:EQU22 FAQ20:FAQ22 FKM20:FKM22 FUI20:FUI22 GEE20:GEE22 GOA20:GOA22 GXW20:GXW22 HHS20:HHS22 HRO20:HRO22 IBK20:IBK22 ILG20:ILG22 IVC20:IVC22 JEY20:JEY22 JOU20:JOU22 JYQ20:JYQ22 KIM20:KIM22 KSI20:KSI22 LCE20:LCE22 LMA20:LMA22 LVW20:LVW22 MFS20:MFS22 MPO20:MPO22 MZK20:MZK22 NJG20:NJG22 NTC20:NTC22 OCY20:OCY22 OMU20:OMU22 OWQ20:OWQ22 PGM20:PGM22 PQI20:PQI22 QAE20:QAE22 QKA20:QKA22 QTW20:QTW22 RDS20:RDS22 RNO20:RNO22 RXK20:RXK22 SHG20:SHG22 SRC20:SRC22 TAY20:TAY22 TKU20:TKU22 TUQ20:TUQ22 UEM20:UEM22 UOI20:UOI22 UYE20:UYE22 VIA20:VIA22 VRW20:VRW22 WBS20:WBS22 WLO20:WLO22 WVK20:WVK22 C65556:C65558 IY65556:IY65558 SU65556:SU65558 ACQ65556:ACQ65558 AMM65556:AMM65558 AWI65556:AWI65558 BGE65556:BGE65558 BQA65556:BQA65558 BZW65556:BZW65558 CJS65556:CJS65558 CTO65556:CTO65558 DDK65556:DDK65558 DNG65556:DNG65558 DXC65556:DXC65558 EGY65556:EGY65558 EQU65556:EQU65558 FAQ65556:FAQ65558 FKM65556:FKM65558 FUI65556:FUI65558 GEE65556:GEE65558 GOA65556:GOA65558 GXW65556:GXW65558 HHS65556:HHS65558 HRO65556:HRO65558 IBK65556:IBK65558 ILG65556:ILG65558 IVC65556:IVC65558 JEY65556:JEY65558 JOU65556:JOU65558 JYQ65556:JYQ65558 KIM65556:KIM65558 KSI65556:KSI65558 LCE65556:LCE65558 LMA65556:LMA65558 LVW65556:LVW65558 MFS65556:MFS65558 MPO65556:MPO65558 MZK65556:MZK65558 NJG65556:NJG65558 NTC65556:NTC65558 OCY65556:OCY65558 OMU65556:OMU65558 OWQ65556:OWQ65558 PGM65556:PGM65558 PQI65556:PQI65558 QAE65556:QAE65558 QKA65556:QKA65558 QTW65556:QTW65558 RDS65556:RDS65558 RNO65556:RNO65558 RXK65556:RXK65558 SHG65556:SHG65558 SRC65556:SRC65558 TAY65556:TAY65558 TKU65556:TKU65558 TUQ65556:TUQ65558 UEM65556:UEM65558 UOI65556:UOI65558 UYE65556:UYE65558 VIA65556:VIA65558 VRW65556:VRW65558 WBS65556:WBS65558 WLO65556:WLO65558 WVK65556:WVK65558 C131092:C131094 IY131092:IY131094 SU131092:SU131094 ACQ131092:ACQ131094 AMM131092:AMM131094 AWI131092:AWI131094 BGE131092:BGE131094 BQA131092:BQA131094 BZW131092:BZW131094 CJS131092:CJS131094 CTO131092:CTO131094 DDK131092:DDK131094 DNG131092:DNG131094 DXC131092:DXC131094 EGY131092:EGY131094 EQU131092:EQU131094 FAQ131092:FAQ131094 FKM131092:FKM131094 FUI131092:FUI131094 GEE131092:GEE131094 GOA131092:GOA131094 GXW131092:GXW131094 HHS131092:HHS131094 HRO131092:HRO131094 IBK131092:IBK131094 ILG131092:ILG131094 IVC131092:IVC131094 JEY131092:JEY131094 JOU131092:JOU131094 JYQ131092:JYQ131094 KIM131092:KIM131094 KSI131092:KSI131094 LCE131092:LCE131094 LMA131092:LMA131094 LVW131092:LVW131094 MFS131092:MFS131094 MPO131092:MPO131094 MZK131092:MZK131094 NJG131092:NJG131094 NTC131092:NTC131094 OCY131092:OCY131094 OMU131092:OMU131094 OWQ131092:OWQ131094 PGM131092:PGM131094 PQI131092:PQI131094 QAE131092:QAE131094 QKA131092:QKA131094 QTW131092:QTW131094 RDS131092:RDS131094 RNO131092:RNO131094 RXK131092:RXK131094 SHG131092:SHG131094 SRC131092:SRC131094 TAY131092:TAY131094 TKU131092:TKU131094 TUQ131092:TUQ131094 UEM131092:UEM131094 UOI131092:UOI131094 UYE131092:UYE131094 VIA131092:VIA131094 VRW131092:VRW131094 WBS131092:WBS131094 WLO131092:WLO131094 WVK131092:WVK131094 C196628:C196630 IY196628:IY196630 SU196628:SU196630 ACQ196628:ACQ196630 AMM196628:AMM196630 AWI196628:AWI196630 BGE196628:BGE196630 BQA196628:BQA196630 BZW196628:BZW196630 CJS196628:CJS196630 CTO196628:CTO196630 DDK196628:DDK196630 DNG196628:DNG196630 DXC196628:DXC196630 EGY196628:EGY196630 EQU196628:EQU196630 FAQ196628:FAQ196630 FKM196628:FKM196630 FUI196628:FUI196630 GEE196628:GEE196630 GOA196628:GOA196630 GXW196628:GXW196630 HHS196628:HHS196630 HRO196628:HRO196630 IBK196628:IBK196630 ILG196628:ILG196630 IVC196628:IVC196630 JEY196628:JEY196630 JOU196628:JOU196630 JYQ196628:JYQ196630 KIM196628:KIM196630 KSI196628:KSI196630 LCE196628:LCE196630 LMA196628:LMA196630 LVW196628:LVW196630 MFS196628:MFS196630 MPO196628:MPO196630 MZK196628:MZK196630 NJG196628:NJG196630 NTC196628:NTC196630 OCY196628:OCY196630 OMU196628:OMU196630 OWQ196628:OWQ196630 PGM196628:PGM196630 PQI196628:PQI196630 QAE196628:QAE196630 QKA196628:QKA196630 QTW196628:QTW196630 RDS196628:RDS196630 RNO196628:RNO196630 RXK196628:RXK196630 SHG196628:SHG196630 SRC196628:SRC196630 TAY196628:TAY196630 TKU196628:TKU196630 TUQ196628:TUQ196630 UEM196628:UEM196630 UOI196628:UOI196630 UYE196628:UYE196630 VIA196628:VIA196630 VRW196628:VRW196630 WBS196628:WBS196630 WLO196628:WLO196630 WVK196628:WVK196630 C262164:C262166 IY262164:IY262166 SU262164:SU262166 ACQ262164:ACQ262166 AMM262164:AMM262166 AWI262164:AWI262166 BGE262164:BGE262166 BQA262164:BQA262166 BZW262164:BZW262166 CJS262164:CJS262166 CTO262164:CTO262166 DDK262164:DDK262166 DNG262164:DNG262166 DXC262164:DXC262166 EGY262164:EGY262166 EQU262164:EQU262166 FAQ262164:FAQ262166 FKM262164:FKM262166 FUI262164:FUI262166 GEE262164:GEE262166 GOA262164:GOA262166 GXW262164:GXW262166 HHS262164:HHS262166 HRO262164:HRO262166 IBK262164:IBK262166 ILG262164:ILG262166 IVC262164:IVC262166 JEY262164:JEY262166 JOU262164:JOU262166 JYQ262164:JYQ262166 KIM262164:KIM262166 KSI262164:KSI262166 LCE262164:LCE262166 LMA262164:LMA262166 LVW262164:LVW262166 MFS262164:MFS262166 MPO262164:MPO262166 MZK262164:MZK262166 NJG262164:NJG262166 NTC262164:NTC262166 OCY262164:OCY262166 OMU262164:OMU262166 OWQ262164:OWQ262166 PGM262164:PGM262166 PQI262164:PQI262166 QAE262164:QAE262166 QKA262164:QKA262166 QTW262164:QTW262166 RDS262164:RDS262166 RNO262164:RNO262166 RXK262164:RXK262166 SHG262164:SHG262166 SRC262164:SRC262166 TAY262164:TAY262166 TKU262164:TKU262166 TUQ262164:TUQ262166 UEM262164:UEM262166 UOI262164:UOI262166 UYE262164:UYE262166 VIA262164:VIA262166 VRW262164:VRW262166 WBS262164:WBS262166 WLO262164:WLO262166 WVK262164:WVK262166 C327700:C327702 IY327700:IY327702 SU327700:SU327702 ACQ327700:ACQ327702 AMM327700:AMM327702 AWI327700:AWI327702 BGE327700:BGE327702 BQA327700:BQA327702 BZW327700:BZW327702 CJS327700:CJS327702 CTO327700:CTO327702 DDK327700:DDK327702 DNG327700:DNG327702 DXC327700:DXC327702 EGY327700:EGY327702 EQU327700:EQU327702 FAQ327700:FAQ327702 FKM327700:FKM327702 FUI327700:FUI327702 GEE327700:GEE327702 GOA327700:GOA327702 GXW327700:GXW327702 HHS327700:HHS327702 HRO327700:HRO327702 IBK327700:IBK327702 ILG327700:ILG327702 IVC327700:IVC327702 JEY327700:JEY327702 JOU327700:JOU327702 JYQ327700:JYQ327702 KIM327700:KIM327702 KSI327700:KSI327702 LCE327700:LCE327702 LMA327700:LMA327702 LVW327700:LVW327702 MFS327700:MFS327702 MPO327700:MPO327702 MZK327700:MZK327702 NJG327700:NJG327702 NTC327700:NTC327702 OCY327700:OCY327702 OMU327700:OMU327702 OWQ327700:OWQ327702 PGM327700:PGM327702 PQI327700:PQI327702 QAE327700:QAE327702 QKA327700:QKA327702 QTW327700:QTW327702 RDS327700:RDS327702 RNO327700:RNO327702 RXK327700:RXK327702 SHG327700:SHG327702 SRC327700:SRC327702 TAY327700:TAY327702 TKU327700:TKU327702 TUQ327700:TUQ327702 UEM327700:UEM327702 UOI327700:UOI327702 UYE327700:UYE327702 VIA327700:VIA327702 VRW327700:VRW327702 WBS327700:WBS327702 WLO327700:WLO327702 WVK327700:WVK327702 C393236:C393238 IY393236:IY393238 SU393236:SU393238 ACQ393236:ACQ393238 AMM393236:AMM393238 AWI393236:AWI393238 BGE393236:BGE393238 BQA393236:BQA393238 BZW393236:BZW393238 CJS393236:CJS393238 CTO393236:CTO393238 DDK393236:DDK393238 DNG393236:DNG393238 DXC393236:DXC393238 EGY393236:EGY393238 EQU393236:EQU393238 FAQ393236:FAQ393238 FKM393236:FKM393238 FUI393236:FUI393238 GEE393236:GEE393238 GOA393236:GOA393238 GXW393236:GXW393238 HHS393236:HHS393238 HRO393236:HRO393238 IBK393236:IBK393238 ILG393236:ILG393238 IVC393236:IVC393238 JEY393236:JEY393238 JOU393236:JOU393238 JYQ393236:JYQ393238 KIM393236:KIM393238 KSI393236:KSI393238 LCE393236:LCE393238 LMA393236:LMA393238 LVW393236:LVW393238 MFS393236:MFS393238 MPO393236:MPO393238 MZK393236:MZK393238 NJG393236:NJG393238 NTC393236:NTC393238 OCY393236:OCY393238 OMU393236:OMU393238 OWQ393236:OWQ393238 PGM393236:PGM393238 PQI393236:PQI393238 QAE393236:QAE393238 QKA393236:QKA393238 QTW393236:QTW393238 RDS393236:RDS393238 RNO393236:RNO393238 RXK393236:RXK393238 SHG393236:SHG393238 SRC393236:SRC393238 TAY393236:TAY393238 TKU393236:TKU393238 TUQ393236:TUQ393238 UEM393236:UEM393238 UOI393236:UOI393238 UYE393236:UYE393238 VIA393236:VIA393238 VRW393236:VRW393238 WBS393236:WBS393238 WLO393236:WLO393238 WVK393236:WVK393238 C458772:C458774 IY458772:IY458774 SU458772:SU458774 ACQ458772:ACQ458774 AMM458772:AMM458774 AWI458772:AWI458774 BGE458772:BGE458774 BQA458772:BQA458774 BZW458772:BZW458774 CJS458772:CJS458774 CTO458772:CTO458774 DDK458772:DDK458774 DNG458772:DNG458774 DXC458772:DXC458774 EGY458772:EGY458774 EQU458772:EQU458774 FAQ458772:FAQ458774 FKM458772:FKM458774 FUI458772:FUI458774 GEE458772:GEE458774 GOA458772:GOA458774 GXW458772:GXW458774 HHS458772:HHS458774 HRO458772:HRO458774 IBK458772:IBK458774 ILG458772:ILG458774 IVC458772:IVC458774 JEY458772:JEY458774 JOU458772:JOU458774 JYQ458772:JYQ458774 KIM458772:KIM458774 KSI458772:KSI458774 LCE458772:LCE458774 LMA458772:LMA458774 LVW458772:LVW458774 MFS458772:MFS458774 MPO458772:MPO458774 MZK458772:MZK458774 NJG458772:NJG458774 NTC458772:NTC458774 OCY458772:OCY458774 OMU458772:OMU458774 OWQ458772:OWQ458774 PGM458772:PGM458774 PQI458772:PQI458774 QAE458772:QAE458774 QKA458772:QKA458774 QTW458772:QTW458774 RDS458772:RDS458774 RNO458772:RNO458774 RXK458772:RXK458774 SHG458772:SHG458774 SRC458772:SRC458774 TAY458772:TAY458774 TKU458772:TKU458774 TUQ458772:TUQ458774 UEM458772:UEM458774 UOI458772:UOI458774 UYE458772:UYE458774 VIA458772:VIA458774 VRW458772:VRW458774 WBS458772:WBS458774 WLO458772:WLO458774 WVK458772:WVK458774 C524308:C524310 IY524308:IY524310 SU524308:SU524310 ACQ524308:ACQ524310 AMM524308:AMM524310 AWI524308:AWI524310 BGE524308:BGE524310 BQA524308:BQA524310 BZW524308:BZW524310 CJS524308:CJS524310 CTO524308:CTO524310 DDK524308:DDK524310 DNG524308:DNG524310 DXC524308:DXC524310 EGY524308:EGY524310 EQU524308:EQU524310 FAQ524308:FAQ524310 FKM524308:FKM524310 FUI524308:FUI524310 GEE524308:GEE524310 GOA524308:GOA524310 GXW524308:GXW524310 HHS524308:HHS524310 HRO524308:HRO524310 IBK524308:IBK524310 ILG524308:ILG524310 IVC524308:IVC524310 JEY524308:JEY524310 JOU524308:JOU524310 JYQ524308:JYQ524310 KIM524308:KIM524310 KSI524308:KSI524310 LCE524308:LCE524310 LMA524308:LMA524310 LVW524308:LVW524310 MFS524308:MFS524310 MPO524308:MPO524310 MZK524308:MZK524310 NJG524308:NJG524310 NTC524308:NTC524310 OCY524308:OCY524310 OMU524308:OMU524310 OWQ524308:OWQ524310 PGM524308:PGM524310 PQI524308:PQI524310 QAE524308:QAE524310 QKA524308:QKA524310 QTW524308:QTW524310 RDS524308:RDS524310 RNO524308:RNO524310 RXK524308:RXK524310 SHG524308:SHG524310 SRC524308:SRC524310 TAY524308:TAY524310 TKU524308:TKU524310 TUQ524308:TUQ524310 UEM524308:UEM524310 UOI524308:UOI524310 UYE524308:UYE524310 VIA524308:VIA524310 VRW524308:VRW524310 WBS524308:WBS524310 WLO524308:WLO524310 WVK524308:WVK524310 C589844:C589846 IY589844:IY589846 SU589844:SU589846 ACQ589844:ACQ589846 AMM589844:AMM589846 AWI589844:AWI589846 BGE589844:BGE589846 BQA589844:BQA589846 BZW589844:BZW589846 CJS589844:CJS589846 CTO589844:CTO589846 DDK589844:DDK589846 DNG589844:DNG589846 DXC589844:DXC589846 EGY589844:EGY589846 EQU589844:EQU589846 FAQ589844:FAQ589846 FKM589844:FKM589846 FUI589844:FUI589846 GEE589844:GEE589846 GOA589844:GOA589846 GXW589844:GXW589846 HHS589844:HHS589846 HRO589844:HRO589846 IBK589844:IBK589846 ILG589844:ILG589846 IVC589844:IVC589846 JEY589844:JEY589846 JOU589844:JOU589846 JYQ589844:JYQ589846 KIM589844:KIM589846 KSI589844:KSI589846 LCE589844:LCE589846 LMA589844:LMA589846 LVW589844:LVW589846 MFS589844:MFS589846 MPO589844:MPO589846 MZK589844:MZK589846 NJG589844:NJG589846 NTC589844:NTC589846 OCY589844:OCY589846 OMU589844:OMU589846 OWQ589844:OWQ589846 PGM589844:PGM589846 PQI589844:PQI589846 QAE589844:QAE589846 QKA589844:QKA589846 QTW589844:QTW589846 RDS589844:RDS589846 RNO589844:RNO589846 RXK589844:RXK589846 SHG589844:SHG589846 SRC589844:SRC589846 TAY589844:TAY589846 TKU589844:TKU589846 TUQ589844:TUQ589846 UEM589844:UEM589846 UOI589844:UOI589846 UYE589844:UYE589846 VIA589844:VIA589846 VRW589844:VRW589846 WBS589844:WBS589846 WLO589844:WLO589846 WVK589844:WVK589846 C655380:C655382 IY655380:IY655382 SU655380:SU655382 ACQ655380:ACQ655382 AMM655380:AMM655382 AWI655380:AWI655382 BGE655380:BGE655382 BQA655380:BQA655382 BZW655380:BZW655382 CJS655380:CJS655382 CTO655380:CTO655382 DDK655380:DDK655382 DNG655380:DNG655382 DXC655380:DXC655382 EGY655380:EGY655382 EQU655380:EQU655382 FAQ655380:FAQ655382 FKM655380:FKM655382 FUI655380:FUI655382 GEE655380:GEE655382 GOA655380:GOA655382 GXW655380:GXW655382 HHS655380:HHS655382 HRO655380:HRO655382 IBK655380:IBK655382 ILG655380:ILG655382 IVC655380:IVC655382 JEY655380:JEY655382 JOU655380:JOU655382 JYQ655380:JYQ655382 KIM655380:KIM655382 KSI655380:KSI655382 LCE655380:LCE655382 LMA655380:LMA655382 LVW655380:LVW655382 MFS655380:MFS655382 MPO655380:MPO655382 MZK655380:MZK655382 NJG655380:NJG655382 NTC655380:NTC655382 OCY655380:OCY655382 OMU655380:OMU655382 OWQ655380:OWQ655382 PGM655380:PGM655382 PQI655380:PQI655382 QAE655380:QAE655382 QKA655380:QKA655382 QTW655380:QTW655382 RDS655380:RDS655382 RNO655380:RNO655382 RXK655380:RXK655382 SHG655380:SHG655382 SRC655380:SRC655382 TAY655380:TAY655382 TKU655380:TKU655382 TUQ655380:TUQ655382 UEM655380:UEM655382 UOI655380:UOI655382 UYE655380:UYE655382 VIA655380:VIA655382 VRW655380:VRW655382 WBS655380:WBS655382 WLO655380:WLO655382 WVK655380:WVK655382 C720916:C720918 IY720916:IY720918 SU720916:SU720918 ACQ720916:ACQ720918 AMM720916:AMM720918 AWI720916:AWI720918 BGE720916:BGE720918 BQA720916:BQA720918 BZW720916:BZW720918 CJS720916:CJS720918 CTO720916:CTO720918 DDK720916:DDK720918 DNG720916:DNG720918 DXC720916:DXC720918 EGY720916:EGY720918 EQU720916:EQU720918 FAQ720916:FAQ720918 FKM720916:FKM720918 FUI720916:FUI720918 GEE720916:GEE720918 GOA720916:GOA720918 GXW720916:GXW720918 HHS720916:HHS720918 HRO720916:HRO720918 IBK720916:IBK720918 ILG720916:ILG720918 IVC720916:IVC720918 JEY720916:JEY720918 JOU720916:JOU720918 JYQ720916:JYQ720918 KIM720916:KIM720918 KSI720916:KSI720918 LCE720916:LCE720918 LMA720916:LMA720918 LVW720916:LVW720918 MFS720916:MFS720918 MPO720916:MPO720918 MZK720916:MZK720918 NJG720916:NJG720918 NTC720916:NTC720918 OCY720916:OCY720918 OMU720916:OMU720918 OWQ720916:OWQ720918 PGM720916:PGM720918 PQI720916:PQI720918 QAE720916:QAE720918 QKA720916:QKA720918 QTW720916:QTW720918 RDS720916:RDS720918 RNO720916:RNO720918 RXK720916:RXK720918 SHG720916:SHG720918 SRC720916:SRC720918 TAY720916:TAY720918 TKU720916:TKU720918 TUQ720916:TUQ720918 UEM720916:UEM720918 UOI720916:UOI720918 UYE720916:UYE720918 VIA720916:VIA720918 VRW720916:VRW720918 WBS720916:WBS720918 WLO720916:WLO720918 WVK720916:WVK720918 C786452:C786454 IY786452:IY786454 SU786452:SU786454 ACQ786452:ACQ786454 AMM786452:AMM786454 AWI786452:AWI786454 BGE786452:BGE786454 BQA786452:BQA786454 BZW786452:BZW786454 CJS786452:CJS786454 CTO786452:CTO786454 DDK786452:DDK786454 DNG786452:DNG786454 DXC786452:DXC786454 EGY786452:EGY786454 EQU786452:EQU786454 FAQ786452:FAQ786454 FKM786452:FKM786454 FUI786452:FUI786454 GEE786452:GEE786454 GOA786452:GOA786454 GXW786452:GXW786454 HHS786452:HHS786454 HRO786452:HRO786454 IBK786452:IBK786454 ILG786452:ILG786454 IVC786452:IVC786454 JEY786452:JEY786454 JOU786452:JOU786454 JYQ786452:JYQ786454 KIM786452:KIM786454 KSI786452:KSI786454 LCE786452:LCE786454 LMA786452:LMA786454 LVW786452:LVW786454 MFS786452:MFS786454 MPO786452:MPO786454 MZK786452:MZK786454 NJG786452:NJG786454 NTC786452:NTC786454 OCY786452:OCY786454 OMU786452:OMU786454 OWQ786452:OWQ786454 PGM786452:PGM786454 PQI786452:PQI786454 QAE786452:QAE786454 QKA786452:QKA786454 QTW786452:QTW786454 RDS786452:RDS786454 RNO786452:RNO786454 RXK786452:RXK786454 SHG786452:SHG786454 SRC786452:SRC786454 TAY786452:TAY786454 TKU786452:TKU786454 TUQ786452:TUQ786454 UEM786452:UEM786454 UOI786452:UOI786454 UYE786452:UYE786454 VIA786452:VIA786454 VRW786452:VRW786454 WBS786452:WBS786454 WLO786452:WLO786454 WVK786452:WVK786454 C851988:C851990 IY851988:IY851990 SU851988:SU851990 ACQ851988:ACQ851990 AMM851988:AMM851990 AWI851988:AWI851990 BGE851988:BGE851990 BQA851988:BQA851990 BZW851988:BZW851990 CJS851988:CJS851990 CTO851988:CTO851990 DDK851988:DDK851990 DNG851988:DNG851990 DXC851988:DXC851990 EGY851988:EGY851990 EQU851988:EQU851990 FAQ851988:FAQ851990 FKM851988:FKM851990 FUI851988:FUI851990 GEE851988:GEE851990 GOA851988:GOA851990 GXW851988:GXW851990 HHS851988:HHS851990 HRO851988:HRO851990 IBK851988:IBK851990 ILG851988:ILG851990 IVC851988:IVC851990 JEY851988:JEY851990 JOU851988:JOU851990 JYQ851988:JYQ851990 KIM851988:KIM851990 KSI851988:KSI851990 LCE851988:LCE851990 LMA851988:LMA851990 LVW851988:LVW851990 MFS851988:MFS851990 MPO851988:MPO851990 MZK851988:MZK851990 NJG851988:NJG851990 NTC851988:NTC851990 OCY851988:OCY851990 OMU851988:OMU851990 OWQ851988:OWQ851990 PGM851988:PGM851990 PQI851988:PQI851990 QAE851988:QAE851990 QKA851988:QKA851990 QTW851988:QTW851990 RDS851988:RDS851990 RNO851988:RNO851990 RXK851988:RXK851990 SHG851988:SHG851990 SRC851988:SRC851990 TAY851988:TAY851990 TKU851988:TKU851990 TUQ851988:TUQ851990 UEM851988:UEM851990 UOI851988:UOI851990 UYE851988:UYE851990 VIA851988:VIA851990 VRW851988:VRW851990 WBS851988:WBS851990 WLO851988:WLO851990 WVK851988:WVK851990 C917524:C917526 IY917524:IY917526 SU917524:SU917526 ACQ917524:ACQ917526 AMM917524:AMM917526 AWI917524:AWI917526 BGE917524:BGE917526 BQA917524:BQA917526 BZW917524:BZW917526 CJS917524:CJS917526 CTO917524:CTO917526 DDK917524:DDK917526 DNG917524:DNG917526 DXC917524:DXC917526 EGY917524:EGY917526 EQU917524:EQU917526 FAQ917524:FAQ917526 FKM917524:FKM917526 FUI917524:FUI917526 GEE917524:GEE917526 GOA917524:GOA917526 GXW917524:GXW917526 HHS917524:HHS917526 HRO917524:HRO917526 IBK917524:IBK917526 ILG917524:ILG917526 IVC917524:IVC917526 JEY917524:JEY917526 JOU917524:JOU917526 JYQ917524:JYQ917526 KIM917524:KIM917526 KSI917524:KSI917526 LCE917524:LCE917526 LMA917524:LMA917526 LVW917524:LVW917526 MFS917524:MFS917526 MPO917524:MPO917526 MZK917524:MZK917526 NJG917524:NJG917526 NTC917524:NTC917526 OCY917524:OCY917526 OMU917524:OMU917526 OWQ917524:OWQ917526 PGM917524:PGM917526 PQI917524:PQI917526 QAE917524:QAE917526 QKA917524:QKA917526 QTW917524:QTW917526 RDS917524:RDS917526 RNO917524:RNO917526 RXK917524:RXK917526 SHG917524:SHG917526 SRC917524:SRC917526 TAY917524:TAY917526 TKU917524:TKU917526 TUQ917524:TUQ917526 UEM917524:UEM917526 UOI917524:UOI917526 UYE917524:UYE917526 VIA917524:VIA917526 VRW917524:VRW917526 WBS917524:WBS917526 WLO917524:WLO917526 WVK917524:WVK917526 C983060:C983062 IY983060:IY983062 SU983060:SU983062 ACQ983060:ACQ983062 AMM983060:AMM983062 AWI983060:AWI983062 BGE983060:BGE983062 BQA983060:BQA983062 BZW983060:BZW983062 CJS983060:CJS983062 CTO983060:CTO983062 DDK983060:DDK983062 DNG983060:DNG983062 DXC983060:DXC983062 EGY983060:EGY983062 EQU983060:EQU983062 FAQ983060:FAQ983062 FKM983060:FKM983062 FUI983060:FUI983062 GEE983060:GEE983062 GOA983060:GOA983062 GXW983060:GXW983062 HHS983060:HHS983062 HRO983060:HRO983062 IBK983060:IBK983062 ILG983060:ILG983062 IVC983060:IVC983062 JEY983060:JEY983062 JOU983060:JOU983062 JYQ983060:JYQ983062 KIM983060:KIM983062 KSI983060:KSI983062 LCE983060:LCE983062 LMA983060:LMA983062 LVW983060:LVW983062 MFS983060:MFS983062 MPO983060:MPO983062 MZK983060:MZK983062 NJG983060:NJG983062 NTC983060:NTC983062 OCY983060:OCY983062 OMU983060:OMU983062 OWQ983060:OWQ983062 PGM983060:PGM983062 PQI983060:PQI983062 QAE983060:QAE983062 QKA983060:QKA983062 QTW983060:QTW983062 RDS983060:RDS983062 RNO983060:RNO983062 RXK983060:RXK983062 SHG983060:SHG983062 SRC983060:SRC983062 TAY983060:TAY983062 TKU983060:TKU983062 TUQ983060:TUQ983062 UEM983060:UEM983062 UOI983060:UOI983062 UYE983060:UYE983062 VIA983060:VIA983062 VRW983060:VRW983062 WBS983060:WBS983062 WLO983060:WLO983062 WVK983060:WVK983062 C22 JA20:JA22 SW20:SW22 ACS20:ACS22 AMO20:AMO22 AWK20:AWK22 BGG20:BGG22 BQC20:BQC22 BZY20:BZY22 CJU20:CJU22 CTQ20:CTQ22 DDM20:DDM22 DNI20:DNI22 DXE20:DXE22 EHA20:EHA22 EQW20:EQW22 FAS20:FAS22 FKO20:FKO22 FUK20:FUK22 GEG20:GEG22 GOC20:GOC22 GXY20:GXY22 HHU20:HHU22 HRQ20:HRQ22 IBM20:IBM22 ILI20:ILI22 IVE20:IVE22 JFA20:JFA22 JOW20:JOW22 JYS20:JYS22 KIO20:KIO22 KSK20:KSK22 LCG20:LCG22 LMC20:LMC22 LVY20:LVY22 MFU20:MFU22 MPQ20:MPQ22 MZM20:MZM22 NJI20:NJI22 NTE20:NTE22 ODA20:ODA22 OMW20:OMW22 OWS20:OWS22 PGO20:PGO22 PQK20:PQK22 QAG20:QAG22 QKC20:QKC22 QTY20:QTY22 RDU20:RDU22 RNQ20:RNQ22 RXM20:RXM22 SHI20:SHI22 SRE20:SRE22 TBA20:TBA22 TKW20:TKW22 TUS20:TUS22 UEO20:UEO22 UOK20:UOK22 UYG20:UYG22 VIC20:VIC22 VRY20:VRY22 WBU20:WBU22 WLQ20:WLQ22 WVM20:WVM22 E65556:E65558 JA65556:JA65558 SW65556:SW65558 ACS65556:ACS65558 AMO65556:AMO65558 AWK65556:AWK65558 BGG65556:BGG65558 BQC65556:BQC65558 BZY65556:BZY65558 CJU65556:CJU65558 CTQ65556:CTQ65558 DDM65556:DDM65558 DNI65556:DNI65558 DXE65556:DXE65558 EHA65556:EHA65558 EQW65556:EQW65558 FAS65556:FAS65558 FKO65556:FKO65558 FUK65556:FUK65558 GEG65556:GEG65558 GOC65556:GOC65558 GXY65556:GXY65558 HHU65556:HHU65558 HRQ65556:HRQ65558 IBM65556:IBM65558 ILI65556:ILI65558 IVE65556:IVE65558 JFA65556:JFA65558 JOW65556:JOW65558 JYS65556:JYS65558 KIO65556:KIO65558 KSK65556:KSK65558 LCG65556:LCG65558 LMC65556:LMC65558 LVY65556:LVY65558 MFU65556:MFU65558 MPQ65556:MPQ65558 MZM65556:MZM65558 NJI65556:NJI65558 NTE65556:NTE65558 ODA65556:ODA65558 OMW65556:OMW65558 OWS65556:OWS65558 PGO65556:PGO65558 PQK65556:PQK65558 QAG65556:QAG65558 QKC65556:QKC65558 QTY65556:QTY65558 RDU65556:RDU65558 RNQ65556:RNQ65558 RXM65556:RXM65558 SHI65556:SHI65558 SRE65556:SRE65558 TBA65556:TBA65558 TKW65556:TKW65558 TUS65556:TUS65558 UEO65556:UEO65558 UOK65556:UOK65558 UYG65556:UYG65558 VIC65556:VIC65558 VRY65556:VRY65558 WBU65556:WBU65558 WLQ65556:WLQ65558 WVM65556:WVM65558 E131092:E131094 JA131092:JA131094 SW131092:SW131094 ACS131092:ACS131094 AMO131092:AMO131094 AWK131092:AWK131094 BGG131092:BGG131094 BQC131092:BQC131094 BZY131092:BZY131094 CJU131092:CJU131094 CTQ131092:CTQ131094 DDM131092:DDM131094 DNI131092:DNI131094 DXE131092:DXE131094 EHA131092:EHA131094 EQW131092:EQW131094 FAS131092:FAS131094 FKO131092:FKO131094 FUK131092:FUK131094 GEG131092:GEG131094 GOC131092:GOC131094 GXY131092:GXY131094 HHU131092:HHU131094 HRQ131092:HRQ131094 IBM131092:IBM131094 ILI131092:ILI131094 IVE131092:IVE131094 JFA131092:JFA131094 JOW131092:JOW131094 JYS131092:JYS131094 KIO131092:KIO131094 KSK131092:KSK131094 LCG131092:LCG131094 LMC131092:LMC131094 LVY131092:LVY131094 MFU131092:MFU131094 MPQ131092:MPQ131094 MZM131092:MZM131094 NJI131092:NJI131094 NTE131092:NTE131094 ODA131092:ODA131094 OMW131092:OMW131094 OWS131092:OWS131094 PGO131092:PGO131094 PQK131092:PQK131094 QAG131092:QAG131094 QKC131092:QKC131094 QTY131092:QTY131094 RDU131092:RDU131094 RNQ131092:RNQ131094 RXM131092:RXM131094 SHI131092:SHI131094 SRE131092:SRE131094 TBA131092:TBA131094 TKW131092:TKW131094 TUS131092:TUS131094 UEO131092:UEO131094 UOK131092:UOK131094 UYG131092:UYG131094 VIC131092:VIC131094 VRY131092:VRY131094 WBU131092:WBU131094 WLQ131092:WLQ131094 WVM131092:WVM131094 E196628:E196630 JA196628:JA196630 SW196628:SW196630 ACS196628:ACS196630 AMO196628:AMO196630 AWK196628:AWK196630 BGG196628:BGG196630 BQC196628:BQC196630 BZY196628:BZY196630 CJU196628:CJU196630 CTQ196628:CTQ196630 DDM196628:DDM196630 DNI196628:DNI196630 DXE196628:DXE196630 EHA196628:EHA196630 EQW196628:EQW196630 FAS196628:FAS196630 FKO196628:FKO196630 FUK196628:FUK196630 GEG196628:GEG196630 GOC196628:GOC196630 GXY196628:GXY196630 HHU196628:HHU196630 HRQ196628:HRQ196630 IBM196628:IBM196630 ILI196628:ILI196630 IVE196628:IVE196630 JFA196628:JFA196630 JOW196628:JOW196630 JYS196628:JYS196630 KIO196628:KIO196630 KSK196628:KSK196630 LCG196628:LCG196630 LMC196628:LMC196630 LVY196628:LVY196630 MFU196628:MFU196630 MPQ196628:MPQ196630 MZM196628:MZM196630 NJI196628:NJI196630 NTE196628:NTE196630 ODA196628:ODA196630 OMW196628:OMW196630 OWS196628:OWS196630 PGO196628:PGO196630 PQK196628:PQK196630 QAG196628:QAG196630 QKC196628:QKC196630 QTY196628:QTY196630 RDU196628:RDU196630 RNQ196628:RNQ196630 RXM196628:RXM196630 SHI196628:SHI196630 SRE196628:SRE196630 TBA196628:TBA196630 TKW196628:TKW196630 TUS196628:TUS196630 UEO196628:UEO196630 UOK196628:UOK196630 UYG196628:UYG196630 VIC196628:VIC196630 VRY196628:VRY196630 WBU196628:WBU196630 WLQ196628:WLQ196630 WVM196628:WVM196630 E262164:E262166 JA262164:JA262166 SW262164:SW262166 ACS262164:ACS262166 AMO262164:AMO262166 AWK262164:AWK262166 BGG262164:BGG262166 BQC262164:BQC262166 BZY262164:BZY262166 CJU262164:CJU262166 CTQ262164:CTQ262166 DDM262164:DDM262166 DNI262164:DNI262166 DXE262164:DXE262166 EHA262164:EHA262166 EQW262164:EQW262166 FAS262164:FAS262166 FKO262164:FKO262166 FUK262164:FUK262166 GEG262164:GEG262166 GOC262164:GOC262166 GXY262164:GXY262166 HHU262164:HHU262166 HRQ262164:HRQ262166 IBM262164:IBM262166 ILI262164:ILI262166 IVE262164:IVE262166 JFA262164:JFA262166 JOW262164:JOW262166 JYS262164:JYS262166 KIO262164:KIO262166 KSK262164:KSK262166 LCG262164:LCG262166 LMC262164:LMC262166 LVY262164:LVY262166 MFU262164:MFU262166 MPQ262164:MPQ262166 MZM262164:MZM262166 NJI262164:NJI262166 NTE262164:NTE262166 ODA262164:ODA262166 OMW262164:OMW262166 OWS262164:OWS262166 PGO262164:PGO262166 PQK262164:PQK262166 QAG262164:QAG262166 QKC262164:QKC262166 QTY262164:QTY262166 RDU262164:RDU262166 RNQ262164:RNQ262166 RXM262164:RXM262166 SHI262164:SHI262166 SRE262164:SRE262166 TBA262164:TBA262166 TKW262164:TKW262166 TUS262164:TUS262166 UEO262164:UEO262166 UOK262164:UOK262166 UYG262164:UYG262166 VIC262164:VIC262166 VRY262164:VRY262166 WBU262164:WBU262166 WLQ262164:WLQ262166 WVM262164:WVM262166 E327700:E327702 JA327700:JA327702 SW327700:SW327702 ACS327700:ACS327702 AMO327700:AMO327702 AWK327700:AWK327702 BGG327700:BGG327702 BQC327700:BQC327702 BZY327700:BZY327702 CJU327700:CJU327702 CTQ327700:CTQ327702 DDM327700:DDM327702 DNI327700:DNI327702 DXE327700:DXE327702 EHA327700:EHA327702 EQW327700:EQW327702 FAS327700:FAS327702 FKO327700:FKO327702 FUK327700:FUK327702 GEG327700:GEG327702 GOC327700:GOC327702 GXY327700:GXY327702 HHU327700:HHU327702 HRQ327700:HRQ327702 IBM327700:IBM327702 ILI327700:ILI327702 IVE327700:IVE327702 JFA327700:JFA327702 JOW327700:JOW327702 JYS327700:JYS327702 KIO327700:KIO327702 KSK327700:KSK327702 LCG327700:LCG327702 LMC327700:LMC327702 LVY327700:LVY327702 MFU327700:MFU327702 MPQ327700:MPQ327702 MZM327700:MZM327702 NJI327700:NJI327702 NTE327700:NTE327702 ODA327700:ODA327702 OMW327700:OMW327702 OWS327700:OWS327702 PGO327700:PGO327702 PQK327700:PQK327702 QAG327700:QAG327702 QKC327700:QKC327702 QTY327700:QTY327702 RDU327700:RDU327702 RNQ327700:RNQ327702 RXM327700:RXM327702 SHI327700:SHI327702 SRE327700:SRE327702 TBA327700:TBA327702 TKW327700:TKW327702 TUS327700:TUS327702 UEO327700:UEO327702 UOK327700:UOK327702 UYG327700:UYG327702 VIC327700:VIC327702 VRY327700:VRY327702 WBU327700:WBU327702 WLQ327700:WLQ327702 WVM327700:WVM327702 E393236:E393238 JA393236:JA393238 SW393236:SW393238 ACS393236:ACS393238 AMO393236:AMO393238 AWK393236:AWK393238 BGG393236:BGG393238 BQC393236:BQC393238 BZY393236:BZY393238 CJU393236:CJU393238 CTQ393236:CTQ393238 DDM393236:DDM393238 DNI393236:DNI393238 DXE393236:DXE393238 EHA393236:EHA393238 EQW393236:EQW393238 FAS393236:FAS393238 FKO393236:FKO393238 FUK393236:FUK393238 GEG393236:GEG393238 GOC393236:GOC393238 GXY393236:GXY393238 HHU393236:HHU393238 HRQ393236:HRQ393238 IBM393236:IBM393238 ILI393236:ILI393238 IVE393236:IVE393238 JFA393236:JFA393238 JOW393236:JOW393238 JYS393236:JYS393238 KIO393236:KIO393238 KSK393236:KSK393238 LCG393236:LCG393238 LMC393236:LMC393238 LVY393236:LVY393238 MFU393236:MFU393238 MPQ393236:MPQ393238 MZM393236:MZM393238 NJI393236:NJI393238 NTE393236:NTE393238 ODA393236:ODA393238 OMW393236:OMW393238 OWS393236:OWS393238 PGO393236:PGO393238 PQK393236:PQK393238 QAG393236:QAG393238 QKC393236:QKC393238 QTY393236:QTY393238 RDU393236:RDU393238 RNQ393236:RNQ393238 RXM393236:RXM393238 SHI393236:SHI393238 SRE393236:SRE393238 TBA393236:TBA393238 TKW393236:TKW393238 TUS393236:TUS393238 UEO393236:UEO393238 UOK393236:UOK393238 UYG393236:UYG393238 VIC393236:VIC393238 VRY393236:VRY393238 WBU393236:WBU393238 WLQ393236:WLQ393238 WVM393236:WVM393238 E458772:E458774 JA458772:JA458774 SW458772:SW458774 ACS458772:ACS458774 AMO458772:AMO458774 AWK458772:AWK458774 BGG458772:BGG458774 BQC458772:BQC458774 BZY458772:BZY458774 CJU458772:CJU458774 CTQ458772:CTQ458774 DDM458772:DDM458774 DNI458772:DNI458774 DXE458772:DXE458774 EHA458772:EHA458774 EQW458772:EQW458774 FAS458772:FAS458774 FKO458772:FKO458774 FUK458772:FUK458774 GEG458772:GEG458774 GOC458772:GOC458774 GXY458772:GXY458774 HHU458772:HHU458774 HRQ458772:HRQ458774 IBM458772:IBM458774 ILI458772:ILI458774 IVE458772:IVE458774 JFA458772:JFA458774 JOW458772:JOW458774 JYS458772:JYS458774 KIO458772:KIO458774 KSK458772:KSK458774 LCG458772:LCG458774 LMC458772:LMC458774 LVY458772:LVY458774 MFU458772:MFU458774 MPQ458772:MPQ458774 MZM458772:MZM458774 NJI458772:NJI458774 NTE458772:NTE458774 ODA458772:ODA458774 OMW458772:OMW458774 OWS458772:OWS458774 PGO458772:PGO458774 PQK458772:PQK458774 QAG458772:QAG458774 QKC458772:QKC458774 QTY458772:QTY458774 RDU458772:RDU458774 RNQ458772:RNQ458774 RXM458772:RXM458774 SHI458772:SHI458774 SRE458772:SRE458774 TBA458772:TBA458774 TKW458772:TKW458774 TUS458772:TUS458774 UEO458772:UEO458774 UOK458772:UOK458774 UYG458772:UYG458774 VIC458772:VIC458774 VRY458772:VRY458774 WBU458772:WBU458774 WLQ458772:WLQ458774 WVM458772:WVM458774 E524308:E524310 JA524308:JA524310 SW524308:SW524310 ACS524308:ACS524310 AMO524308:AMO524310 AWK524308:AWK524310 BGG524308:BGG524310 BQC524308:BQC524310 BZY524308:BZY524310 CJU524308:CJU524310 CTQ524308:CTQ524310 DDM524308:DDM524310 DNI524308:DNI524310 DXE524308:DXE524310 EHA524308:EHA524310 EQW524308:EQW524310 FAS524308:FAS524310 FKO524308:FKO524310 FUK524308:FUK524310 GEG524308:GEG524310 GOC524308:GOC524310 GXY524308:GXY524310 HHU524308:HHU524310 HRQ524308:HRQ524310 IBM524308:IBM524310 ILI524308:ILI524310 IVE524308:IVE524310 JFA524308:JFA524310 JOW524308:JOW524310 JYS524308:JYS524310 KIO524308:KIO524310 KSK524308:KSK524310 LCG524308:LCG524310 LMC524308:LMC524310 LVY524308:LVY524310 MFU524308:MFU524310 MPQ524308:MPQ524310 MZM524308:MZM524310 NJI524308:NJI524310 NTE524308:NTE524310 ODA524308:ODA524310 OMW524308:OMW524310 OWS524308:OWS524310 PGO524308:PGO524310 PQK524308:PQK524310 QAG524308:QAG524310 QKC524308:QKC524310 QTY524308:QTY524310 RDU524308:RDU524310 RNQ524308:RNQ524310 RXM524308:RXM524310 SHI524308:SHI524310 SRE524308:SRE524310 TBA524308:TBA524310 TKW524308:TKW524310 TUS524308:TUS524310 UEO524308:UEO524310 UOK524308:UOK524310 UYG524308:UYG524310 VIC524308:VIC524310 VRY524308:VRY524310 WBU524308:WBU524310 WLQ524308:WLQ524310 WVM524308:WVM524310 E589844:E589846 JA589844:JA589846 SW589844:SW589846 ACS589844:ACS589846 AMO589844:AMO589846 AWK589844:AWK589846 BGG589844:BGG589846 BQC589844:BQC589846 BZY589844:BZY589846 CJU589844:CJU589846 CTQ589844:CTQ589846 DDM589844:DDM589846 DNI589844:DNI589846 DXE589844:DXE589846 EHA589844:EHA589846 EQW589844:EQW589846 FAS589844:FAS589846 FKO589844:FKO589846 FUK589844:FUK589846 GEG589844:GEG589846 GOC589844:GOC589846 GXY589844:GXY589846 HHU589844:HHU589846 HRQ589844:HRQ589846 IBM589844:IBM589846 ILI589844:ILI589846 IVE589844:IVE589846 JFA589844:JFA589846 JOW589844:JOW589846 JYS589844:JYS589846 KIO589844:KIO589846 KSK589844:KSK589846 LCG589844:LCG589846 LMC589844:LMC589846 LVY589844:LVY589846 MFU589844:MFU589846 MPQ589844:MPQ589846 MZM589844:MZM589846 NJI589844:NJI589846 NTE589844:NTE589846 ODA589844:ODA589846 OMW589844:OMW589846 OWS589844:OWS589846 PGO589844:PGO589846 PQK589844:PQK589846 QAG589844:QAG589846 QKC589844:QKC589846 QTY589844:QTY589846 RDU589844:RDU589846 RNQ589844:RNQ589846 RXM589844:RXM589846 SHI589844:SHI589846 SRE589844:SRE589846 TBA589844:TBA589846 TKW589844:TKW589846 TUS589844:TUS589846 UEO589844:UEO589846 UOK589844:UOK589846 UYG589844:UYG589846 VIC589844:VIC589846 VRY589844:VRY589846 WBU589844:WBU589846 WLQ589844:WLQ589846 WVM589844:WVM589846 E655380:E655382 JA655380:JA655382 SW655380:SW655382 ACS655380:ACS655382 AMO655380:AMO655382 AWK655380:AWK655382 BGG655380:BGG655382 BQC655380:BQC655382 BZY655380:BZY655382 CJU655380:CJU655382 CTQ655380:CTQ655382 DDM655380:DDM655382 DNI655380:DNI655382 DXE655380:DXE655382 EHA655380:EHA655382 EQW655380:EQW655382 FAS655380:FAS655382 FKO655380:FKO655382 FUK655380:FUK655382 GEG655380:GEG655382 GOC655380:GOC655382 GXY655380:GXY655382 HHU655380:HHU655382 HRQ655380:HRQ655382 IBM655380:IBM655382 ILI655380:ILI655382 IVE655380:IVE655382 JFA655380:JFA655382 JOW655380:JOW655382 JYS655380:JYS655382 KIO655380:KIO655382 KSK655380:KSK655382 LCG655380:LCG655382 LMC655380:LMC655382 LVY655380:LVY655382 MFU655380:MFU655382 MPQ655380:MPQ655382 MZM655380:MZM655382 NJI655380:NJI655382 NTE655380:NTE655382 ODA655380:ODA655382 OMW655380:OMW655382 OWS655380:OWS655382 PGO655380:PGO655382 PQK655380:PQK655382 QAG655380:QAG655382 QKC655380:QKC655382 QTY655380:QTY655382 RDU655380:RDU655382 RNQ655380:RNQ655382 RXM655380:RXM655382 SHI655380:SHI655382 SRE655380:SRE655382 TBA655380:TBA655382 TKW655380:TKW655382 TUS655380:TUS655382 UEO655380:UEO655382 UOK655380:UOK655382 UYG655380:UYG655382 VIC655380:VIC655382 VRY655380:VRY655382 WBU655380:WBU655382 WLQ655380:WLQ655382 WVM655380:WVM655382 E720916:E720918 JA720916:JA720918 SW720916:SW720918 ACS720916:ACS720918 AMO720916:AMO720918 AWK720916:AWK720918 BGG720916:BGG720918 BQC720916:BQC720918 BZY720916:BZY720918 CJU720916:CJU720918 CTQ720916:CTQ720918 DDM720916:DDM720918 DNI720916:DNI720918 DXE720916:DXE720918 EHA720916:EHA720918 EQW720916:EQW720918 FAS720916:FAS720918 FKO720916:FKO720918 FUK720916:FUK720918 GEG720916:GEG720918 GOC720916:GOC720918 GXY720916:GXY720918 HHU720916:HHU720918 HRQ720916:HRQ720918 IBM720916:IBM720918 ILI720916:ILI720918 IVE720916:IVE720918 JFA720916:JFA720918 JOW720916:JOW720918 JYS720916:JYS720918 KIO720916:KIO720918 KSK720916:KSK720918 LCG720916:LCG720918 LMC720916:LMC720918 LVY720916:LVY720918 MFU720916:MFU720918 MPQ720916:MPQ720918 MZM720916:MZM720918 NJI720916:NJI720918 NTE720916:NTE720918 ODA720916:ODA720918 OMW720916:OMW720918 OWS720916:OWS720918 PGO720916:PGO720918 PQK720916:PQK720918 QAG720916:QAG720918 QKC720916:QKC720918 QTY720916:QTY720918 RDU720916:RDU720918 RNQ720916:RNQ720918 RXM720916:RXM720918 SHI720916:SHI720918 SRE720916:SRE720918 TBA720916:TBA720918 TKW720916:TKW720918 TUS720916:TUS720918 UEO720916:UEO720918 UOK720916:UOK720918 UYG720916:UYG720918 VIC720916:VIC720918 VRY720916:VRY720918 WBU720916:WBU720918 WLQ720916:WLQ720918 WVM720916:WVM720918 E786452:E786454 JA786452:JA786454 SW786452:SW786454 ACS786452:ACS786454 AMO786452:AMO786454 AWK786452:AWK786454 BGG786452:BGG786454 BQC786452:BQC786454 BZY786452:BZY786454 CJU786452:CJU786454 CTQ786452:CTQ786454 DDM786452:DDM786454 DNI786452:DNI786454 DXE786452:DXE786454 EHA786452:EHA786454 EQW786452:EQW786454 FAS786452:FAS786454 FKO786452:FKO786454 FUK786452:FUK786454 GEG786452:GEG786454 GOC786452:GOC786454 GXY786452:GXY786454 HHU786452:HHU786454 HRQ786452:HRQ786454 IBM786452:IBM786454 ILI786452:ILI786454 IVE786452:IVE786454 JFA786452:JFA786454 JOW786452:JOW786454 JYS786452:JYS786454 KIO786452:KIO786454 KSK786452:KSK786454 LCG786452:LCG786454 LMC786452:LMC786454 LVY786452:LVY786454 MFU786452:MFU786454 MPQ786452:MPQ786454 MZM786452:MZM786454 NJI786452:NJI786454 NTE786452:NTE786454 ODA786452:ODA786454 OMW786452:OMW786454 OWS786452:OWS786454 PGO786452:PGO786454 PQK786452:PQK786454 QAG786452:QAG786454 QKC786452:QKC786454 QTY786452:QTY786454 RDU786452:RDU786454 RNQ786452:RNQ786454 RXM786452:RXM786454 SHI786452:SHI786454 SRE786452:SRE786454 TBA786452:TBA786454 TKW786452:TKW786454 TUS786452:TUS786454 UEO786452:UEO786454 UOK786452:UOK786454 UYG786452:UYG786454 VIC786452:VIC786454 VRY786452:VRY786454 WBU786452:WBU786454 WLQ786452:WLQ786454 WVM786452:WVM786454 E851988:E851990 JA851988:JA851990 SW851988:SW851990 ACS851988:ACS851990 AMO851988:AMO851990 AWK851988:AWK851990 BGG851988:BGG851990 BQC851988:BQC851990 BZY851988:BZY851990 CJU851988:CJU851990 CTQ851988:CTQ851990 DDM851988:DDM851990 DNI851988:DNI851990 DXE851988:DXE851990 EHA851988:EHA851990 EQW851988:EQW851990 FAS851988:FAS851990 FKO851988:FKO851990 FUK851988:FUK851990 GEG851988:GEG851990 GOC851988:GOC851990 GXY851988:GXY851990 HHU851988:HHU851990 HRQ851988:HRQ851990 IBM851988:IBM851990 ILI851988:ILI851990 IVE851988:IVE851990 JFA851988:JFA851990 JOW851988:JOW851990 JYS851988:JYS851990 KIO851988:KIO851990 KSK851988:KSK851990 LCG851988:LCG851990 LMC851988:LMC851990 LVY851988:LVY851990 MFU851988:MFU851990 MPQ851988:MPQ851990 MZM851988:MZM851990 NJI851988:NJI851990 NTE851988:NTE851990 ODA851988:ODA851990 OMW851988:OMW851990 OWS851988:OWS851990 PGO851988:PGO851990 PQK851988:PQK851990 QAG851988:QAG851990 QKC851988:QKC851990 QTY851988:QTY851990 RDU851988:RDU851990 RNQ851988:RNQ851990 RXM851988:RXM851990 SHI851988:SHI851990 SRE851988:SRE851990 TBA851988:TBA851990 TKW851988:TKW851990 TUS851988:TUS851990 UEO851988:UEO851990 UOK851988:UOK851990 UYG851988:UYG851990 VIC851988:VIC851990 VRY851988:VRY851990 WBU851988:WBU851990 WLQ851988:WLQ851990 WVM851988:WVM851990 E917524:E917526 JA917524:JA917526 SW917524:SW917526 ACS917524:ACS917526 AMO917524:AMO917526 AWK917524:AWK917526 BGG917524:BGG917526 BQC917524:BQC917526 BZY917524:BZY917526 CJU917524:CJU917526 CTQ917524:CTQ917526 DDM917524:DDM917526 DNI917524:DNI917526 DXE917524:DXE917526 EHA917524:EHA917526 EQW917524:EQW917526 FAS917524:FAS917526 FKO917524:FKO917526 FUK917524:FUK917526 GEG917524:GEG917526 GOC917524:GOC917526 GXY917524:GXY917526 HHU917524:HHU917526 HRQ917524:HRQ917526 IBM917524:IBM917526 ILI917524:ILI917526 IVE917524:IVE917526 JFA917524:JFA917526 JOW917524:JOW917526 JYS917524:JYS917526 KIO917524:KIO917526 KSK917524:KSK917526 LCG917524:LCG917526 LMC917524:LMC917526 LVY917524:LVY917526 MFU917524:MFU917526 MPQ917524:MPQ917526 MZM917524:MZM917526 NJI917524:NJI917526 NTE917524:NTE917526 ODA917524:ODA917526 OMW917524:OMW917526 OWS917524:OWS917526 PGO917524:PGO917526 PQK917524:PQK917526 QAG917524:QAG917526 QKC917524:QKC917526 QTY917524:QTY917526 RDU917524:RDU917526 RNQ917524:RNQ917526 RXM917524:RXM917526 SHI917524:SHI917526 SRE917524:SRE917526 TBA917524:TBA917526 TKW917524:TKW917526 TUS917524:TUS917526 UEO917524:UEO917526 UOK917524:UOK917526 UYG917524:UYG917526 VIC917524:VIC917526 VRY917524:VRY917526 WBU917524:WBU917526 WLQ917524:WLQ917526 WVM917524:WVM917526 E983060:E983062 JA983060:JA983062 SW983060:SW983062 ACS983060:ACS983062 AMO983060:AMO983062 AWK983060:AWK983062 BGG983060:BGG983062 BQC983060:BQC983062 BZY983060:BZY983062 CJU983060:CJU983062 CTQ983060:CTQ983062 DDM983060:DDM983062 DNI983060:DNI983062 DXE983060:DXE983062 EHA983060:EHA983062 EQW983060:EQW983062 FAS983060:FAS983062 FKO983060:FKO983062 FUK983060:FUK983062 GEG983060:GEG983062 GOC983060:GOC983062 GXY983060:GXY983062 HHU983060:HHU983062 HRQ983060:HRQ983062 IBM983060:IBM983062 ILI983060:ILI983062 IVE983060:IVE983062 JFA983060:JFA983062 JOW983060:JOW983062 JYS983060:JYS983062 KIO983060:KIO983062 KSK983060:KSK983062 LCG983060:LCG983062 LMC983060:LMC983062 LVY983060:LVY983062 MFU983060:MFU983062 MPQ983060:MPQ983062 MZM983060:MZM983062 NJI983060:NJI983062 NTE983060:NTE983062 ODA983060:ODA983062 OMW983060:OMW983062 OWS983060:OWS983062 PGO983060:PGO983062 PQK983060:PQK983062 QAG983060:QAG983062 QKC983060:QKC983062 QTY983060:QTY983062 RDU983060:RDU983062 RNQ983060:RNQ983062 RXM983060:RXM983062 SHI983060:SHI983062 SRE983060:SRE983062 TBA983060:TBA983062 TKW983060:TKW983062 TUS983060:TUS983062 UEO983060:UEO983062 UOK983060:UOK983062 UYG983060:UYG983062 VIC983060:VIC983062 VRY983060:VRY983062 WBU983060:WBU983062 WLQ983060:WLQ983062 WVM983060:WVM983062 E22 JC20:JC22 SY20:SY22 ACU20:ACU22 AMQ20:AMQ22 AWM20:AWM22 BGI20:BGI22 BQE20:BQE22 CAA20:CAA22 CJW20:CJW22 CTS20:CTS22 DDO20:DDO22 DNK20:DNK22 DXG20:DXG22 EHC20:EHC22 EQY20:EQY22 FAU20:FAU22 FKQ20:FKQ22 FUM20:FUM22 GEI20:GEI22 GOE20:GOE22 GYA20:GYA22 HHW20:HHW22 HRS20:HRS22 IBO20:IBO22 ILK20:ILK22 IVG20:IVG22 JFC20:JFC22 JOY20:JOY22 JYU20:JYU22 KIQ20:KIQ22 KSM20:KSM22 LCI20:LCI22 LME20:LME22 LWA20:LWA22 MFW20:MFW22 MPS20:MPS22 MZO20:MZO22 NJK20:NJK22 NTG20:NTG22 ODC20:ODC22 OMY20:OMY22 OWU20:OWU22 PGQ20:PGQ22 PQM20:PQM22 QAI20:QAI22 QKE20:QKE22 QUA20:QUA22 RDW20:RDW22 RNS20:RNS22 RXO20:RXO22 SHK20:SHK22 SRG20:SRG22 TBC20:TBC22 TKY20:TKY22 TUU20:TUU22 UEQ20:UEQ22 UOM20:UOM22 UYI20:UYI22 VIE20:VIE22 VSA20:VSA22 WBW20:WBW22 WLS20:WLS22 WVO20:WVO22 G65556:G65558 JC65556:JC65558 SY65556:SY65558 ACU65556:ACU65558 AMQ65556:AMQ65558 AWM65556:AWM65558 BGI65556:BGI65558 BQE65556:BQE65558 CAA65556:CAA65558 CJW65556:CJW65558 CTS65556:CTS65558 DDO65556:DDO65558 DNK65556:DNK65558 DXG65556:DXG65558 EHC65556:EHC65558 EQY65556:EQY65558 FAU65556:FAU65558 FKQ65556:FKQ65558 FUM65556:FUM65558 GEI65556:GEI65558 GOE65556:GOE65558 GYA65556:GYA65558 HHW65556:HHW65558 HRS65556:HRS65558 IBO65556:IBO65558 ILK65556:ILK65558 IVG65556:IVG65558 JFC65556:JFC65558 JOY65556:JOY65558 JYU65556:JYU65558 KIQ65556:KIQ65558 KSM65556:KSM65558 LCI65556:LCI65558 LME65556:LME65558 LWA65556:LWA65558 MFW65556:MFW65558 MPS65556:MPS65558 MZO65556:MZO65558 NJK65556:NJK65558 NTG65556:NTG65558 ODC65556:ODC65558 OMY65556:OMY65558 OWU65556:OWU65558 PGQ65556:PGQ65558 PQM65556:PQM65558 QAI65556:QAI65558 QKE65556:QKE65558 QUA65556:QUA65558 RDW65556:RDW65558 RNS65556:RNS65558 RXO65556:RXO65558 SHK65556:SHK65558 SRG65556:SRG65558 TBC65556:TBC65558 TKY65556:TKY65558 TUU65556:TUU65558 UEQ65556:UEQ65558 UOM65556:UOM65558 UYI65556:UYI65558 VIE65556:VIE65558 VSA65556:VSA65558 WBW65556:WBW65558 WLS65556:WLS65558 WVO65556:WVO65558 G131092:G131094 JC131092:JC131094 SY131092:SY131094 ACU131092:ACU131094 AMQ131092:AMQ131094 AWM131092:AWM131094 BGI131092:BGI131094 BQE131092:BQE131094 CAA131092:CAA131094 CJW131092:CJW131094 CTS131092:CTS131094 DDO131092:DDO131094 DNK131092:DNK131094 DXG131092:DXG131094 EHC131092:EHC131094 EQY131092:EQY131094 FAU131092:FAU131094 FKQ131092:FKQ131094 FUM131092:FUM131094 GEI131092:GEI131094 GOE131092:GOE131094 GYA131092:GYA131094 HHW131092:HHW131094 HRS131092:HRS131094 IBO131092:IBO131094 ILK131092:ILK131094 IVG131092:IVG131094 JFC131092:JFC131094 JOY131092:JOY131094 JYU131092:JYU131094 KIQ131092:KIQ131094 KSM131092:KSM131094 LCI131092:LCI131094 LME131092:LME131094 LWA131092:LWA131094 MFW131092:MFW131094 MPS131092:MPS131094 MZO131092:MZO131094 NJK131092:NJK131094 NTG131092:NTG131094 ODC131092:ODC131094 OMY131092:OMY131094 OWU131092:OWU131094 PGQ131092:PGQ131094 PQM131092:PQM131094 QAI131092:QAI131094 QKE131092:QKE131094 QUA131092:QUA131094 RDW131092:RDW131094 RNS131092:RNS131094 RXO131092:RXO131094 SHK131092:SHK131094 SRG131092:SRG131094 TBC131092:TBC131094 TKY131092:TKY131094 TUU131092:TUU131094 UEQ131092:UEQ131094 UOM131092:UOM131094 UYI131092:UYI131094 VIE131092:VIE131094 VSA131092:VSA131094 WBW131092:WBW131094 WLS131092:WLS131094 WVO131092:WVO131094 G196628:G196630 JC196628:JC196630 SY196628:SY196630 ACU196628:ACU196630 AMQ196628:AMQ196630 AWM196628:AWM196630 BGI196628:BGI196630 BQE196628:BQE196630 CAA196628:CAA196630 CJW196628:CJW196630 CTS196628:CTS196630 DDO196628:DDO196630 DNK196628:DNK196630 DXG196628:DXG196630 EHC196628:EHC196630 EQY196628:EQY196630 FAU196628:FAU196630 FKQ196628:FKQ196630 FUM196628:FUM196630 GEI196628:GEI196630 GOE196628:GOE196630 GYA196628:GYA196630 HHW196628:HHW196630 HRS196628:HRS196630 IBO196628:IBO196630 ILK196628:ILK196630 IVG196628:IVG196630 JFC196628:JFC196630 JOY196628:JOY196630 JYU196628:JYU196630 KIQ196628:KIQ196630 KSM196628:KSM196630 LCI196628:LCI196630 LME196628:LME196630 LWA196628:LWA196630 MFW196628:MFW196630 MPS196628:MPS196630 MZO196628:MZO196630 NJK196628:NJK196630 NTG196628:NTG196630 ODC196628:ODC196630 OMY196628:OMY196630 OWU196628:OWU196630 PGQ196628:PGQ196630 PQM196628:PQM196630 QAI196628:QAI196630 QKE196628:QKE196630 QUA196628:QUA196630 RDW196628:RDW196630 RNS196628:RNS196630 RXO196628:RXO196630 SHK196628:SHK196630 SRG196628:SRG196630 TBC196628:TBC196630 TKY196628:TKY196630 TUU196628:TUU196630 UEQ196628:UEQ196630 UOM196628:UOM196630 UYI196628:UYI196630 VIE196628:VIE196630 VSA196628:VSA196630 WBW196628:WBW196630 WLS196628:WLS196630 WVO196628:WVO196630 G262164:G262166 JC262164:JC262166 SY262164:SY262166 ACU262164:ACU262166 AMQ262164:AMQ262166 AWM262164:AWM262166 BGI262164:BGI262166 BQE262164:BQE262166 CAA262164:CAA262166 CJW262164:CJW262166 CTS262164:CTS262166 DDO262164:DDO262166 DNK262164:DNK262166 DXG262164:DXG262166 EHC262164:EHC262166 EQY262164:EQY262166 FAU262164:FAU262166 FKQ262164:FKQ262166 FUM262164:FUM262166 GEI262164:GEI262166 GOE262164:GOE262166 GYA262164:GYA262166 HHW262164:HHW262166 HRS262164:HRS262166 IBO262164:IBO262166 ILK262164:ILK262166 IVG262164:IVG262166 JFC262164:JFC262166 JOY262164:JOY262166 JYU262164:JYU262166 KIQ262164:KIQ262166 KSM262164:KSM262166 LCI262164:LCI262166 LME262164:LME262166 LWA262164:LWA262166 MFW262164:MFW262166 MPS262164:MPS262166 MZO262164:MZO262166 NJK262164:NJK262166 NTG262164:NTG262166 ODC262164:ODC262166 OMY262164:OMY262166 OWU262164:OWU262166 PGQ262164:PGQ262166 PQM262164:PQM262166 QAI262164:QAI262166 QKE262164:QKE262166 QUA262164:QUA262166 RDW262164:RDW262166 RNS262164:RNS262166 RXO262164:RXO262166 SHK262164:SHK262166 SRG262164:SRG262166 TBC262164:TBC262166 TKY262164:TKY262166 TUU262164:TUU262166 UEQ262164:UEQ262166 UOM262164:UOM262166 UYI262164:UYI262166 VIE262164:VIE262166 VSA262164:VSA262166 WBW262164:WBW262166 WLS262164:WLS262166 WVO262164:WVO262166 G327700:G327702 JC327700:JC327702 SY327700:SY327702 ACU327700:ACU327702 AMQ327700:AMQ327702 AWM327700:AWM327702 BGI327700:BGI327702 BQE327700:BQE327702 CAA327700:CAA327702 CJW327700:CJW327702 CTS327700:CTS327702 DDO327700:DDO327702 DNK327700:DNK327702 DXG327700:DXG327702 EHC327700:EHC327702 EQY327700:EQY327702 FAU327700:FAU327702 FKQ327700:FKQ327702 FUM327700:FUM327702 GEI327700:GEI327702 GOE327700:GOE327702 GYA327700:GYA327702 HHW327700:HHW327702 HRS327700:HRS327702 IBO327700:IBO327702 ILK327700:ILK327702 IVG327700:IVG327702 JFC327700:JFC327702 JOY327700:JOY327702 JYU327700:JYU327702 KIQ327700:KIQ327702 KSM327700:KSM327702 LCI327700:LCI327702 LME327700:LME327702 LWA327700:LWA327702 MFW327700:MFW327702 MPS327700:MPS327702 MZO327700:MZO327702 NJK327700:NJK327702 NTG327700:NTG327702 ODC327700:ODC327702 OMY327700:OMY327702 OWU327700:OWU327702 PGQ327700:PGQ327702 PQM327700:PQM327702 QAI327700:QAI327702 QKE327700:QKE327702 QUA327700:QUA327702 RDW327700:RDW327702 RNS327700:RNS327702 RXO327700:RXO327702 SHK327700:SHK327702 SRG327700:SRG327702 TBC327700:TBC327702 TKY327700:TKY327702 TUU327700:TUU327702 UEQ327700:UEQ327702 UOM327700:UOM327702 UYI327700:UYI327702 VIE327700:VIE327702 VSA327700:VSA327702 WBW327700:WBW327702 WLS327700:WLS327702 WVO327700:WVO327702 G393236:G393238 JC393236:JC393238 SY393236:SY393238 ACU393236:ACU393238 AMQ393236:AMQ393238 AWM393236:AWM393238 BGI393236:BGI393238 BQE393236:BQE393238 CAA393236:CAA393238 CJW393236:CJW393238 CTS393236:CTS393238 DDO393236:DDO393238 DNK393236:DNK393238 DXG393236:DXG393238 EHC393236:EHC393238 EQY393236:EQY393238 FAU393236:FAU393238 FKQ393236:FKQ393238 FUM393236:FUM393238 GEI393236:GEI393238 GOE393236:GOE393238 GYA393236:GYA393238 HHW393236:HHW393238 HRS393236:HRS393238 IBO393236:IBO393238 ILK393236:ILK393238 IVG393236:IVG393238 JFC393236:JFC393238 JOY393236:JOY393238 JYU393236:JYU393238 KIQ393236:KIQ393238 KSM393236:KSM393238 LCI393236:LCI393238 LME393236:LME393238 LWA393236:LWA393238 MFW393236:MFW393238 MPS393236:MPS393238 MZO393236:MZO393238 NJK393236:NJK393238 NTG393236:NTG393238 ODC393236:ODC393238 OMY393236:OMY393238 OWU393236:OWU393238 PGQ393236:PGQ393238 PQM393236:PQM393238 QAI393236:QAI393238 QKE393236:QKE393238 QUA393236:QUA393238 RDW393236:RDW393238 RNS393236:RNS393238 RXO393236:RXO393238 SHK393236:SHK393238 SRG393236:SRG393238 TBC393236:TBC393238 TKY393236:TKY393238 TUU393236:TUU393238 UEQ393236:UEQ393238 UOM393236:UOM393238 UYI393236:UYI393238 VIE393236:VIE393238 VSA393236:VSA393238 WBW393236:WBW393238 WLS393236:WLS393238 WVO393236:WVO393238 G458772:G458774 JC458772:JC458774 SY458772:SY458774 ACU458772:ACU458774 AMQ458772:AMQ458774 AWM458772:AWM458774 BGI458772:BGI458774 BQE458772:BQE458774 CAA458772:CAA458774 CJW458772:CJW458774 CTS458772:CTS458774 DDO458772:DDO458774 DNK458772:DNK458774 DXG458772:DXG458774 EHC458772:EHC458774 EQY458772:EQY458774 FAU458772:FAU458774 FKQ458772:FKQ458774 FUM458772:FUM458774 GEI458772:GEI458774 GOE458772:GOE458774 GYA458772:GYA458774 HHW458772:HHW458774 HRS458772:HRS458774 IBO458772:IBO458774 ILK458772:ILK458774 IVG458772:IVG458774 JFC458772:JFC458774 JOY458772:JOY458774 JYU458772:JYU458774 KIQ458772:KIQ458774 KSM458772:KSM458774 LCI458772:LCI458774 LME458772:LME458774 LWA458772:LWA458774 MFW458772:MFW458774 MPS458772:MPS458774 MZO458772:MZO458774 NJK458772:NJK458774 NTG458772:NTG458774 ODC458772:ODC458774 OMY458772:OMY458774 OWU458772:OWU458774 PGQ458772:PGQ458774 PQM458772:PQM458774 QAI458772:QAI458774 QKE458772:QKE458774 QUA458772:QUA458774 RDW458772:RDW458774 RNS458772:RNS458774 RXO458772:RXO458774 SHK458772:SHK458774 SRG458772:SRG458774 TBC458772:TBC458774 TKY458772:TKY458774 TUU458772:TUU458774 UEQ458772:UEQ458774 UOM458772:UOM458774 UYI458772:UYI458774 VIE458772:VIE458774 VSA458772:VSA458774 WBW458772:WBW458774 WLS458772:WLS458774 WVO458772:WVO458774 G524308:G524310 JC524308:JC524310 SY524308:SY524310 ACU524308:ACU524310 AMQ524308:AMQ524310 AWM524308:AWM524310 BGI524308:BGI524310 BQE524308:BQE524310 CAA524308:CAA524310 CJW524308:CJW524310 CTS524308:CTS524310 DDO524308:DDO524310 DNK524308:DNK524310 DXG524308:DXG524310 EHC524308:EHC524310 EQY524308:EQY524310 FAU524308:FAU524310 FKQ524308:FKQ524310 FUM524308:FUM524310 GEI524308:GEI524310 GOE524308:GOE524310 GYA524308:GYA524310 HHW524308:HHW524310 HRS524308:HRS524310 IBO524308:IBO524310 ILK524308:ILK524310 IVG524308:IVG524310 JFC524308:JFC524310 JOY524308:JOY524310 JYU524308:JYU524310 KIQ524308:KIQ524310 KSM524308:KSM524310 LCI524308:LCI524310 LME524308:LME524310 LWA524308:LWA524310 MFW524308:MFW524310 MPS524308:MPS524310 MZO524308:MZO524310 NJK524308:NJK524310 NTG524308:NTG524310 ODC524308:ODC524310 OMY524308:OMY524310 OWU524308:OWU524310 PGQ524308:PGQ524310 PQM524308:PQM524310 QAI524308:QAI524310 QKE524308:QKE524310 QUA524308:QUA524310 RDW524308:RDW524310 RNS524308:RNS524310 RXO524308:RXO524310 SHK524308:SHK524310 SRG524308:SRG524310 TBC524308:TBC524310 TKY524308:TKY524310 TUU524308:TUU524310 UEQ524308:UEQ524310 UOM524308:UOM524310 UYI524308:UYI524310 VIE524308:VIE524310 VSA524308:VSA524310 WBW524308:WBW524310 WLS524308:WLS524310 WVO524308:WVO524310 G589844:G589846 JC589844:JC589846 SY589844:SY589846 ACU589844:ACU589846 AMQ589844:AMQ589846 AWM589844:AWM589846 BGI589844:BGI589846 BQE589844:BQE589846 CAA589844:CAA589846 CJW589844:CJW589846 CTS589844:CTS589846 DDO589844:DDO589846 DNK589844:DNK589846 DXG589844:DXG589846 EHC589844:EHC589846 EQY589844:EQY589846 FAU589844:FAU589846 FKQ589844:FKQ589846 FUM589844:FUM589846 GEI589844:GEI589846 GOE589844:GOE589846 GYA589844:GYA589846 HHW589844:HHW589846 HRS589844:HRS589846 IBO589844:IBO589846 ILK589844:ILK589846 IVG589844:IVG589846 JFC589844:JFC589846 JOY589844:JOY589846 JYU589844:JYU589846 KIQ589844:KIQ589846 KSM589844:KSM589846 LCI589844:LCI589846 LME589844:LME589846 LWA589844:LWA589846 MFW589844:MFW589846 MPS589844:MPS589846 MZO589844:MZO589846 NJK589844:NJK589846 NTG589844:NTG589846 ODC589844:ODC589846 OMY589844:OMY589846 OWU589844:OWU589846 PGQ589844:PGQ589846 PQM589844:PQM589846 QAI589844:QAI589846 QKE589844:QKE589846 QUA589844:QUA589846 RDW589844:RDW589846 RNS589844:RNS589846 RXO589844:RXO589846 SHK589844:SHK589846 SRG589844:SRG589846 TBC589844:TBC589846 TKY589844:TKY589846 TUU589844:TUU589846 UEQ589844:UEQ589846 UOM589844:UOM589846 UYI589844:UYI589846 VIE589844:VIE589846 VSA589844:VSA589846 WBW589844:WBW589846 WLS589844:WLS589846 WVO589844:WVO589846 G655380:G655382 JC655380:JC655382 SY655380:SY655382 ACU655380:ACU655382 AMQ655380:AMQ655382 AWM655380:AWM655382 BGI655380:BGI655382 BQE655380:BQE655382 CAA655380:CAA655382 CJW655380:CJW655382 CTS655380:CTS655382 DDO655380:DDO655382 DNK655380:DNK655382 DXG655380:DXG655382 EHC655380:EHC655382 EQY655380:EQY655382 FAU655380:FAU655382 FKQ655380:FKQ655382 FUM655380:FUM655382 GEI655380:GEI655382 GOE655380:GOE655382 GYA655380:GYA655382 HHW655380:HHW655382 HRS655380:HRS655382 IBO655380:IBO655382 ILK655380:ILK655382 IVG655380:IVG655382 JFC655380:JFC655382 JOY655380:JOY655382 JYU655380:JYU655382 KIQ655380:KIQ655382 KSM655380:KSM655382 LCI655380:LCI655382 LME655380:LME655382 LWA655380:LWA655382 MFW655380:MFW655382 MPS655380:MPS655382 MZO655380:MZO655382 NJK655380:NJK655382 NTG655380:NTG655382 ODC655380:ODC655382 OMY655380:OMY655382 OWU655380:OWU655382 PGQ655380:PGQ655382 PQM655380:PQM655382 QAI655380:QAI655382 QKE655380:QKE655382 QUA655380:QUA655382 RDW655380:RDW655382 RNS655380:RNS655382 RXO655380:RXO655382 SHK655380:SHK655382 SRG655380:SRG655382 TBC655380:TBC655382 TKY655380:TKY655382 TUU655380:TUU655382 UEQ655380:UEQ655382 UOM655380:UOM655382 UYI655380:UYI655382 VIE655380:VIE655382 VSA655380:VSA655382 WBW655380:WBW655382 WLS655380:WLS655382 WVO655380:WVO655382 G720916:G720918 JC720916:JC720918 SY720916:SY720918 ACU720916:ACU720918 AMQ720916:AMQ720918 AWM720916:AWM720918 BGI720916:BGI720918 BQE720916:BQE720918 CAA720916:CAA720918 CJW720916:CJW720918 CTS720916:CTS720918 DDO720916:DDO720918 DNK720916:DNK720918 DXG720916:DXG720918 EHC720916:EHC720918 EQY720916:EQY720918 FAU720916:FAU720918 FKQ720916:FKQ720918 FUM720916:FUM720918 GEI720916:GEI720918 GOE720916:GOE720918 GYA720916:GYA720918 HHW720916:HHW720918 HRS720916:HRS720918 IBO720916:IBO720918 ILK720916:ILK720918 IVG720916:IVG720918 JFC720916:JFC720918 JOY720916:JOY720918 JYU720916:JYU720918 KIQ720916:KIQ720918 KSM720916:KSM720918 LCI720916:LCI720918 LME720916:LME720918 LWA720916:LWA720918 MFW720916:MFW720918 MPS720916:MPS720918 MZO720916:MZO720918 NJK720916:NJK720918 NTG720916:NTG720918 ODC720916:ODC720918 OMY720916:OMY720918 OWU720916:OWU720918 PGQ720916:PGQ720918 PQM720916:PQM720918 QAI720916:QAI720918 QKE720916:QKE720918 QUA720916:QUA720918 RDW720916:RDW720918 RNS720916:RNS720918 RXO720916:RXO720918 SHK720916:SHK720918 SRG720916:SRG720918 TBC720916:TBC720918 TKY720916:TKY720918 TUU720916:TUU720918 UEQ720916:UEQ720918 UOM720916:UOM720918 UYI720916:UYI720918 VIE720916:VIE720918 VSA720916:VSA720918 WBW720916:WBW720918 WLS720916:WLS720918 WVO720916:WVO720918 G786452:G786454 JC786452:JC786454 SY786452:SY786454 ACU786452:ACU786454 AMQ786452:AMQ786454 AWM786452:AWM786454 BGI786452:BGI786454 BQE786452:BQE786454 CAA786452:CAA786454 CJW786452:CJW786454 CTS786452:CTS786454 DDO786452:DDO786454 DNK786452:DNK786454 DXG786452:DXG786454 EHC786452:EHC786454 EQY786452:EQY786454 FAU786452:FAU786454 FKQ786452:FKQ786454 FUM786452:FUM786454 GEI786452:GEI786454 GOE786452:GOE786454 GYA786452:GYA786454 HHW786452:HHW786454 HRS786452:HRS786454 IBO786452:IBO786454 ILK786452:ILK786454 IVG786452:IVG786454 JFC786452:JFC786454 JOY786452:JOY786454 JYU786452:JYU786454 KIQ786452:KIQ786454 KSM786452:KSM786454 LCI786452:LCI786454 LME786452:LME786454 LWA786452:LWA786454 MFW786452:MFW786454 MPS786452:MPS786454 MZO786452:MZO786454 NJK786452:NJK786454 NTG786452:NTG786454 ODC786452:ODC786454 OMY786452:OMY786454 OWU786452:OWU786454 PGQ786452:PGQ786454 PQM786452:PQM786454 QAI786452:QAI786454 QKE786452:QKE786454 QUA786452:QUA786454 RDW786452:RDW786454 RNS786452:RNS786454 RXO786452:RXO786454 SHK786452:SHK786454 SRG786452:SRG786454 TBC786452:TBC786454 TKY786452:TKY786454 TUU786452:TUU786454 UEQ786452:UEQ786454 UOM786452:UOM786454 UYI786452:UYI786454 VIE786452:VIE786454 VSA786452:VSA786454 WBW786452:WBW786454 WLS786452:WLS786454 WVO786452:WVO786454 G851988:G851990 JC851988:JC851990 SY851988:SY851990 ACU851988:ACU851990 AMQ851988:AMQ851990 AWM851988:AWM851990 BGI851988:BGI851990 BQE851988:BQE851990 CAA851988:CAA851990 CJW851988:CJW851990 CTS851988:CTS851990 DDO851988:DDO851990 DNK851988:DNK851990 DXG851988:DXG851990 EHC851988:EHC851990 EQY851988:EQY851990 FAU851988:FAU851990 FKQ851988:FKQ851990 FUM851988:FUM851990 GEI851988:GEI851990 GOE851988:GOE851990 GYA851988:GYA851990 HHW851988:HHW851990 HRS851988:HRS851990 IBO851988:IBO851990 ILK851988:ILK851990 IVG851988:IVG851990 JFC851988:JFC851990 JOY851988:JOY851990 JYU851988:JYU851990 KIQ851988:KIQ851990 KSM851988:KSM851990 LCI851988:LCI851990 LME851988:LME851990 LWA851988:LWA851990 MFW851988:MFW851990 MPS851988:MPS851990 MZO851988:MZO851990 NJK851988:NJK851990 NTG851988:NTG851990 ODC851988:ODC851990 OMY851988:OMY851990 OWU851988:OWU851990 PGQ851988:PGQ851990 PQM851988:PQM851990 QAI851988:QAI851990 QKE851988:QKE851990 QUA851988:QUA851990 RDW851988:RDW851990 RNS851988:RNS851990 RXO851988:RXO851990 SHK851988:SHK851990 SRG851988:SRG851990 TBC851988:TBC851990 TKY851988:TKY851990 TUU851988:TUU851990 UEQ851988:UEQ851990 UOM851988:UOM851990 UYI851988:UYI851990 VIE851988:VIE851990 VSA851988:VSA851990 WBW851988:WBW851990 WLS851988:WLS851990 WVO851988:WVO851990 G917524:G917526 JC917524:JC917526 SY917524:SY917526 ACU917524:ACU917526 AMQ917524:AMQ917526 AWM917524:AWM917526 BGI917524:BGI917526 BQE917524:BQE917526 CAA917524:CAA917526 CJW917524:CJW917526 CTS917524:CTS917526 DDO917524:DDO917526 DNK917524:DNK917526 DXG917524:DXG917526 EHC917524:EHC917526 EQY917524:EQY917526 FAU917524:FAU917526 FKQ917524:FKQ917526 FUM917524:FUM917526 GEI917524:GEI917526 GOE917524:GOE917526 GYA917524:GYA917526 HHW917524:HHW917526 HRS917524:HRS917526 IBO917524:IBO917526 ILK917524:ILK917526 IVG917524:IVG917526 JFC917524:JFC917526 JOY917524:JOY917526 JYU917524:JYU917526 KIQ917524:KIQ917526 KSM917524:KSM917526 LCI917524:LCI917526 LME917524:LME917526 LWA917524:LWA917526 MFW917524:MFW917526 MPS917524:MPS917526 MZO917524:MZO917526 NJK917524:NJK917526 NTG917524:NTG917526 ODC917524:ODC917526 OMY917524:OMY917526 OWU917524:OWU917526 PGQ917524:PGQ917526 PQM917524:PQM917526 QAI917524:QAI917526 QKE917524:QKE917526 QUA917524:QUA917526 RDW917524:RDW917526 RNS917524:RNS917526 RXO917524:RXO917526 SHK917524:SHK917526 SRG917524:SRG917526 TBC917524:TBC917526 TKY917524:TKY917526 TUU917524:TUU917526 UEQ917524:UEQ917526 UOM917524:UOM917526 UYI917524:UYI917526 VIE917524:VIE917526 VSA917524:VSA917526 WBW917524:WBW917526 WLS917524:WLS917526 WVO917524:WVO917526 G983060:G983062 JC983060:JC983062 SY983060:SY983062 ACU983060:ACU983062 AMQ983060:AMQ983062 AWM983060:AWM983062 BGI983060:BGI983062 BQE983060:BQE983062 CAA983060:CAA983062 CJW983060:CJW983062 CTS983060:CTS983062 DDO983060:DDO983062 DNK983060:DNK983062 DXG983060:DXG983062 EHC983060:EHC983062 EQY983060:EQY983062 FAU983060:FAU983062 FKQ983060:FKQ983062 FUM983060:FUM983062 GEI983060:GEI983062 GOE983060:GOE983062 GYA983060:GYA983062 HHW983060:HHW983062 HRS983060:HRS983062 IBO983060:IBO983062 ILK983060:ILK983062 IVG983060:IVG983062 JFC983060:JFC983062 JOY983060:JOY983062 JYU983060:JYU983062 KIQ983060:KIQ983062 KSM983060:KSM983062 LCI983060:LCI983062 LME983060:LME983062 LWA983060:LWA983062 MFW983060:MFW983062 MPS983060:MPS983062 MZO983060:MZO983062 NJK983060:NJK983062 NTG983060:NTG983062 ODC983060:ODC983062 OMY983060:OMY983062 OWU983060:OWU983062 PGQ983060:PGQ983062 PQM983060:PQM983062 QAI983060:QAI983062 QKE983060:QKE983062 QUA983060:QUA983062 RDW983060:RDW983062 RNS983060:RNS983062 RXO983060:RXO983062 SHK983060:SHK983062 SRG983060:SRG983062 TBC983060:TBC983062 TKY983060:TKY983062 TUU983060:TUU983062 UEQ983060:UEQ983062 UOM983060:UOM983062 UYI983060:UYI983062 VIE983060:VIE983062 VSA983060:VSA983062 WBW983060:WBW983062 WLS983060:WLS983062 WVO983060:WVO983062 G22 JE20:JE23 TA20:TA23 ACW20:ACW23 AMS20:AMS23 AWO20:AWO23 BGK20:BGK23 BQG20:BQG23 CAC20:CAC23 CJY20:CJY23 CTU20:CTU23 DDQ20:DDQ23 DNM20:DNM23 DXI20:DXI23 EHE20:EHE23 ERA20:ERA23 FAW20:FAW23 FKS20:FKS23 FUO20:FUO23 GEK20:GEK23 GOG20:GOG23 GYC20:GYC23 HHY20:HHY23 HRU20:HRU23 IBQ20:IBQ23 ILM20:ILM23 IVI20:IVI23 JFE20:JFE23 JPA20:JPA23 JYW20:JYW23 KIS20:KIS23 KSO20:KSO23 LCK20:LCK23 LMG20:LMG23 LWC20:LWC23 MFY20:MFY23 MPU20:MPU23 MZQ20:MZQ23 NJM20:NJM23 NTI20:NTI23 ODE20:ODE23 ONA20:ONA23 OWW20:OWW23 PGS20:PGS23 PQO20:PQO23 QAK20:QAK23 QKG20:QKG23 QUC20:QUC23 RDY20:RDY23 RNU20:RNU23 RXQ20:RXQ23 SHM20:SHM23 SRI20:SRI23 TBE20:TBE23 TLA20:TLA23 TUW20:TUW23 UES20:UES23 UOO20:UOO23 UYK20:UYK23 VIG20:VIG23 VSC20:VSC23 WBY20:WBY23 WLU20:WLU23 WVQ20:WVQ23 I65556:I65559 JE65556:JE65559 TA65556:TA65559 ACW65556:ACW65559 AMS65556:AMS65559 AWO65556:AWO65559 BGK65556:BGK65559 BQG65556:BQG65559 CAC65556:CAC65559 CJY65556:CJY65559 CTU65556:CTU65559 DDQ65556:DDQ65559 DNM65556:DNM65559 DXI65556:DXI65559 EHE65556:EHE65559 ERA65556:ERA65559 FAW65556:FAW65559 FKS65556:FKS65559 FUO65556:FUO65559 GEK65556:GEK65559 GOG65556:GOG65559 GYC65556:GYC65559 HHY65556:HHY65559 HRU65556:HRU65559 IBQ65556:IBQ65559 ILM65556:ILM65559 IVI65556:IVI65559 JFE65556:JFE65559 JPA65556:JPA65559 JYW65556:JYW65559 KIS65556:KIS65559 KSO65556:KSO65559 LCK65556:LCK65559 LMG65556:LMG65559 LWC65556:LWC65559 MFY65556:MFY65559 MPU65556:MPU65559 MZQ65556:MZQ65559 NJM65556:NJM65559 NTI65556:NTI65559 ODE65556:ODE65559 ONA65556:ONA65559 OWW65556:OWW65559 PGS65556:PGS65559 PQO65556:PQO65559 QAK65556:QAK65559 QKG65556:QKG65559 QUC65556:QUC65559 RDY65556:RDY65559 RNU65556:RNU65559 RXQ65556:RXQ65559 SHM65556:SHM65559 SRI65556:SRI65559 TBE65556:TBE65559 TLA65556:TLA65559 TUW65556:TUW65559 UES65556:UES65559 UOO65556:UOO65559 UYK65556:UYK65559 VIG65556:VIG65559 VSC65556:VSC65559 WBY65556:WBY65559 WLU65556:WLU65559 WVQ65556:WVQ65559 I131092:I131095 JE131092:JE131095 TA131092:TA131095 ACW131092:ACW131095 AMS131092:AMS131095 AWO131092:AWO131095 BGK131092:BGK131095 BQG131092:BQG131095 CAC131092:CAC131095 CJY131092:CJY131095 CTU131092:CTU131095 DDQ131092:DDQ131095 DNM131092:DNM131095 DXI131092:DXI131095 EHE131092:EHE131095 ERA131092:ERA131095 FAW131092:FAW131095 FKS131092:FKS131095 FUO131092:FUO131095 GEK131092:GEK131095 GOG131092:GOG131095 GYC131092:GYC131095 HHY131092:HHY131095 HRU131092:HRU131095 IBQ131092:IBQ131095 ILM131092:ILM131095 IVI131092:IVI131095 JFE131092:JFE131095 JPA131092:JPA131095 JYW131092:JYW131095 KIS131092:KIS131095 KSO131092:KSO131095 LCK131092:LCK131095 LMG131092:LMG131095 LWC131092:LWC131095 MFY131092:MFY131095 MPU131092:MPU131095 MZQ131092:MZQ131095 NJM131092:NJM131095 NTI131092:NTI131095 ODE131092:ODE131095 ONA131092:ONA131095 OWW131092:OWW131095 PGS131092:PGS131095 PQO131092:PQO131095 QAK131092:QAK131095 QKG131092:QKG131095 QUC131092:QUC131095 RDY131092:RDY131095 RNU131092:RNU131095 RXQ131092:RXQ131095 SHM131092:SHM131095 SRI131092:SRI131095 TBE131092:TBE131095 TLA131092:TLA131095 TUW131092:TUW131095 UES131092:UES131095 UOO131092:UOO131095 UYK131092:UYK131095 VIG131092:VIG131095 VSC131092:VSC131095 WBY131092:WBY131095 WLU131092:WLU131095 WVQ131092:WVQ131095 I196628:I196631 JE196628:JE196631 TA196628:TA196631 ACW196628:ACW196631 AMS196628:AMS196631 AWO196628:AWO196631 BGK196628:BGK196631 BQG196628:BQG196631 CAC196628:CAC196631 CJY196628:CJY196631 CTU196628:CTU196631 DDQ196628:DDQ196631 DNM196628:DNM196631 DXI196628:DXI196631 EHE196628:EHE196631 ERA196628:ERA196631 FAW196628:FAW196631 FKS196628:FKS196631 FUO196628:FUO196631 GEK196628:GEK196631 GOG196628:GOG196631 GYC196628:GYC196631 HHY196628:HHY196631 HRU196628:HRU196631 IBQ196628:IBQ196631 ILM196628:ILM196631 IVI196628:IVI196631 JFE196628:JFE196631 JPA196628:JPA196631 JYW196628:JYW196631 KIS196628:KIS196631 KSO196628:KSO196631 LCK196628:LCK196631 LMG196628:LMG196631 LWC196628:LWC196631 MFY196628:MFY196631 MPU196628:MPU196631 MZQ196628:MZQ196631 NJM196628:NJM196631 NTI196628:NTI196631 ODE196628:ODE196631 ONA196628:ONA196631 OWW196628:OWW196631 PGS196628:PGS196631 PQO196628:PQO196631 QAK196628:QAK196631 QKG196628:QKG196631 QUC196628:QUC196631 RDY196628:RDY196631 RNU196628:RNU196631 RXQ196628:RXQ196631 SHM196628:SHM196631 SRI196628:SRI196631 TBE196628:TBE196631 TLA196628:TLA196631 TUW196628:TUW196631 UES196628:UES196631 UOO196628:UOO196631 UYK196628:UYK196631 VIG196628:VIG196631 VSC196628:VSC196631 WBY196628:WBY196631 WLU196628:WLU196631 WVQ196628:WVQ196631 I262164:I262167 JE262164:JE262167 TA262164:TA262167 ACW262164:ACW262167 AMS262164:AMS262167 AWO262164:AWO262167 BGK262164:BGK262167 BQG262164:BQG262167 CAC262164:CAC262167 CJY262164:CJY262167 CTU262164:CTU262167 DDQ262164:DDQ262167 DNM262164:DNM262167 DXI262164:DXI262167 EHE262164:EHE262167 ERA262164:ERA262167 FAW262164:FAW262167 FKS262164:FKS262167 FUO262164:FUO262167 GEK262164:GEK262167 GOG262164:GOG262167 GYC262164:GYC262167 HHY262164:HHY262167 HRU262164:HRU262167 IBQ262164:IBQ262167 ILM262164:ILM262167 IVI262164:IVI262167 JFE262164:JFE262167 JPA262164:JPA262167 JYW262164:JYW262167 KIS262164:KIS262167 KSO262164:KSO262167 LCK262164:LCK262167 LMG262164:LMG262167 LWC262164:LWC262167 MFY262164:MFY262167 MPU262164:MPU262167 MZQ262164:MZQ262167 NJM262164:NJM262167 NTI262164:NTI262167 ODE262164:ODE262167 ONA262164:ONA262167 OWW262164:OWW262167 PGS262164:PGS262167 PQO262164:PQO262167 QAK262164:QAK262167 QKG262164:QKG262167 QUC262164:QUC262167 RDY262164:RDY262167 RNU262164:RNU262167 RXQ262164:RXQ262167 SHM262164:SHM262167 SRI262164:SRI262167 TBE262164:TBE262167 TLA262164:TLA262167 TUW262164:TUW262167 UES262164:UES262167 UOO262164:UOO262167 UYK262164:UYK262167 VIG262164:VIG262167 VSC262164:VSC262167 WBY262164:WBY262167 WLU262164:WLU262167 WVQ262164:WVQ262167 I327700:I327703 JE327700:JE327703 TA327700:TA327703 ACW327700:ACW327703 AMS327700:AMS327703 AWO327700:AWO327703 BGK327700:BGK327703 BQG327700:BQG327703 CAC327700:CAC327703 CJY327700:CJY327703 CTU327700:CTU327703 DDQ327700:DDQ327703 DNM327700:DNM327703 DXI327700:DXI327703 EHE327700:EHE327703 ERA327700:ERA327703 FAW327700:FAW327703 FKS327700:FKS327703 FUO327700:FUO327703 GEK327700:GEK327703 GOG327700:GOG327703 GYC327700:GYC327703 HHY327700:HHY327703 HRU327700:HRU327703 IBQ327700:IBQ327703 ILM327700:ILM327703 IVI327700:IVI327703 JFE327700:JFE327703 JPA327700:JPA327703 JYW327700:JYW327703 KIS327700:KIS327703 KSO327700:KSO327703 LCK327700:LCK327703 LMG327700:LMG327703 LWC327700:LWC327703 MFY327700:MFY327703 MPU327700:MPU327703 MZQ327700:MZQ327703 NJM327700:NJM327703 NTI327700:NTI327703 ODE327700:ODE327703 ONA327700:ONA327703 OWW327700:OWW327703 PGS327700:PGS327703 PQO327700:PQO327703 QAK327700:QAK327703 QKG327700:QKG327703 QUC327700:QUC327703 RDY327700:RDY327703 RNU327700:RNU327703 RXQ327700:RXQ327703 SHM327700:SHM327703 SRI327700:SRI327703 TBE327700:TBE327703 TLA327700:TLA327703 TUW327700:TUW327703 UES327700:UES327703 UOO327700:UOO327703 UYK327700:UYK327703 VIG327700:VIG327703 VSC327700:VSC327703 WBY327700:WBY327703 WLU327700:WLU327703 WVQ327700:WVQ327703 I393236:I393239 JE393236:JE393239 TA393236:TA393239 ACW393236:ACW393239 AMS393236:AMS393239 AWO393236:AWO393239 BGK393236:BGK393239 BQG393236:BQG393239 CAC393236:CAC393239 CJY393236:CJY393239 CTU393236:CTU393239 DDQ393236:DDQ393239 DNM393236:DNM393239 DXI393236:DXI393239 EHE393236:EHE393239 ERA393236:ERA393239 FAW393236:FAW393239 FKS393236:FKS393239 FUO393236:FUO393239 GEK393236:GEK393239 GOG393236:GOG393239 GYC393236:GYC393239 HHY393236:HHY393239 HRU393236:HRU393239 IBQ393236:IBQ393239 ILM393236:ILM393239 IVI393236:IVI393239 JFE393236:JFE393239 JPA393236:JPA393239 JYW393236:JYW393239 KIS393236:KIS393239 KSO393236:KSO393239 LCK393236:LCK393239 LMG393236:LMG393239 LWC393236:LWC393239 MFY393236:MFY393239 MPU393236:MPU393239 MZQ393236:MZQ393239 NJM393236:NJM393239 NTI393236:NTI393239 ODE393236:ODE393239 ONA393236:ONA393239 OWW393236:OWW393239 PGS393236:PGS393239 PQO393236:PQO393239 QAK393236:QAK393239 QKG393236:QKG393239 QUC393236:QUC393239 RDY393236:RDY393239 RNU393236:RNU393239 RXQ393236:RXQ393239 SHM393236:SHM393239 SRI393236:SRI393239 TBE393236:TBE393239 TLA393236:TLA393239 TUW393236:TUW393239 UES393236:UES393239 UOO393236:UOO393239 UYK393236:UYK393239 VIG393236:VIG393239 VSC393236:VSC393239 WBY393236:WBY393239 WLU393236:WLU393239 WVQ393236:WVQ393239 I458772:I458775 JE458772:JE458775 TA458772:TA458775 ACW458772:ACW458775 AMS458772:AMS458775 AWO458772:AWO458775 BGK458772:BGK458775 BQG458772:BQG458775 CAC458772:CAC458775 CJY458772:CJY458775 CTU458772:CTU458775 DDQ458772:DDQ458775 DNM458772:DNM458775 DXI458772:DXI458775 EHE458772:EHE458775 ERA458772:ERA458775 FAW458772:FAW458775 FKS458772:FKS458775 FUO458772:FUO458775 GEK458772:GEK458775 GOG458772:GOG458775 GYC458772:GYC458775 HHY458772:HHY458775 HRU458772:HRU458775 IBQ458772:IBQ458775 ILM458772:ILM458775 IVI458772:IVI458775 JFE458772:JFE458775 JPA458772:JPA458775 JYW458772:JYW458775 KIS458772:KIS458775 KSO458772:KSO458775 LCK458772:LCK458775 LMG458772:LMG458775 LWC458772:LWC458775 MFY458772:MFY458775 MPU458772:MPU458775 MZQ458772:MZQ458775 NJM458772:NJM458775 NTI458772:NTI458775 ODE458772:ODE458775 ONA458772:ONA458775 OWW458772:OWW458775 PGS458772:PGS458775 PQO458772:PQO458775 QAK458772:QAK458775 QKG458772:QKG458775 QUC458772:QUC458775 RDY458772:RDY458775 RNU458772:RNU458775 RXQ458772:RXQ458775 SHM458772:SHM458775 SRI458772:SRI458775 TBE458772:TBE458775 TLA458772:TLA458775 TUW458772:TUW458775 UES458772:UES458775 UOO458772:UOO458775 UYK458772:UYK458775 VIG458772:VIG458775 VSC458772:VSC458775 WBY458772:WBY458775 WLU458772:WLU458775 WVQ458772:WVQ458775 I524308:I524311 JE524308:JE524311 TA524308:TA524311 ACW524308:ACW524311 AMS524308:AMS524311 AWO524308:AWO524311 BGK524308:BGK524311 BQG524308:BQG524311 CAC524308:CAC524311 CJY524308:CJY524311 CTU524308:CTU524311 DDQ524308:DDQ524311 DNM524308:DNM524311 DXI524308:DXI524311 EHE524308:EHE524311 ERA524308:ERA524311 FAW524308:FAW524311 FKS524308:FKS524311 FUO524308:FUO524311 GEK524308:GEK524311 GOG524308:GOG524311 GYC524308:GYC524311 HHY524308:HHY524311 HRU524308:HRU524311 IBQ524308:IBQ524311 ILM524308:ILM524311 IVI524308:IVI524311 JFE524308:JFE524311 JPA524308:JPA524311 JYW524308:JYW524311 KIS524308:KIS524311 KSO524308:KSO524311 LCK524308:LCK524311 LMG524308:LMG524311 LWC524308:LWC524311 MFY524308:MFY524311 MPU524308:MPU524311 MZQ524308:MZQ524311 NJM524308:NJM524311 NTI524308:NTI524311 ODE524308:ODE524311 ONA524308:ONA524311 OWW524308:OWW524311 PGS524308:PGS524311 PQO524308:PQO524311 QAK524308:QAK524311 QKG524308:QKG524311 QUC524308:QUC524311 RDY524308:RDY524311 RNU524308:RNU524311 RXQ524308:RXQ524311 SHM524308:SHM524311 SRI524308:SRI524311 TBE524308:TBE524311 TLA524308:TLA524311 TUW524308:TUW524311 UES524308:UES524311 UOO524308:UOO524311 UYK524308:UYK524311 VIG524308:VIG524311 VSC524308:VSC524311 WBY524308:WBY524311 WLU524308:WLU524311 WVQ524308:WVQ524311 I589844:I589847 JE589844:JE589847 TA589844:TA589847 ACW589844:ACW589847 AMS589844:AMS589847 AWO589844:AWO589847 BGK589844:BGK589847 BQG589844:BQG589847 CAC589844:CAC589847 CJY589844:CJY589847 CTU589844:CTU589847 DDQ589844:DDQ589847 DNM589844:DNM589847 DXI589844:DXI589847 EHE589844:EHE589847 ERA589844:ERA589847 FAW589844:FAW589847 FKS589844:FKS589847 FUO589844:FUO589847 GEK589844:GEK589847 GOG589844:GOG589847 GYC589844:GYC589847 HHY589844:HHY589847 HRU589844:HRU589847 IBQ589844:IBQ589847 ILM589844:ILM589847 IVI589844:IVI589847 JFE589844:JFE589847 JPA589844:JPA589847 JYW589844:JYW589847 KIS589844:KIS589847 KSO589844:KSO589847 LCK589844:LCK589847 LMG589844:LMG589847 LWC589844:LWC589847 MFY589844:MFY589847 MPU589844:MPU589847 MZQ589844:MZQ589847 NJM589844:NJM589847 NTI589844:NTI589847 ODE589844:ODE589847 ONA589844:ONA589847 OWW589844:OWW589847 PGS589844:PGS589847 PQO589844:PQO589847 QAK589844:QAK589847 QKG589844:QKG589847 QUC589844:QUC589847 RDY589844:RDY589847 RNU589844:RNU589847 RXQ589844:RXQ589847 SHM589844:SHM589847 SRI589844:SRI589847 TBE589844:TBE589847 TLA589844:TLA589847 TUW589844:TUW589847 UES589844:UES589847 UOO589844:UOO589847 UYK589844:UYK589847 VIG589844:VIG589847 VSC589844:VSC589847 WBY589844:WBY589847 WLU589844:WLU589847 WVQ589844:WVQ589847 I655380:I655383 JE655380:JE655383 TA655380:TA655383 ACW655380:ACW655383 AMS655380:AMS655383 AWO655380:AWO655383 BGK655380:BGK655383 BQG655380:BQG655383 CAC655380:CAC655383 CJY655380:CJY655383 CTU655380:CTU655383 DDQ655380:DDQ655383 DNM655380:DNM655383 DXI655380:DXI655383 EHE655380:EHE655383 ERA655380:ERA655383 FAW655380:FAW655383 FKS655380:FKS655383 FUO655380:FUO655383 GEK655380:GEK655383 GOG655380:GOG655383 GYC655380:GYC655383 HHY655380:HHY655383 HRU655380:HRU655383 IBQ655380:IBQ655383 ILM655380:ILM655383 IVI655380:IVI655383 JFE655380:JFE655383 JPA655380:JPA655383 JYW655380:JYW655383 KIS655380:KIS655383 KSO655380:KSO655383 LCK655380:LCK655383 LMG655380:LMG655383 LWC655380:LWC655383 MFY655380:MFY655383 MPU655380:MPU655383 MZQ655380:MZQ655383 NJM655380:NJM655383 NTI655380:NTI655383 ODE655380:ODE655383 ONA655380:ONA655383 OWW655380:OWW655383 PGS655380:PGS655383 PQO655380:PQO655383 QAK655380:QAK655383 QKG655380:QKG655383 QUC655380:QUC655383 RDY655380:RDY655383 RNU655380:RNU655383 RXQ655380:RXQ655383 SHM655380:SHM655383 SRI655380:SRI655383 TBE655380:TBE655383 TLA655380:TLA655383 TUW655380:TUW655383 UES655380:UES655383 UOO655380:UOO655383 UYK655380:UYK655383 VIG655380:VIG655383 VSC655380:VSC655383 WBY655380:WBY655383 WLU655380:WLU655383 WVQ655380:WVQ655383 I720916:I720919 JE720916:JE720919 TA720916:TA720919 ACW720916:ACW720919 AMS720916:AMS720919 AWO720916:AWO720919 BGK720916:BGK720919 BQG720916:BQG720919 CAC720916:CAC720919 CJY720916:CJY720919 CTU720916:CTU720919 DDQ720916:DDQ720919 DNM720916:DNM720919 DXI720916:DXI720919 EHE720916:EHE720919 ERA720916:ERA720919 FAW720916:FAW720919 FKS720916:FKS720919 FUO720916:FUO720919 GEK720916:GEK720919 GOG720916:GOG720919 GYC720916:GYC720919 HHY720916:HHY720919 HRU720916:HRU720919 IBQ720916:IBQ720919 ILM720916:ILM720919 IVI720916:IVI720919 JFE720916:JFE720919 JPA720916:JPA720919 JYW720916:JYW720919 KIS720916:KIS720919 KSO720916:KSO720919 LCK720916:LCK720919 LMG720916:LMG720919 LWC720916:LWC720919 MFY720916:MFY720919 MPU720916:MPU720919 MZQ720916:MZQ720919 NJM720916:NJM720919 NTI720916:NTI720919 ODE720916:ODE720919 ONA720916:ONA720919 OWW720916:OWW720919 PGS720916:PGS720919 PQO720916:PQO720919 QAK720916:QAK720919 QKG720916:QKG720919 QUC720916:QUC720919 RDY720916:RDY720919 RNU720916:RNU720919 RXQ720916:RXQ720919 SHM720916:SHM720919 SRI720916:SRI720919 TBE720916:TBE720919 TLA720916:TLA720919 TUW720916:TUW720919 UES720916:UES720919 UOO720916:UOO720919 UYK720916:UYK720919 VIG720916:VIG720919 VSC720916:VSC720919 WBY720916:WBY720919 WLU720916:WLU720919 WVQ720916:WVQ720919 I786452:I786455 JE786452:JE786455 TA786452:TA786455 ACW786452:ACW786455 AMS786452:AMS786455 AWO786452:AWO786455 BGK786452:BGK786455 BQG786452:BQG786455 CAC786452:CAC786455 CJY786452:CJY786455 CTU786452:CTU786455 DDQ786452:DDQ786455 DNM786452:DNM786455 DXI786452:DXI786455 EHE786452:EHE786455 ERA786452:ERA786455 FAW786452:FAW786455 FKS786452:FKS786455 FUO786452:FUO786455 GEK786452:GEK786455 GOG786452:GOG786455 GYC786452:GYC786455 HHY786452:HHY786455 HRU786452:HRU786455 IBQ786452:IBQ786455 ILM786452:ILM786455 IVI786452:IVI786455 JFE786452:JFE786455 JPA786452:JPA786455 JYW786452:JYW786455 KIS786452:KIS786455 KSO786452:KSO786455 LCK786452:LCK786455 LMG786452:LMG786455 LWC786452:LWC786455 MFY786452:MFY786455 MPU786452:MPU786455 MZQ786452:MZQ786455 NJM786452:NJM786455 NTI786452:NTI786455 ODE786452:ODE786455 ONA786452:ONA786455 OWW786452:OWW786455 PGS786452:PGS786455 PQO786452:PQO786455 QAK786452:QAK786455 QKG786452:QKG786455 QUC786452:QUC786455 RDY786452:RDY786455 RNU786452:RNU786455 RXQ786452:RXQ786455 SHM786452:SHM786455 SRI786452:SRI786455 TBE786452:TBE786455 TLA786452:TLA786455 TUW786452:TUW786455 UES786452:UES786455 UOO786452:UOO786455 UYK786452:UYK786455 VIG786452:VIG786455 VSC786452:VSC786455 WBY786452:WBY786455 WLU786452:WLU786455 WVQ786452:WVQ786455 I851988:I851991 JE851988:JE851991 TA851988:TA851991 ACW851988:ACW851991 AMS851988:AMS851991 AWO851988:AWO851991 BGK851988:BGK851991 BQG851988:BQG851991 CAC851988:CAC851991 CJY851988:CJY851991 CTU851988:CTU851991 DDQ851988:DDQ851991 DNM851988:DNM851991 DXI851988:DXI851991 EHE851988:EHE851991 ERA851988:ERA851991 FAW851988:FAW851991 FKS851988:FKS851991 FUO851988:FUO851991 GEK851988:GEK851991 GOG851988:GOG851991 GYC851988:GYC851991 HHY851988:HHY851991 HRU851988:HRU851991 IBQ851988:IBQ851991 ILM851988:ILM851991 IVI851988:IVI851991 JFE851988:JFE851991 JPA851988:JPA851991 JYW851988:JYW851991 KIS851988:KIS851991 KSO851988:KSO851991 LCK851988:LCK851991 LMG851988:LMG851991 LWC851988:LWC851991 MFY851988:MFY851991 MPU851988:MPU851991 MZQ851988:MZQ851991 NJM851988:NJM851991 NTI851988:NTI851991 ODE851988:ODE851991 ONA851988:ONA851991 OWW851988:OWW851991 PGS851988:PGS851991 PQO851988:PQO851991 QAK851988:QAK851991 QKG851988:QKG851991 QUC851988:QUC851991 RDY851988:RDY851991 RNU851988:RNU851991 RXQ851988:RXQ851991 SHM851988:SHM851991 SRI851988:SRI851991 TBE851988:TBE851991 TLA851988:TLA851991 TUW851988:TUW851991 UES851988:UES851991 UOO851988:UOO851991 UYK851988:UYK851991 VIG851988:VIG851991 VSC851988:VSC851991 WBY851988:WBY851991 WLU851988:WLU851991 WVQ851988:WVQ851991 I917524:I917527 JE917524:JE917527 TA917524:TA917527 ACW917524:ACW917527 AMS917524:AMS917527 AWO917524:AWO917527 BGK917524:BGK917527 BQG917524:BQG917527 CAC917524:CAC917527 CJY917524:CJY917527 CTU917524:CTU917527 DDQ917524:DDQ917527 DNM917524:DNM917527 DXI917524:DXI917527 EHE917524:EHE917527 ERA917524:ERA917527 FAW917524:FAW917527 FKS917524:FKS917527 FUO917524:FUO917527 GEK917524:GEK917527 GOG917524:GOG917527 GYC917524:GYC917527 HHY917524:HHY917527 HRU917524:HRU917527 IBQ917524:IBQ917527 ILM917524:ILM917527 IVI917524:IVI917527 JFE917524:JFE917527 JPA917524:JPA917527 JYW917524:JYW917527 KIS917524:KIS917527 KSO917524:KSO917527 LCK917524:LCK917527 LMG917524:LMG917527 LWC917524:LWC917527 MFY917524:MFY917527 MPU917524:MPU917527 MZQ917524:MZQ917527 NJM917524:NJM917527 NTI917524:NTI917527 ODE917524:ODE917527 ONA917524:ONA917527 OWW917524:OWW917527 PGS917524:PGS917527 PQO917524:PQO917527 QAK917524:QAK917527 QKG917524:QKG917527 QUC917524:QUC917527 RDY917524:RDY917527 RNU917524:RNU917527 RXQ917524:RXQ917527 SHM917524:SHM917527 SRI917524:SRI917527 TBE917524:TBE917527 TLA917524:TLA917527 TUW917524:TUW917527 UES917524:UES917527 UOO917524:UOO917527 UYK917524:UYK917527 VIG917524:VIG917527 VSC917524:VSC917527 WBY917524:WBY917527 WLU917524:WLU917527 WVQ917524:WVQ917527 I983060:I983063 JE983060:JE983063 TA983060:TA983063 ACW983060:ACW983063 AMS983060:AMS983063 AWO983060:AWO983063 BGK983060:BGK983063 BQG983060:BQG983063 CAC983060:CAC983063 CJY983060:CJY983063 CTU983060:CTU983063 DDQ983060:DDQ983063 DNM983060:DNM983063 DXI983060:DXI983063 EHE983060:EHE983063 ERA983060:ERA983063 FAW983060:FAW983063 FKS983060:FKS983063 FUO983060:FUO983063 GEK983060:GEK983063 GOG983060:GOG983063 GYC983060:GYC983063 HHY983060:HHY983063 HRU983060:HRU983063 IBQ983060:IBQ983063 ILM983060:ILM983063 IVI983060:IVI983063 JFE983060:JFE983063 JPA983060:JPA983063 JYW983060:JYW983063 KIS983060:KIS983063 KSO983060:KSO983063 LCK983060:LCK983063 LMG983060:LMG983063 LWC983060:LWC983063 MFY983060:MFY983063 MPU983060:MPU983063 MZQ983060:MZQ983063 NJM983060:NJM983063 NTI983060:NTI983063 ODE983060:ODE983063 ONA983060:ONA983063 OWW983060:OWW983063 PGS983060:PGS983063 PQO983060:PQO983063 QAK983060:QAK983063 QKG983060:QKG983063 QUC983060:QUC983063 RDY983060:RDY983063 RNU983060:RNU983063 RXQ983060:RXQ983063 SHM983060:SHM983063 SRI983060:SRI983063 TBE983060:TBE983063 TLA983060:TLA983063 TUW983060:TUW983063 UES983060:UES983063 UOO983060:UOO983063 UYK983060:UYK983063 VIG983060:VIG983063 VSC983060:VSC983063 WBY983060:WBY983063 WLU983060:WLU983063 WVQ983060:WVQ983063 K22 JG20:JG23 TC20:TC23 ACY20:ACY23 AMU20:AMU23 AWQ20:AWQ23 BGM20:BGM23 BQI20:BQI23 CAE20:CAE23 CKA20:CKA23 CTW20:CTW23 DDS20:DDS23 DNO20:DNO23 DXK20:DXK23 EHG20:EHG23 ERC20:ERC23 FAY20:FAY23 FKU20:FKU23 FUQ20:FUQ23 GEM20:GEM23 GOI20:GOI23 GYE20:GYE23 HIA20:HIA23 HRW20:HRW23 IBS20:IBS23 ILO20:ILO23 IVK20:IVK23 JFG20:JFG23 JPC20:JPC23 JYY20:JYY23 KIU20:KIU23 KSQ20:KSQ23 LCM20:LCM23 LMI20:LMI23 LWE20:LWE23 MGA20:MGA23 MPW20:MPW23 MZS20:MZS23 NJO20:NJO23 NTK20:NTK23 ODG20:ODG23 ONC20:ONC23 OWY20:OWY23 PGU20:PGU23 PQQ20:PQQ23 QAM20:QAM23 QKI20:QKI23 QUE20:QUE23 REA20:REA23 RNW20:RNW23 RXS20:RXS23 SHO20:SHO23 SRK20:SRK23 TBG20:TBG23 TLC20:TLC23 TUY20:TUY23 UEU20:UEU23 UOQ20:UOQ23 UYM20:UYM23 VII20:VII23 VSE20:VSE23 WCA20:WCA23 WLW20:WLW23 WVS20:WVS23 K65556:K65559 JG65556:JG65559 TC65556:TC65559 ACY65556:ACY65559 AMU65556:AMU65559 AWQ65556:AWQ65559 BGM65556:BGM65559 BQI65556:BQI65559 CAE65556:CAE65559 CKA65556:CKA65559 CTW65556:CTW65559 DDS65556:DDS65559 DNO65556:DNO65559 DXK65556:DXK65559 EHG65556:EHG65559 ERC65556:ERC65559 FAY65556:FAY65559 FKU65556:FKU65559 FUQ65556:FUQ65559 GEM65556:GEM65559 GOI65556:GOI65559 GYE65556:GYE65559 HIA65556:HIA65559 HRW65556:HRW65559 IBS65556:IBS65559 ILO65556:ILO65559 IVK65556:IVK65559 JFG65556:JFG65559 JPC65556:JPC65559 JYY65556:JYY65559 KIU65556:KIU65559 KSQ65556:KSQ65559 LCM65556:LCM65559 LMI65556:LMI65559 LWE65556:LWE65559 MGA65556:MGA65559 MPW65556:MPW65559 MZS65556:MZS65559 NJO65556:NJO65559 NTK65556:NTK65559 ODG65556:ODG65559 ONC65556:ONC65559 OWY65556:OWY65559 PGU65556:PGU65559 PQQ65556:PQQ65559 QAM65556:QAM65559 QKI65556:QKI65559 QUE65556:QUE65559 REA65556:REA65559 RNW65556:RNW65559 RXS65556:RXS65559 SHO65556:SHO65559 SRK65556:SRK65559 TBG65556:TBG65559 TLC65556:TLC65559 TUY65556:TUY65559 UEU65556:UEU65559 UOQ65556:UOQ65559 UYM65556:UYM65559 VII65556:VII65559 VSE65556:VSE65559 WCA65556:WCA65559 WLW65556:WLW65559 WVS65556:WVS65559 K131092:K131095 JG131092:JG131095 TC131092:TC131095 ACY131092:ACY131095 AMU131092:AMU131095 AWQ131092:AWQ131095 BGM131092:BGM131095 BQI131092:BQI131095 CAE131092:CAE131095 CKA131092:CKA131095 CTW131092:CTW131095 DDS131092:DDS131095 DNO131092:DNO131095 DXK131092:DXK131095 EHG131092:EHG131095 ERC131092:ERC131095 FAY131092:FAY131095 FKU131092:FKU131095 FUQ131092:FUQ131095 GEM131092:GEM131095 GOI131092:GOI131095 GYE131092:GYE131095 HIA131092:HIA131095 HRW131092:HRW131095 IBS131092:IBS131095 ILO131092:ILO131095 IVK131092:IVK131095 JFG131092:JFG131095 JPC131092:JPC131095 JYY131092:JYY131095 KIU131092:KIU131095 KSQ131092:KSQ131095 LCM131092:LCM131095 LMI131092:LMI131095 LWE131092:LWE131095 MGA131092:MGA131095 MPW131092:MPW131095 MZS131092:MZS131095 NJO131092:NJO131095 NTK131092:NTK131095 ODG131092:ODG131095 ONC131092:ONC131095 OWY131092:OWY131095 PGU131092:PGU131095 PQQ131092:PQQ131095 QAM131092:QAM131095 QKI131092:QKI131095 QUE131092:QUE131095 REA131092:REA131095 RNW131092:RNW131095 RXS131092:RXS131095 SHO131092:SHO131095 SRK131092:SRK131095 TBG131092:TBG131095 TLC131092:TLC131095 TUY131092:TUY131095 UEU131092:UEU131095 UOQ131092:UOQ131095 UYM131092:UYM131095 VII131092:VII131095 VSE131092:VSE131095 WCA131092:WCA131095 WLW131092:WLW131095 WVS131092:WVS131095 K196628:K196631 JG196628:JG196631 TC196628:TC196631 ACY196628:ACY196631 AMU196628:AMU196631 AWQ196628:AWQ196631 BGM196628:BGM196631 BQI196628:BQI196631 CAE196628:CAE196631 CKA196628:CKA196631 CTW196628:CTW196631 DDS196628:DDS196631 DNO196628:DNO196631 DXK196628:DXK196631 EHG196628:EHG196631 ERC196628:ERC196631 FAY196628:FAY196631 FKU196628:FKU196631 FUQ196628:FUQ196631 GEM196628:GEM196631 GOI196628:GOI196631 GYE196628:GYE196631 HIA196628:HIA196631 HRW196628:HRW196631 IBS196628:IBS196631 ILO196628:ILO196631 IVK196628:IVK196631 JFG196628:JFG196631 JPC196628:JPC196631 JYY196628:JYY196631 KIU196628:KIU196631 KSQ196628:KSQ196631 LCM196628:LCM196631 LMI196628:LMI196631 LWE196628:LWE196631 MGA196628:MGA196631 MPW196628:MPW196631 MZS196628:MZS196631 NJO196628:NJO196631 NTK196628:NTK196631 ODG196628:ODG196631 ONC196628:ONC196631 OWY196628:OWY196631 PGU196628:PGU196631 PQQ196628:PQQ196631 QAM196628:QAM196631 QKI196628:QKI196631 QUE196628:QUE196631 REA196628:REA196631 RNW196628:RNW196631 RXS196628:RXS196631 SHO196628:SHO196631 SRK196628:SRK196631 TBG196628:TBG196631 TLC196628:TLC196631 TUY196628:TUY196631 UEU196628:UEU196631 UOQ196628:UOQ196631 UYM196628:UYM196631 VII196628:VII196631 VSE196628:VSE196631 WCA196628:WCA196631 WLW196628:WLW196631 WVS196628:WVS196631 K262164:K262167 JG262164:JG262167 TC262164:TC262167 ACY262164:ACY262167 AMU262164:AMU262167 AWQ262164:AWQ262167 BGM262164:BGM262167 BQI262164:BQI262167 CAE262164:CAE262167 CKA262164:CKA262167 CTW262164:CTW262167 DDS262164:DDS262167 DNO262164:DNO262167 DXK262164:DXK262167 EHG262164:EHG262167 ERC262164:ERC262167 FAY262164:FAY262167 FKU262164:FKU262167 FUQ262164:FUQ262167 GEM262164:GEM262167 GOI262164:GOI262167 GYE262164:GYE262167 HIA262164:HIA262167 HRW262164:HRW262167 IBS262164:IBS262167 ILO262164:ILO262167 IVK262164:IVK262167 JFG262164:JFG262167 JPC262164:JPC262167 JYY262164:JYY262167 KIU262164:KIU262167 KSQ262164:KSQ262167 LCM262164:LCM262167 LMI262164:LMI262167 LWE262164:LWE262167 MGA262164:MGA262167 MPW262164:MPW262167 MZS262164:MZS262167 NJO262164:NJO262167 NTK262164:NTK262167 ODG262164:ODG262167 ONC262164:ONC262167 OWY262164:OWY262167 PGU262164:PGU262167 PQQ262164:PQQ262167 QAM262164:QAM262167 QKI262164:QKI262167 QUE262164:QUE262167 REA262164:REA262167 RNW262164:RNW262167 RXS262164:RXS262167 SHO262164:SHO262167 SRK262164:SRK262167 TBG262164:TBG262167 TLC262164:TLC262167 TUY262164:TUY262167 UEU262164:UEU262167 UOQ262164:UOQ262167 UYM262164:UYM262167 VII262164:VII262167 VSE262164:VSE262167 WCA262164:WCA262167 WLW262164:WLW262167 WVS262164:WVS262167 K327700:K327703 JG327700:JG327703 TC327700:TC327703 ACY327700:ACY327703 AMU327700:AMU327703 AWQ327700:AWQ327703 BGM327700:BGM327703 BQI327700:BQI327703 CAE327700:CAE327703 CKA327700:CKA327703 CTW327700:CTW327703 DDS327700:DDS327703 DNO327700:DNO327703 DXK327700:DXK327703 EHG327700:EHG327703 ERC327700:ERC327703 FAY327700:FAY327703 FKU327700:FKU327703 FUQ327700:FUQ327703 GEM327700:GEM327703 GOI327700:GOI327703 GYE327700:GYE327703 HIA327700:HIA327703 HRW327700:HRW327703 IBS327700:IBS327703 ILO327700:ILO327703 IVK327700:IVK327703 JFG327700:JFG327703 JPC327700:JPC327703 JYY327700:JYY327703 KIU327700:KIU327703 KSQ327700:KSQ327703 LCM327700:LCM327703 LMI327700:LMI327703 LWE327700:LWE327703 MGA327700:MGA327703 MPW327700:MPW327703 MZS327700:MZS327703 NJO327700:NJO327703 NTK327700:NTK327703 ODG327700:ODG327703 ONC327700:ONC327703 OWY327700:OWY327703 PGU327700:PGU327703 PQQ327700:PQQ327703 QAM327700:QAM327703 QKI327700:QKI327703 QUE327700:QUE327703 REA327700:REA327703 RNW327700:RNW327703 RXS327700:RXS327703 SHO327700:SHO327703 SRK327700:SRK327703 TBG327700:TBG327703 TLC327700:TLC327703 TUY327700:TUY327703 UEU327700:UEU327703 UOQ327700:UOQ327703 UYM327700:UYM327703 VII327700:VII327703 VSE327700:VSE327703 WCA327700:WCA327703 WLW327700:WLW327703 WVS327700:WVS327703 K393236:K393239 JG393236:JG393239 TC393236:TC393239 ACY393236:ACY393239 AMU393236:AMU393239 AWQ393236:AWQ393239 BGM393236:BGM393239 BQI393236:BQI393239 CAE393236:CAE393239 CKA393236:CKA393239 CTW393236:CTW393239 DDS393236:DDS393239 DNO393236:DNO393239 DXK393236:DXK393239 EHG393236:EHG393239 ERC393236:ERC393239 FAY393236:FAY393239 FKU393236:FKU393239 FUQ393236:FUQ393239 GEM393236:GEM393239 GOI393236:GOI393239 GYE393236:GYE393239 HIA393236:HIA393239 HRW393236:HRW393239 IBS393236:IBS393239 ILO393236:ILO393239 IVK393236:IVK393239 JFG393236:JFG393239 JPC393236:JPC393239 JYY393236:JYY393239 KIU393236:KIU393239 KSQ393236:KSQ393239 LCM393236:LCM393239 LMI393236:LMI393239 LWE393236:LWE393239 MGA393236:MGA393239 MPW393236:MPW393239 MZS393236:MZS393239 NJO393236:NJO393239 NTK393236:NTK393239 ODG393236:ODG393239 ONC393236:ONC393239 OWY393236:OWY393239 PGU393236:PGU393239 PQQ393236:PQQ393239 QAM393236:QAM393239 QKI393236:QKI393239 QUE393236:QUE393239 REA393236:REA393239 RNW393236:RNW393239 RXS393236:RXS393239 SHO393236:SHO393239 SRK393236:SRK393239 TBG393236:TBG393239 TLC393236:TLC393239 TUY393236:TUY393239 UEU393236:UEU393239 UOQ393236:UOQ393239 UYM393236:UYM393239 VII393236:VII393239 VSE393236:VSE393239 WCA393236:WCA393239 WLW393236:WLW393239 WVS393236:WVS393239 K458772:K458775 JG458772:JG458775 TC458772:TC458775 ACY458772:ACY458775 AMU458772:AMU458775 AWQ458772:AWQ458775 BGM458772:BGM458775 BQI458772:BQI458775 CAE458772:CAE458775 CKA458772:CKA458775 CTW458772:CTW458775 DDS458772:DDS458775 DNO458772:DNO458775 DXK458772:DXK458775 EHG458772:EHG458775 ERC458772:ERC458775 FAY458772:FAY458775 FKU458772:FKU458775 FUQ458772:FUQ458775 GEM458772:GEM458775 GOI458772:GOI458775 GYE458772:GYE458775 HIA458772:HIA458775 HRW458772:HRW458775 IBS458772:IBS458775 ILO458772:ILO458775 IVK458772:IVK458775 JFG458772:JFG458775 JPC458772:JPC458775 JYY458772:JYY458775 KIU458772:KIU458775 KSQ458772:KSQ458775 LCM458772:LCM458775 LMI458772:LMI458775 LWE458772:LWE458775 MGA458772:MGA458775 MPW458772:MPW458775 MZS458772:MZS458775 NJO458772:NJO458775 NTK458772:NTK458775 ODG458772:ODG458775 ONC458772:ONC458775 OWY458772:OWY458775 PGU458772:PGU458775 PQQ458772:PQQ458775 QAM458772:QAM458775 QKI458772:QKI458775 QUE458772:QUE458775 REA458772:REA458775 RNW458772:RNW458775 RXS458772:RXS458775 SHO458772:SHO458775 SRK458772:SRK458775 TBG458772:TBG458775 TLC458772:TLC458775 TUY458772:TUY458775 UEU458772:UEU458775 UOQ458772:UOQ458775 UYM458772:UYM458775 VII458772:VII458775 VSE458772:VSE458775 WCA458772:WCA458775 WLW458772:WLW458775 WVS458772:WVS458775 K524308:K524311 JG524308:JG524311 TC524308:TC524311 ACY524308:ACY524311 AMU524308:AMU524311 AWQ524308:AWQ524311 BGM524308:BGM524311 BQI524308:BQI524311 CAE524308:CAE524311 CKA524308:CKA524311 CTW524308:CTW524311 DDS524308:DDS524311 DNO524308:DNO524311 DXK524308:DXK524311 EHG524308:EHG524311 ERC524308:ERC524311 FAY524308:FAY524311 FKU524308:FKU524311 FUQ524308:FUQ524311 GEM524308:GEM524311 GOI524308:GOI524311 GYE524308:GYE524311 HIA524308:HIA524311 HRW524308:HRW524311 IBS524308:IBS524311 ILO524308:ILO524311 IVK524308:IVK524311 JFG524308:JFG524311 JPC524308:JPC524311 JYY524308:JYY524311 KIU524308:KIU524311 KSQ524308:KSQ524311 LCM524308:LCM524311 LMI524308:LMI524311 LWE524308:LWE524311 MGA524308:MGA524311 MPW524308:MPW524311 MZS524308:MZS524311 NJO524308:NJO524311 NTK524308:NTK524311 ODG524308:ODG524311 ONC524308:ONC524311 OWY524308:OWY524311 PGU524308:PGU524311 PQQ524308:PQQ524311 QAM524308:QAM524311 QKI524308:QKI524311 QUE524308:QUE524311 REA524308:REA524311 RNW524308:RNW524311 RXS524308:RXS524311 SHO524308:SHO524311 SRK524308:SRK524311 TBG524308:TBG524311 TLC524308:TLC524311 TUY524308:TUY524311 UEU524308:UEU524311 UOQ524308:UOQ524311 UYM524308:UYM524311 VII524308:VII524311 VSE524308:VSE524311 WCA524308:WCA524311 WLW524308:WLW524311 WVS524308:WVS524311 K589844:K589847 JG589844:JG589847 TC589844:TC589847 ACY589844:ACY589847 AMU589844:AMU589847 AWQ589844:AWQ589847 BGM589844:BGM589847 BQI589844:BQI589847 CAE589844:CAE589847 CKA589844:CKA589847 CTW589844:CTW589847 DDS589844:DDS589847 DNO589844:DNO589847 DXK589844:DXK589847 EHG589844:EHG589847 ERC589844:ERC589847 FAY589844:FAY589847 FKU589844:FKU589847 FUQ589844:FUQ589847 GEM589844:GEM589847 GOI589844:GOI589847 GYE589844:GYE589847 HIA589844:HIA589847 HRW589844:HRW589847 IBS589844:IBS589847 ILO589844:ILO589847 IVK589844:IVK589847 JFG589844:JFG589847 JPC589844:JPC589847 JYY589844:JYY589847 KIU589844:KIU589847 KSQ589844:KSQ589847 LCM589844:LCM589847 LMI589844:LMI589847 LWE589844:LWE589847 MGA589844:MGA589847 MPW589844:MPW589847 MZS589844:MZS589847 NJO589844:NJO589847 NTK589844:NTK589847 ODG589844:ODG589847 ONC589844:ONC589847 OWY589844:OWY589847 PGU589844:PGU589847 PQQ589844:PQQ589847 QAM589844:QAM589847 QKI589844:QKI589847 QUE589844:QUE589847 REA589844:REA589847 RNW589844:RNW589847 RXS589844:RXS589847 SHO589844:SHO589847 SRK589844:SRK589847 TBG589844:TBG589847 TLC589844:TLC589847 TUY589844:TUY589847 UEU589844:UEU589847 UOQ589844:UOQ589847 UYM589844:UYM589847 VII589844:VII589847 VSE589844:VSE589847 WCA589844:WCA589847 WLW589844:WLW589847 WVS589844:WVS589847 K655380:K655383 JG655380:JG655383 TC655380:TC655383 ACY655380:ACY655383 AMU655380:AMU655383 AWQ655380:AWQ655383 BGM655380:BGM655383 BQI655380:BQI655383 CAE655380:CAE655383 CKA655380:CKA655383 CTW655380:CTW655383 DDS655380:DDS655383 DNO655380:DNO655383 DXK655380:DXK655383 EHG655380:EHG655383 ERC655380:ERC655383 FAY655380:FAY655383 FKU655380:FKU655383 FUQ655380:FUQ655383 GEM655380:GEM655383 GOI655380:GOI655383 GYE655380:GYE655383 HIA655380:HIA655383 HRW655380:HRW655383 IBS655380:IBS655383 ILO655380:ILO655383 IVK655380:IVK655383 JFG655380:JFG655383 JPC655380:JPC655383 JYY655380:JYY655383 KIU655380:KIU655383 KSQ655380:KSQ655383 LCM655380:LCM655383 LMI655380:LMI655383 LWE655380:LWE655383 MGA655380:MGA655383 MPW655380:MPW655383 MZS655380:MZS655383 NJO655380:NJO655383 NTK655380:NTK655383 ODG655380:ODG655383 ONC655380:ONC655383 OWY655380:OWY655383 PGU655380:PGU655383 PQQ655380:PQQ655383 QAM655380:QAM655383 QKI655380:QKI655383 QUE655380:QUE655383 REA655380:REA655383 RNW655380:RNW655383 RXS655380:RXS655383 SHO655380:SHO655383 SRK655380:SRK655383 TBG655380:TBG655383 TLC655380:TLC655383 TUY655380:TUY655383 UEU655380:UEU655383 UOQ655380:UOQ655383 UYM655380:UYM655383 VII655380:VII655383 VSE655380:VSE655383 WCA655380:WCA655383 WLW655380:WLW655383 WVS655380:WVS655383 K720916:K720919 JG720916:JG720919 TC720916:TC720919 ACY720916:ACY720919 AMU720916:AMU720919 AWQ720916:AWQ720919 BGM720916:BGM720919 BQI720916:BQI720919 CAE720916:CAE720919 CKA720916:CKA720919 CTW720916:CTW720919 DDS720916:DDS720919 DNO720916:DNO720919 DXK720916:DXK720919 EHG720916:EHG720919 ERC720916:ERC720919 FAY720916:FAY720919 FKU720916:FKU720919 FUQ720916:FUQ720919 GEM720916:GEM720919 GOI720916:GOI720919 GYE720916:GYE720919 HIA720916:HIA720919 HRW720916:HRW720919 IBS720916:IBS720919 ILO720916:ILO720919 IVK720916:IVK720919 JFG720916:JFG720919 JPC720916:JPC720919 JYY720916:JYY720919 KIU720916:KIU720919 KSQ720916:KSQ720919 LCM720916:LCM720919 LMI720916:LMI720919 LWE720916:LWE720919 MGA720916:MGA720919 MPW720916:MPW720919 MZS720916:MZS720919 NJO720916:NJO720919 NTK720916:NTK720919 ODG720916:ODG720919 ONC720916:ONC720919 OWY720916:OWY720919 PGU720916:PGU720919 PQQ720916:PQQ720919 QAM720916:QAM720919 QKI720916:QKI720919 QUE720916:QUE720919 REA720916:REA720919 RNW720916:RNW720919 RXS720916:RXS720919 SHO720916:SHO720919 SRK720916:SRK720919 TBG720916:TBG720919 TLC720916:TLC720919 TUY720916:TUY720919 UEU720916:UEU720919 UOQ720916:UOQ720919 UYM720916:UYM720919 VII720916:VII720919 VSE720916:VSE720919 WCA720916:WCA720919 WLW720916:WLW720919 WVS720916:WVS720919 K786452:K786455 JG786452:JG786455 TC786452:TC786455 ACY786452:ACY786455 AMU786452:AMU786455 AWQ786452:AWQ786455 BGM786452:BGM786455 BQI786452:BQI786455 CAE786452:CAE786455 CKA786452:CKA786455 CTW786452:CTW786455 DDS786452:DDS786455 DNO786452:DNO786455 DXK786452:DXK786455 EHG786452:EHG786455 ERC786452:ERC786455 FAY786452:FAY786455 FKU786452:FKU786455 FUQ786452:FUQ786455 GEM786452:GEM786455 GOI786452:GOI786455 GYE786452:GYE786455 HIA786452:HIA786455 HRW786452:HRW786455 IBS786452:IBS786455 ILO786452:ILO786455 IVK786452:IVK786455 JFG786452:JFG786455 JPC786452:JPC786455 JYY786452:JYY786455 KIU786452:KIU786455 KSQ786452:KSQ786455 LCM786452:LCM786455 LMI786452:LMI786455 LWE786452:LWE786455 MGA786452:MGA786455 MPW786452:MPW786455 MZS786452:MZS786455 NJO786452:NJO786455 NTK786452:NTK786455 ODG786452:ODG786455 ONC786452:ONC786455 OWY786452:OWY786455 PGU786452:PGU786455 PQQ786452:PQQ786455 QAM786452:QAM786455 QKI786452:QKI786455 QUE786452:QUE786455 REA786452:REA786455 RNW786452:RNW786455 RXS786452:RXS786455 SHO786452:SHO786455 SRK786452:SRK786455 TBG786452:TBG786455 TLC786452:TLC786455 TUY786452:TUY786455 UEU786452:UEU786455 UOQ786452:UOQ786455 UYM786452:UYM786455 VII786452:VII786455 VSE786452:VSE786455 WCA786452:WCA786455 WLW786452:WLW786455 WVS786452:WVS786455 K851988:K851991 JG851988:JG851991 TC851988:TC851991 ACY851988:ACY851991 AMU851988:AMU851991 AWQ851988:AWQ851991 BGM851988:BGM851991 BQI851988:BQI851991 CAE851988:CAE851991 CKA851988:CKA851991 CTW851988:CTW851991 DDS851988:DDS851991 DNO851988:DNO851991 DXK851988:DXK851991 EHG851988:EHG851991 ERC851988:ERC851991 FAY851988:FAY851991 FKU851988:FKU851991 FUQ851988:FUQ851991 GEM851988:GEM851991 GOI851988:GOI851991 GYE851988:GYE851991 HIA851988:HIA851991 HRW851988:HRW851991 IBS851988:IBS851991 ILO851988:ILO851991 IVK851988:IVK851991 JFG851988:JFG851991 JPC851988:JPC851991 JYY851988:JYY851991 KIU851988:KIU851991 KSQ851988:KSQ851991 LCM851988:LCM851991 LMI851988:LMI851991 LWE851988:LWE851991 MGA851988:MGA851991 MPW851988:MPW851991 MZS851988:MZS851991 NJO851988:NJO851991 NTK851988:NTK851991 ODG851988:ODG851991 ONC851988:ONC851991 OWY851988:OWY851991 PGU851988:PGU851991 PQQ851988:PQQ851991 QAM851988:QAM851991 QKI851988:QKI851991 QUE851988:QUE851991 REA851988:REA851991 RNW851988:RNW851991 RXS851988:RXS851991 SHO851988:SHO851991 SRK851988:SRK851991 TBG851988:TBG851991 TLC851988:TLC851991 TUY851988:TUY851991 UEU851988:UEU851991 UOQ851988:UOQ851991 UYM851988:UYM851991 VII851988:VII851991 VSE851988:VSE851991 WCA851988:WCA851991 WLW851988:WLW851991 WVS851988:WVS851991 K917524:K917527 JG917524:JG917527 TC917524:TC917527 ACY917524:ACY917527 AMU917524:AMU917527 AWQ917524:AWQ917527 BGM917524:BGM917527 BQI917524:BQI917527 CAE917524:CAE917527 CKA917524:CKA917527 CTW917524:CTW917527 DDS917524:DDS917527 DNO917524:DNO917527 DXK917524:DXK917527 EHG917524:EHG917527 ERC917524:ERC917527 FAY917524:FAY917527 FKU917524:FKU917527 FUQ917524:FUQ917527 GEM917524:GEM917527 GOI917524:GOI917527 GYE917524:GYE917527 HIA917524:HIA917527 HRW917524:HRW917527 IBS917524:IBS917527 ILO917524:ILO917527 IVK917524:IVK917527 JFG917524:JFG917527 JPC917524:JPC917527 JYY917524:JYY917527 KIU917524:KIU917527 KSQ917524:KSQ917527 LCM917524:LCM917527 LMI917524:LMI917527 LWE917524:LWE917527 MGA917524:MGA917527 MPW917524:MPW917527 MZS917524:MZS917527 NJO917524:NJO917527 NTK917524:NTK917527 ODG917524:ODG917527 ONC917524:ONC917527 OWY917524:OWY917527 PGU917524:PGU917527 PQQ917524:PQQ917527 QAM917524:QAM917527 QKI917524:QKI917527 QUE917524:QUE917527 REA917524:REA917527 RNW917524:RNW917527 RXS917524:RXS917527 SHO917524:SHO917527 SRK917524:SRK917527 TBG917524:TBG917527 TLC917524:TLC917527 TUY917524:TUY917527 UEU917524:UEU917527 UOQ917524:UOQ917527 UYM917524:UYM917527 VII917524:VII917527 VSE917524:VSE917527 WCA917524:WCA917527 WLW917524:WLW917527 WVS917524:WVS917527 K983060:K983063 JG983060:JG983063 TC983060:TC983063 ACY983060:ACY983063 AMU983060:AMU983063 AWQ983060:AWQ983063 BGM983060:BGM983063 BQI983060:BQI983063 CAE983060:CAE983063 CKA983060:CKA983063 CTW983060:CTW983063 DDS983060:DDS983063 DNO983060:DNO983063 DXK983060:DXK983063 EHG983060:EHG983063 ERC983060:ERC983063 FAY983060:FAY983063 FKU983060:FKU983063 FUQ983060:FUQ983063 GEM983060:GEM983063 GOI983060:GOI983063 GYE983060:GYE983063 HIA983060:HIA983063 HRW983060:HRW983063 IBS983060:IBS983063 ILO983060:ILO983063 IVK983060:IVK983063 JFG983060:JFG983063 JPC983060:JPC983063 JYY983060:JYY983063 KIU983060:KIU983063 KSQ983060:KSQ983063 LCM983060:LCM983063 LMI983060:LMI983063 LWE983060:LWE983063 MGA983060:MGA983063 MPW983060:MPW983063 MZS983060:MZS983063 NJO983060:NJO983063 NTK983060:NTK983063 ODG983060:ODG983063 ONC983060:ONC983063 OWY983060:OWY983063 PGU983060:PGU983063 PQQ983060:PQQ983063 QAM983060:QAM983063 QKI983060:QKI983063 QUE983060:QUE983063 REA983060:REA983063 RNW983060:RNW983063 RXS983060:RXS983063 SHO983060:SHO983063 SRK983060:SRK983063 TBG983060:TBG983063 TLC983060:TLC983063 TUY983060:TUY983063 UEU983060:UEU983063 UOQ983060:UOQ983063 UYM983060:UYM983063 VII983060:VII983063 VSE983060:VSE983063 WCA983060:WCA983063 WLW983060:WLW983063 WVS983060:WVS983063 M22 JI20:JI23 TE20:TE23 ADA20:ADA23 AMW20:AMW23 AWS20:AWS23 BGO20:BGO23 BQK20:BQK23 CAG20:CAG23 CKC20:CKC23 CTY20:CTY23 DDU20:DDU23 DNQ20:DNQ23 DXM20:DXM23 EHI20:EHI23 ERE20:ERE23 FBA20:FBA23 FKW20:FKW23 FUS20:FUS23 GEO20:GEO23 GOK20:GOK23 GYG20:GYG23 HIC20:HIC23 HRY20:HRY23 IBU20:IBU23 ILQ20:ILQ23 IVM20:IVM23 JFI20:JFI23 JPE20:JPE23 JZA20:JZA23 KIW20:KIW23 KSS20:KSS23 LCO20:LCO23 LMK20:LMK23 LWG20:LWG23 MGC20:MGC23 MPY20:MPY23 MZU20:MZU23 NJQ20:NJQ23 NTM20:NTM23 ODI20:ODI23 ONE20:ONE23 OXA20:OXA23 PGW20:PGW23 PQS20:PQS23 QAO20:QAO23 QKK20:QKK23 QUG20:QUG23 REC20:REC23 RNY20:RNY23 RXU20:RXU23 SHQ20:SHQ23 SRM20:SRM23 TBI20:TBI23 TLE20:TLE23 TVA20:TVA23 UEW20:UEW23 UOS20:UOS23 UYO20:UYO23 VIK20:VIK23 VSG20:VSG23 WCC20:WCC23 WLY20:WLY23 WVU20:WVU23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O22 JK20:JK23 TG20:TG23 ADC20:ADC23 AMY20:AMY23 AWU20:AWU23 BGQ20:BGQ23 BQM20:BQM23 CAI20:CAI23 CKE20:CKE23 CUA20:CUA23 DDW20:DDW23 DNS20:DNS23 DXO20:DXO23 EHK20:EHK23 ERG20:ERG23 FBC20:FBC23 FKY20:FKY23 FUU20:FUU23 GEQ20:GEQ23 GOM20:GOM23 GYI20:GYI23 HIE20:HIE23 HSA20:HSA23 IBW20:IBW23 ILS20:ILS23 IVO20:IVO23 JFK20:JFK23 JPG20:JPG23 JZC20:JZC23 KIY20:KIY23 KSU20:KSU23 LCQ20:LCQ23 LMM20:LMM23 LWI20:LWI23 MGE20:MGE23 MQA20:MQA23 MZW20:MZW23 NJS20:NJS23 NTO20:NTO23 ODK20:ODK23 ONG20:ONG23 OXC20:OXC23 PGY20:PGY23 PQU20:PQU23 QAQ20:QAQ23 QKM20:QKM23 QUI20:QUI23 REE20:REE23 ROA20:ROA23 RXW20:RXW23 SHS20:SHS23 SRO20:SRO23 TBK20:TBK23 TLG20:TLG23 TVC20:TVC23 UEY20:UEY23 UOU20:UOU23 UYQ20:UYQ23 VIM20:VIM23 VSI20:VSI23 WCE20:WCE23 WMA20:WMA23 WVW20:WVW23 O65556:O65559 JK65556:JK65559 TG65556:TG65559 ADC65556:ADC65559 AMY65556:AMY65559 AWU65556:AWU65559 BGQ65556:BGQ65559 BQM65556:BQM65559 CAI65556:CAI65559 CKE65556:CKE65559 CUA65556:CUA65559 DDW65556:DDW65559 DNS65556:DNS65559 DXO65556:DXO65559 EHK65556:EHK65559 ERG65556:ERG65559 FBC65556:FBC65559 FKY65556:FKY65559 FUU65556:FUU65559 GEQ65556:GEQ65559 GOM65556:GOM65559 GYI65556:GYI65559 HIE65556:HIE65559 HSA65556:HSA65559 IBW65556:IBW65559 ILS65556:ILS65559 IVO65556:IVO65559 JFK65556:JFK65559 JPG65556:JPG65559 JZC65556:JZC65559 KIY65556:KIY65559 KSU65556:KSU65559 LCQ65556:LCQ65559 LMM65556:LMM65559 LWI65556:LWI65559 MGE65556:MGE65559 MQA65556:MQA65559 MZW65556:MZW65559 NJS65556:NJS65559 NTO65556:NTO65559 ODK65556:ODK65559 ONG65556:ONG65559 OXC65556:OXC65559 PGY65556:PGY65559 PQU65556:PQU65559 QAQ65556:QAQ65559 QKM65556:QKM65559 QUI65556:QUI65559 REE65556:REE65559 ROA65556:ROA65559 RXW65556:RXW65559 SHS65556:SHS65559 SRO65556:SRO65559 TBK65556:TBK65559 TLG65556:TLG65559 TVC65556:TVC65559 UEY65556:UEY65559 UOU65556:UOU65559 UYQ65556:UYQ65559 VIM65556:VIM65559 VSI65556:VSI65559 WCE65556:WCE65559 WMA65556:WMA65559 WVW65556:WVW65559 O131092:O131095 JK131092:JK131095 TG131092:TG131095 ADC131092:ADC131095 AMY131092:AMY131095 AWU131092:AWU131095 BGQ131092:BGQ131095 BQM131092:BQM131095 CAI131092:CAI131095 CKE131092:CKE131095 CUA131092:CUA131095 DDW131092:DDW131095 DNS131092:DNS131095 DXO131092:DXO131095 EHK131092:EHK131095 ERG131092:ERG131095 FBC131092:FBC131095 FKY131092:FKY131095 FUU131092:FUU131095 GEQ131092:GEQ131095 GOM131092:GOM131095 GYI131092:GYI131095 HIE131092:HIE131095 HSA131092:HSA131095 IBW131092:IBW131095 ILS131092:ILS131095 IVO131092:IVO131095 JFK131092:JFK131095 JPG131092:JPG131095 JZC131092:JZC131095 KIY131092:KIY131095 KSU131092:KSU131095 LCQ131092:LCQ131095 LMM131092:LMM131095 LWI131092:LWI131095 MGE131092:MGE131095 MQA131092:MQA131095 MZW131092:MZW131095 NJS131092:NJS131095 NTO131092:NTO131095 ODK131092:ODK131095 ONG131092:ONG131095 OXC131092:OXC131095 PGY131092:PGY131095 PQU131092:PQU131095 QAQ131092:QAQ131095 QKM131092:QKM131095 QUI131092:QUI131095 REE131092:REE131095 ROA131092:ROA131095 RXW131092:RXW131095 SHS131092:SHS131095 SRO131092:SRO131095 TBK131092:TBK131095 TLG131092:TLG131095 TVC131092:TVC131095 UEY131092:UEY131095 UOU131092:UOU131095 UYQ131092:UYQ131095 VIM131092:VIM131095 VSI131092:VSI131095 WCE131092:WCE131095 WMA131092:WMA131095 WVW131092:WVW131095 O196628:O196631 JK196628:JK196631 TG196628:TG196631 ADC196628:ADC196631 AMY196628:AMY196631 AWU196628:AWU196631 BGQ196628:BGQ196631 BQM196628:BQM196631 CAI196628:CAI196631 CKE196628:CKE196631 CUA196628:CUA196631 DDW196628:DDW196631 DNS196628:DNS196631 DXO196628:DXO196631 EHK196628:EHK196631 ERG196628:ERG196631 FBC196628:FBC196631 FKY196628:FKY196631 FUU196628:FUU196631 GEQ196628:GEQ196631 GOM196628:GOM196631 GYI196628:GYI196631 HIE196628:HIE196631 HSA196628:HSA196631 IBW196628:IBW196631 ILS196628:ILS196631 IVO196628:IVO196631 JFK196628:JFK196631 JPG196628:JPG196631 JZC196628:JZC196631 KIY196628:KIY196631 KSU196628:KSU196631 LCQ196628:LCQ196631 LMM196628:LMM196631 LWI196628:LWI196631 MGE196628:MGE196631 MQA196628:MQA196631 MZW196628:MZW196631 NJS196628:NJS196631 NTO196628:NTO196631 ODK196628:ODK196631 ONG196628:ONG196631 OXC196628:OXC196631 PGY196628:PGY196631 PQU196628:PQU196631 QAQ196628:QAQ196631 QKM196628:QKM196631 QUI196628:QUI196631 REE196628:REE196631 ROA196628:ROA196631 RXW196628:RXW196631 SHS196628:SHS196631 SRO196628:SRO196631 TBK196628:TBK196631 TLG196628:TLG196631 TVC196628:TVC196631 UEY196628:UEY196631 UOU196628:UOU196631 UYQ196628:UYQ196631 VIM196628:VIM196631 VSI196628:VSI196631 WCE196628:WCE196631 WMA196628:WMA196631 WVW196628:WVW196631 O262164:O262167 JK262164:JK262167 TG262164:TG262167 ADC262164:ADC262167 AMY262164:AMY262167 AWU262164:AWU262167 BGQ262164:BGQ262167 BQM262164:BQM262167 CAI262164:CAI262167 CKE262164:CKE262167 CUA262164:CUA262167 DDW262164:DDW262167 DNS262164:DNS262167 DXO262164:DXO262167 EHK262164:EHK262167 ERG262164:ERG262167 FBC262164:FBC262167 FKY262164:FKY262167 FUU262164:FUU262167 GEQ262164:GEQ262167 GOM262164:GOM262167 GYI262164:GYI262167 HIE262164:HIE262167 HSA262164:HSA262167 IBW262164:IBW262167 ILS262164:ILS262167 IVO262164:IVO262167 JFK262164:JFK262167 JPG262164:JPG262167 JZC262164:JZC262167 KIY262164:KIY262167 KSU262164:KSU262167 LCQ262164:LCQ262167 LMM262164:LMM262167 LWI262164:LWI262167 MGE262164:MGE262167 MQA262164:MQA262167 MZW262164:MZW262167 NJS262164:NJS262167 NTO262164:NTO262167 ODK262164:ODK262167 ONG262164:ONG262167 OXC262164:OXC262167 PGY262164:PGY262167 PQU262164:PQU262167 QAQ262164:QAQ262167 QKM262164:QKM262167 QUI262164:QUI262167 REE262164:REE262167 ROA262164:ROA262167 RXW262164:RXW262167 SHS262164:SHS262167 SRO262164:SRO262167 TBK262164:TBK262167 TLG262164:TLG262167 TVC262164:TVC262167 UEY262164:UEY262167 UOU262164:UOU262167 UYQ262164:UYQ262167 VIM262164:VIM262167 VSI262164:VSI262167 WCE262164:WCE262167 WMA262164:WMA262167 WVW262164:WVW262167 O327700:O327703 JK327700:JK327703 TG327700:TG327703 ADC327700:ADC327703 AMY327700:AMY327703 AWU327700:AWU327703 BGQ327700:BGQ327703 BQM327700:BQM327703 CAI327700:CAI327703 CKE327700:CKE327703 CUA327700:CUA327703 DDW327700:DDW327703 DNS327700:DNS327703 DXO327700:DXO327703 EHK327700:EHK327703 ERG327700:ERG327703 FBC327700:FBC327703 FKY327700:FKY327703 FUU327700:FUU327703 GEQ327700:GEQ327703 GOM327700:GOM327703 GYI327700:GYI327703 HIE327700:HIE327703 HSA327700:HSA327703 IBW327700:IBW327703 ILS327700:ILS327703 IVO327700:IVO327703 JFK327700:JFK327703 JPG327700:JPG327703 JZC327700:JZC327703 KIY327700:KIY327703 KSU327700:KSU327703 LCQ327700:LCQ327703 LMM327700:LMM327703 LWI327700:LWI327703 MGE327700:MGE327703 MQA327700:MQA327703 MZW327700:MZW327703 NJS327700:NJS327703 NTO327700:NTO327703 ODK327700:ODK327703 ONG327700:ONG327703 OXC327700:OXC327703 PGY327700:PGY327703 PQU327700:PQU327703 QAQ327700:QAQ327703 QKM327700:QKM327703 QUI327700:QUI327703 REE327700:REE327703 ROA327700:ROA327703 RXW327700:RXW327703 SHS327700:SHS327703 SRO327700:SRO327703 TBK327700:TBK327703 TLG327700:TLG327703 TVC327700:TVC327703 UEY327700:UEY327703 UOU327700:UOU327703 UYQ327700:UYQ327703 VIM327700:VIM327703 VSI327700:VSI327703 WCE327700:WCE327703 WMA327700:WMA327703 WVW327700:WVW327703 O393236:O393239 JK393236:JK393239 TG393236:TG393239 ADC393236:ADC393239 AMY393236:AMY393239 AWU393236:AWU393239 BGQ393236:BGQ393239 BQM393236:BQM393239 CAI393236:CAI393239 CKE393236:CKE393239 CUA393236:CUA393239 DDW393236:DDW393239 DNS393236:DNS393239 DXO393236:DXO393239 EHK393236:EHK393239 ERG393236:ERG393239 FBC393236:FBC393239 FKY393236:FKY393239 FUU393236:FUU393239 GEQ393236:GEQ393239 GOM393236:GOM393239 GYI393236:GYI393239 HIE393236:HIE393239 HSA393236:HSA393239 IBW393236:IBW393239 ILS393236:ILS393239 IVO393236:IVO393239 JFK393236:JFK393239 JPG393236:JPG393239 JZC393236:JZC393239 KIY393236:KIY393239 KSU393236:KSU393239 LCQ393236:LCQ393239 LMM393236:LMM393239 LWI393236:LWI393239 MGE393236:MGE393239 MQA393236:MQA393239 MZW393236:MZW393239 NJS393236:NJS393239 NTO393236:NTO393239 ODK393236:ODK393239 ONG393236:ONG393239 OXC393236:OXC393239 PGY393236:PGY393239 PQU393236:PQU393239 QAQ393236:QAQ393239 QKM393236:QKM393239 QUI393236:QUI393239 REE393236:REE393239 ROA393236:ROA393239 RXW393236:RXW393239 SHS393236:SHS393239 SRO393236:SRO393239 TBK393236:TBK393239 TLG393236:TLG393239 TVC393236:TVC393239 UEY393236:UEY393239 UOU393236:UOU393239 UYQ393236:UYQ393239 VIM393236:VIM393239 VSI393236:VSI393239 WCE393236:WCE393239 WMA393236:WMA393239 WVW393236:WVW393239 O458772:O458775 JK458772:JK458775 TG458772:TG458775 ADC458772:ADC458775 AMY458772:AMY458775 AWU458772:AWU458775 BGQ458772:BGQ458775 BQM458772:BQM458775 CAI458772:CAI458775 CKE458772:CKE458775 CUA458772:CUA458775 DDW458772:DDW458775 DNS458772:DNS458775 DXO458772:DXO458775 EHK458772:EHK458775 ERG458772:ERG458775 FBC458772:FBC458775 FKY458772:FKY458775 FUU458772:FUU458775 GEQ458772:GEQ458775 GOM458772:GOM458775 GYI458772:GYI458775 HIE458772:HIE458775 HSA458772:HSA458775 IBW458772:IBW458775 ILS458772:ILS458775 IVO458772:IVO458775 JFK458772:JFK458775 JPG458772:JPG458775 JZC458772:JZC458775 KIY458772:KIY458775 KSU458772:KSU458775 LCQ458772:LCQ458775 LMM458772:LMM458775 LWI458772:LWI458775 MGE458772:MGE458775 MQA458772:MQA458775 MZW458772:MZW458775 NJS458772:NJS458775 NTO458772:NTO458775 ODK458772:ODK458775 ONG458772:ONG458775 OXC458772:OXC458775 PGY458772:PGY458775 PQU458772:PQU458775 QAQ458772:QAQ458775 QKM458772:QKM458775 QUI458772:QUI458775 REE458772:REE458775 ROA458772:ROA458775 RXW458772:RXW458775 SHS458772:SHS458775 SRO458772:SRO458775 TBK458772:TBK458775 TLG458772:TLG458775 TVC458772:TVC458775 UEY458772:UEY458775 UOU458772:UOU458775 UYQ458772:UYQ458775 VIM458772:VIM458775 VSI458772:VSI458775 WCE458772:WCE458775 WMA458772:WMA458775 WVW458772:WVW458775 O524308:O524311 JK524308:JK524311 TG524308:TG524311 ADC524308:ADC524311 AMY524308:AMY524311 AWU524308:AWU524311 BGQ524308:BGQ524311 BQM524308:BQM524311 CAI524308:CAI524311 CKE524308:CKE524311 CUA524308:CUA524311 DDW524308:DDW524311 DNS524308:DNS524311 DXO524308:DXO524311 EHK524308:EHK524311 ERG524308:ERG524311 FBC524308:FBC524311 FKY524308:FKY524311 FUU524308:FUU524311 GEQ524308:GEQ524311 GOM524308:GOM524311 GYI524308:GYI524311 HIE524308:HIE524311 HSA524308:HSA524311 IBW524308:IBW524311 ILS524308:ILS524311 IVO524308:IVO524311 JFK524308:JFK524311 JPG524308:JPG524311 JZC524308:JZC524311 KIY524308:KIY524311 KSU524308:KSU524311 LCQ524308:LCQ524311 LMM524308:LMM524311 LWI524308:LWI524311 MGE524308:MGE524311 MQA524308:MQA524311 MZW524308:MZW524311 NJS524308:NJS524311 NTO524308:NTO524311 ODK524308:ODK524311 ONG524308:ONG524311 OXC524308:OXC524311 PGY524308:PGY524311 PQU524308:PQU524311 QAQ524308:QAQ524311 QKM524308:QKM524311 QUI524308:QUI524311 REE524308:REE524311 ROA524308:ROA524311 RXW524308:RXW524311 SHS524308:SHS524311 SRO524308:SRO524311 TBK524308:TBK524311 TLG524308:TLG524311 TVC524308:TVC524311 UEY524308:UEY524311 UOU524308:UOU524311 UYQ524308:UYQ524311 VIM524308:VIM524311 VSI524308:VSI524311 WCE524308:WCE524311 WMA524308:WMA524311 WVW524308:WVW524311 O589844:O589847 JK589844:JK589847 TG589844:TG589847 ADC589844:ADC589847 AMY589844:AMY589847 AWU589844:AWU589847 BGQ589844:BGQ589847 BQM589844:BQM589847 CAI589844:CAI589847 CKE589844:CKE589847 CUA589844:CUA589847 DDW589844:DDW589847 DNS589844:DNS589847 DXO589844:DXO589847 EHK589844:EHK589847 ERG589844:ERG589847 FBC589844:FBC589847 FKY589844:FKY589847 FUU589844:FUU589847 GEQ589844:GEQ589847 GOM589844:GOM589847 GYI589844:GYI589847 HIE589844:HIE589847 HSA589844:HSA589847 IBW589844:IBW589847 ILS589844:ILS589847 IVO589844:IVO589847 JFK589844:JFK589847 JPG589844:JPG589847 JZC589844:JZC589847 KIY589844:KIY589847 KSU589844:KSU589847 LCQ589844:LCQ589847 LMM589844:LMM589847 LWI589844:LWI589847 MGE589844:MGE589847 MQA589844:MQA589847 MZW589844:MZW589847 NJS589844:NJS589847 NTO589844:NTO589847 ODK589844:ODK589847 ONG589844:ONG589847 OXC589844:OXC589847 PGY589844:PGY589847 PQU589844:PQU589847 QAQ589844:QAQ589847 QKM589844:QKM589847 QUI589844:QUI589847 REE589844:REE589847 ROA589844:ROA589847 RXW589844:RXW589847 SHS589844:SHS589847 SRO589844:SRO589847 TBK589844:TBK589847 TLG589844:TLG589847 TVC589844:TVC589847 UEY589844:UEY589847 UOU589844:UOU589847 UYQ589844:UYQ589847 VIM589844:VIM589847 VSI589844:VSI589847 WCE589844:WCE589847 WMA589844:WMA589847 WVW589844:WVW589847 O655380:O655383 JK655380:JK655383 TG655380:TG655383 ADC655380:ADC655383 AMY655380:AMY655383 AWU655380:AWU655383 BGQ655380:BGQ655383 BQM655380:BQM655383 CAI655380:CAI655383 CKE655380:CKE655383 CUA655380:CUA655383 DDW655380:DDW655383 DNS655380:DNS655383 DXO655380:DXO655383 EHK655380:EHK655383 ERG655380:ERG655383 FBC655380:FBC655383 FKY655380:FKY655383 FUU655380:FUU655383 GEQ655380:GEQ655383 GOM655380:GOM655383 GYI655380:GYI655383 HIE655380:HIE655383 HSA655380:HSA655383 IBW655380:IBW655383 ILS655380:ILS655383 IVO655380:IVO655383 JFK655380:JFK655383 JPG655380:JPG655383 JZC655380:JZC655383 KIY655380:KIY655383 KSU655380:KSU655383 LCQ655380:LCQ655383 LMM655380:LMM655383 LWI655380:LWI655383 MGE655380:MGE655383 MQA655380:MQA655383 MZW655380:MZW655383 NJS655380:NJS655383 NTO655380:NTO655383 ODK655380:ODK655383 ONG655380:ONG655383 OXC655380:OXC655383 PGY655380:PGY655383 PQU655380:PQU655383 QAQ655380:QAQ655383 QKM655380:QKM655383 QUI655380:QUI655383 REE655380:REE655383 ROA655380:ROA655383 RXW655380:RXW655383 SHS655380:SHS655383 SRO655380:SRO655383 TBK655380:TBK655383 TLG655380:TLG655383 TVC655380:TVC655383 UEY655380:UEY655383 UOU655380:UOU655383 UYQ655380:UYQ655383 VIM655380:VIM655383 VSI655380:VSI655383 WCE655380:WCE655383 WMA655380:WMA655383 WVW655380:WVW655383 O720916:O720919 JK720916:JK720919 TG720916:TG720919 ADC720916:ADC720919 AMY720916:AMY720919 AWU720916:AWU720919 BGQ720916:BGQ720919 BQM720916:BQM720919 CAI720916:CAI720919 CKE720916:CKE720919 CUA720916:CUA720919 DDW720916:DDW720919 DNS720916:DNS720919 DXO720916:DXO720919 EHK720916:EHK720919 ERG720916:ERG720919 FBC720916:FBC720919 FKY720916:FKY720919 FUU720916:FUU720919 GEQ720916:GEQ720919 GOM720916:GOM720919 GYI720916:GYI720919 HIE720916:HIE720919 HSA720916:HSA720919 IBW720916:IBW720919 ILS720916:ILS720919 IVO720916:IVO720919 JFK720916:JFK720919 JPG720916:JPG720919 JZC720916:JZC720919 KIY720916:KIY720919 KSU720916:KSU720919 LCQ720916:LCQ720919 LMM720916:LMM720919 LWI720916:LWI720919 MGE720916:MGE720919 MQA720916:MQA720919 MZW720916:MZW720919 NJS720916:NJS720919 NTO720916:NTO720919 ODK720916:ODK720919 ONG720916:ONG720919 OXC720916:OXC720919 PGY720916:PGY720919 PQU720916:PQU720919 QAQ720916:QAQ720919 QKM720916:QKM720919 QUI720916:QUI720919 REE720916:REE720919 ROA720916:ROA720919 RXW720916:RXW720919 SHS720916:SHS720919 SRO720916:SRO720919 TBK720916:TBK720919 TLG720916:TLG720919 TVC720916:TVC720919 UEY720916:UEY720919 UOU720916:UOU720919 UYQ720916:UYQ720919 VIM720916:VIM720919 VSI720916:VSI720919 WCE720916:WCE720919 WMA720916:WMA720919 WVW720916:WVW720919 O786452:O786455 JK786452:JK786455 TG786452:TG786455 ADC786452:ADC786455 AMY786452:AMY786455 AWU786452:AWU786455 BGQ786452:BGQ786455 BQM786452:BQM786455 CAI786452:CAI786455 CKE786452:CKE786455 CUA786452:CUA786455 DDW786452:DDW786455 DNS786452:DNS786455 DXO786452:DXO786455 EHK786452:EHK786455 ERG786452:ERG786455 FBC786452:FBC786455 FKY786452:FKY786455 FUU786452:FUU786455 GEQ786452:GEQ786455 GOM786452:GOM786455 GYI786452:GYI786455 HIE786452:HIE786455 HSA786452:HSA786455 IBW786452:IBW786455 ILS786452:ILS786455 IVO786452:IVO786455 JFK786452:JFK786455 JPG786452:JPG786455 JZC786452:JZC786455 KIY786452:KIY786455 KSU786452:KSU786455 LCQ786452:LCQ786455 LMM786452:LMM786455 LWI786452:LWI786455 MGE786452:MGE786455 MQA786452:MQA786455 MZW786452:MZW786455 NJS786452:NJS786455 NTO786452:NTO786455 ODK786452:ODK786455 ONG786452:ONG786455 OXC786452:OXC786455 PGY786452:PGY786455 PQU786452:PQU786455 QAQ786452:QAQ786455 QKM786452:QKM786455 QUI786452:QUI786455 REE786452:REE786455 ROA786452:ROA786455 RXW786452:RXW786455 SHS786452:SHS786455 SRO786452:SRO786455 TBK786452:TBK786455 TLG786452:TLG786455 TVC786452:TVC786455 UEY786452:UEY786455 UOU786452:UOU786455 UYQ786452:UYQ786455 VIM786452:VIM786455 VSI786452:VSI786455 WCE786452:WCE786455 WMA786452:WMA786455 WVW786452:WVW786455 O851988:O851991 JK851988:JK851991 TG851988:TG851991 ADC851988:ADC851991 AMY851988:AMY851991 AWU851988:AWU851991 BGQ851988:BGQ851991 BQM851988:BQM851991 CAI851988:CAI851991 CKE851988:CKE851991 CUA851988:CUA851991 DDW851988:DDW851991 DNS851988:DNS851991 DXO851988:DXO851991 EHK851988:EHK851991 ERG851988:ERG851991 FBC851988:FBC851991 FKY851988:FKY851991 FUU851988:FUU851991 GEQ851988:GEQ851991 GOM851988:GOM851991 GYI851988:GYI851991 HIE851988:HIE851991 HSA851988:HSA851991 IBW851988:IBW851991 ILS851988:ILS851991 IVO851988:IVO851991 JFK851988:JFK851991 JPG851988:JPG851991 JZC851988:JZC851991 KIY851988:KIY851991 KSU851988:KSU851991 LCQ851988:LCQ851991 LMM851988:LMM851991 LWI851988:LWI851991 MGE851988:MGE851991 MQA851988:MQA851991 MZW851988:MZW851991 NJS851988:NJS851991 NTO851988:NTO851991 ODK851988:ODK851991 ONG851988:ONG851991 OXC851988:OXC851991 PGY851988:PGY851991 PQU851988:PQU851991 QAQ851988:QAQ851991 QKM851988:QKM851991 QUI851988:QUI851991 REE851988:REE851991 ROA851988:ROA851991 RXW851988:RXW851991 SHS851988:SHS851991 SRO851988:SRO851991 TBK851988:TBK851991 TLG851988:TLG851991 TVC851988:TVC851991 UEY851988:UEY851991 UOU851988:UOU851991 UYQ851988:UYQ851991 VIM851988:VIM851991 VSI851988:VSI851991 WCE851988:WCE851991 WMA851988:WMA851991 WVW851988:WVW851991 O917524:O917527 JK917524:JK917527 TG917524:TG917527 ADC917524:ADC917527 AMY917524:AMY917527 AWU917524:AWU917527 BGQ917524:BGQ917527 BQM917524:BQM917527 CAI917524:CAI917527 CKE917524:CKE917527 CUA917524:CUA917527 DDW917524:DDW917527 DNS917524:DNS917527 DXO917524:DXO917527 EHK917524:EHK917527 ERG917524:ERG917527 FBC917524:FBC917527 FKY917524:FKY917527 FUU917524:FUU917527 GEQ917524:GEQ917527 GOM917524:GOM917527 GYI917524:GYI917527 HIE917524:HIE917527 HSA917524:HSA917527 IBW917524:IBW917527 ILS917524:ILS917527 IVO917524:IVO917527 JFK917524:JFK917527 JPG917524:JPG917527 JZC917524:JZC917527 KIY917524:KIY917527 KSU917524:KSU917527 LCQ917524:LCQ917527 LMM917524:LMM917527 LWI917524:LWI917527 MGE917524:MGE917527 MQA917524:MQA917527 MZW917524:MZW917527 NJS917524:NJS917527 NTO917524:NTO917527 ODK917524:ODK917527 ONG917524:ONG917527 OXC917524:OXC917527 PGY917524:PGY917527 PQU917524:PQU917527 QAQ917524:QAQ917527 QKM917524:QKM917527 QUI917524:QUI917527 REE917524:REE917527 ROA917524:ROA917527 RXW917524:RXW917527 SHS917524:SHS917527 SRO917524:SRO917527 TBK917524:TBK917527 TLG917524:TLG917527 TVC917524:TVC917527 UEY917524:UEY917527 UOU917524:UOU917527 UYQ917524:UYQ917527 VIM917524:VIM917527 VSI917524:VSI917527 WCE917524:WCE917527 WMA917524:WMA917527 WVW917524:WVW917527 O983060:O983063 JK983060:JK983063 TG983060:TG983063 ADC983060:ADC983063 AMY983060:AMY983063 AWU983060:AWU983063 BGQ983060:BGQ983063 BQM983060:BQM983063 CAI983060:CAI983063 CKE983060:CKE983063 CUA983060:CUA983063 DDW983060:DDW983063 DNS983060:DNS983063 DXO983060:DXO983063 EHK983060:EHK983063 ERG983060:ERG983063 FBC983060:FBC983063 FKY983060:FKY983063 FUU983060:FUU983063 GEQ983060:GEQ983063 GOM983060:GOM983063 GYI983060:GYI983063 HIE983060:HIE983063 HSA983060:HSA983063 IBW983060:IBW983063 ILS983060:ILS983063 IVO983060:IVO983063 JFK983060:JFK983063 JPG983060:JPG983063 JZC983060:JZC983063 KIY983060:KIY983063 KSU983060:KSU983063 LCQ983060:LCQ983063 LMM983060:LMM983063 LWI983060:LWI983063 MGE983060:MGE983063 MQA983060:MQA983063 MZW983060:MZW983063 NJS983060:NJS983063 NTO983060:NTO983063 ODK983060:ODK983063 ONG983060:ONG983063 OXC983060:OXC983063 PGY983060:PGY983063 PQU983060:PQU983063 QAQ983060:QAQ983063 QKM983060:QKM983063 QUI983060:QUI983063 REE983060:REE983063 ROA983060:ROA983063 RXW983060:RXW983063 SHS983060:SHS983063 SRO983060:SRO983063 TBK983060:TBK983063 TLG983060:TLG983063 TVC983060:TVC983063 UEY983060:UEY983063 UOU983060:UOU983063 UYQ983060:UYQ983063 VIM983060:VIM983063 VSI983060:VSI983063 WCE983060:WCE983063 WMA983060:WMA983063 WVW983060:WVW983063 S22 JM20:JM23 TI20:TI23 ADE20:ADE23 ANA20:ANA23 AWW20:AWW23 BGS20:BGS23 BQO20:BQO23 CAK20:CAK23 CKG20:CKG23 CUC20:CUC23 DDY20:DDY23 DNU20:DNU23 DXQ20:DXQ23 EHM20:EHM23 ERI20:ERI23 FBE20:FBE23 FLA20:FLA23 FUW20:FUW23 GES20:GES23 GOO20:GOO23 GYK20:GYK23 HIG20:HIG23 HSC20:HSC23 IBY20:IBY23 ILU20:ILU23 IVQ20:IVQ23 JFM20:JFM23 JPI20:JPI23 JZE20:JZE23 KJA20:KJA23 KSW20:KSW23 LCS20:LCS23 LMO20:LMO23 LWK20:LWK23 MGG20:MGG23 MQC20:MQC23 MZY20:MZY23 NJU20:NJU23 NTQ20:NTQ23 ODM20:ODM23 ONI20:ONI23 OXE20:OXE23 PHA20:PHA23 PQW20:PQW23 QAS20:QAS23 QKO20:QKO23 QUK20:QUK23 REG20:REG23 ROC20:ROC23 RXY20:RXY23 SHU20:SHU23 SRQ20:SRQ23 TBM20:TBM23 TLI20:TLI23 TVE20:TVE23 UFA20:UFA23 UOW20:UOW23 UYS20:UYS23 VIO20:VIO23 VSK20:VSK23 WCG20:WCG23 WMC20:WMC23 WVY20:WVY23 Q65556:Q65559 JM65556:JM65559 TI65556:TI65559 ADE65556:ADE65559 ANA65556:ANA65559 AWW65556:AWW65559 BGS65556:BGS65559 BQO65556:BQO65559 CAK65556:CAK65559 CKG65556:CKG65559 CUC65556:CUC65559 DDY65556:DDY65559 DNU65556:DNU65559 DXQ65556:DXQ65559 EHM65556:EHM65559 ERI65556:ERI65559 FBE65556:FBE65559 FLA65556:FLA65559 FUW65556:FUW65559 GES65556:GES65559 GOO65556:GOO65559 GYK65556:GYK65559 HIG65556:HIG65559 HSC65556:HSC65559 IBY65556:IBY65559 ILU65556:ILU65559 IVQ65556:IVQ65559 JFM65556:JFM65559 JPI65556:JPI65559 JZE65556:JZE65559 KJA65556:KJA65559 KSW65556:KSW65559 LCS65556:LCS65559 LMO65556:LMO65559 LWK65556:LWK65559 MGG65556:MGG65559 MQC65556:MQC65559 MZY65556:MZY65559 NJU65556:NJU65559 NTQ65556:NTQ65559 ODM65556:ODM65559 ONI65556:ONI65559 OXE65556:OXE65559 PHA65556:PHA65559 PQW65556:PQW65559 QAS65556:QAS65559 QKO65556:QKO65559 QUK65556:QUK65559 REG65556:REG65559 ROC65556:ROC65559 RXY65556:RXY65559 SHU65556:SHU65559 SRQ65556:SRQ65559 TBM65556:TBM65559 TLI65556:TLI65559 TVE65556:TVE65559 UFA65556:UFA65559 UOW65556:UOW65559 UYS65556:UYS65559 VIO65556:VIO65559 VSK65556:VSK65559 WCG65556:WCG65559 WMC65556:WMC65559 WVY65556:WVY65559 Q131092:Q131095 JM131092:JM131095 TI131092:TI131095 ADE131092:ADE131095 ANA131092:ANA131095 AWW131092:AWW131095 BGS131092:BGS131095 BQO131092:BQO131095 CAK131092:CAK131095 CKG131092:CKG131095 CUC131092:CUC131095 DDY131092:DDY131095 DNU131092:DNU131095 DXQ131092:DXQ131095 EHM131092:EHM131095 ERI131092:ERI131095 FBE131092:FBE131095 FLA131092:FLA131095 FUW131092:FUW131095 GES131092:GES131095 GOO131092:GOO131095 GYK131092:GYK131095 HIG131092:HIG131095 HSC131092:HSC131095 IBY131092:IBY131095 ILU131092:ILU131095 IVQ131092:IVQ131095 JFM131092:JFM131095 JPI131092:JPI131095 JZE131092:JZE131095 KJA131092:KJA131095 KSW131092:KSW131095 LCS131092:LCS131095 LMO131092:LMO131095 LWK131092:LWK131095 MGG131092:MGG131095 MQC131092:MQC131095 MZY131092:MZY131095 NJU131092:NJU131095 NTQ131092:NTQ131095 ODM131092:ODM131095 ONI131092:ONI131095 OXE131092:OXE131095 PHA131092:PHA131095 PQW131092:PQW131095 QAS131092:QAS131095 QKO131092:QKO131095 QUK131092:QUK131095 REG131092:REG131095 ROC131092:ROC131095 RXY131092:RXY131095 SHU131092:SHU131095 SRQ131092:SRQ131095 TBM131092:TBM131095 TLI131092:TLI131095 TVE131092:TVE131095 UFA131092:UFA131095 UOW131092:UOW131095 UYS131092:UYS131095 VIO131092:VIO131095 VSK131092:VSK131095 WCG131092:WCG131095 WMC131092:WMC131095 WVY131092:WVY131095 Q196628:Q196631 JM196628:JM196631 TI196628:TI196631 ADE196628:ADE196631 ANA196628:ANA196631 AWW196628:AWW196631 BGS196628:BGS196631 BQO196628:BQO196631 CAK196628:CAK196631 CKG196628:CKG196631 CUC196628:CUC196631 DDY196628:DDY196631 DNU196628:DNU196631 DXQ196628:DXQ196631 EHM196628:EHM196631 ERI196628:ERI196631 FBE196628:FBE196631 FLA196628:FLA196631 FUW196628:FUW196631 GES196628:GES196631 GOO196628:GOO196631 GYK196628:GYK196631 HIG196628:HIG196631 HSC196628:HSC196631 IBY196628:IBY196631 ILU196628:ILU196631 IVQ196628:IVQ196631 JFM196628:JFM196631 JPI196628:JPI196631 JZE196628:JZE196631 KJA196628:KJA196631 KSW196628:KSW196631 LCS196628:LCS196631 LMO196628:LMO196631 LWK196628:LWK196631 MGG196628:MGG196631 MQC196628:MQC196631 MZY196628:MZY196631 NJU196628:NJU196631 NTQ196628:NTQ196631 ODM196628:ODM196631 ONI196628:ONI196631 OXE196628:OXE196631 PHA196628:PHA196631 PQW196628:PQW196631 QAS196628:QAS196631 QKO196628:QKO196631 QUK196628:QUK196631 REG196628:REG196631 ROC196628:ROC196631 RXY196628:RXY196631 SHU196628:SHU196631 SRQ196628:SRQ196631 TBM196628:TBM196631 TLI196628:TLI196631 TVE196628:TVE196631 UFA196628:UFA196631 UOW196628:UOW196631 UYS196628:UYS196631 VIO196628:VIO196631 VSK196628:VSK196631 WCG196628:WCG196631 WMC196628:WMC196631 WVY196628:WVY196631 Q262164:Q262167 JM262164:JM262167 TI262164:TI262167 ADE262164:ADE262167 ANA262164:ANA262167 AWW262164:AWW262167 BGS262164:BGS262167 BQO262164:BQO262167 CAK262164:CAK262167 CKG262164:CKG262167 CUC262164:CUC262167 DDY262164:DDY262167 DNU262164:DNU262167 DXQ262164:DXQ262167 EHM262164:EHM262167 ERI262164:ERI262167 FBE262164:FBE262167 FLA262164:FLA262167 FUW262164:FUW262167 GES262164:GES262167 GOO262164:GOO262167 GYK262164:GYK262167 HIG262164:HIG262167 HSC262164:HSC262167 IBY262164:IBY262167 ILU262164:ILU262167 IVQ262164:IVQ262167 JFM262164:JFM262167 JPI262164:JPI262167 JZE262164:JZE262167 KJA262164:KJA262167 KSW262164:KSW262167 LCS262164:LCS262167 LMO262164:LMO262167 LWK262164:LWK262167 MGG262164:MGG262167 MQC262164:MQC262167 MZY262164:MZY262167 NJU262164:NJU262167 NTQ262164:NTQ262167 ODM262164:ODM262167 ONI262164:ONI262167 OXE262164:OXE262167 PHA262164:PHA262167 PQW262164:PQW262167 QAS262164:QAS262167 QKO262164:QKO262167 QUK262164:QUK262167 REG262164:REG262167 ROC262164:ROC262167 RXY262164:RXY262167 SHU262164:SHU262167 SRQ262164:SRQ262167 TBM262164:TBM262167 TLI262164:TLI262167 TVE262164:TVE262167 UFA262164:UFA262167 UOW262164:UOW262167 UYS262164:UYS262167 VIO262164:VIO262167 VSK262164:VSK262167 WCG262164:WCG262167 WMC262164:WMC262167 WVY262164:WVY262167 Q327700:Q327703 JM327700:JM327703 TI327700:TI327703 ADE327700:ADE327703 ANA327700:ANA327703 AWW327700:AWW327703 BGS327700:BGS327703 BQO327700:BQO327703 CAK327700:CAK327703 CKG327700:CKG327703 CUC327700:CUC327703 DDY327700:DDY327703 DNU327700:DNU327703 DXQ327700:DXQ327703 EHM327700:EHM327703 ERI327700:ERI327703 FBE327700:FBE327703 FLA327700:FLA327703 FUW327700:FUW327703 GES327700:GES327703 GOO327700:GOO327703 GYK327700:GYK327703 HIG327700:HIG327703 HSC327700:HSC327703 IBY327700:IBY327703 ILU327700:ILU327703 IVQ327700:IVQ327703 JFM327700:JFM327703 JPI327700:JPI327703 JZE327700:JZE327703 KJA327700:KJA327703 KSW327700:KSW327703 LCS327700:LCS327703 LMO327700:LMO327703 LWK327700:LWK327703 MGG327700:MGG327703 MQC327700:MQC327703 MZY327700:MZY327703 NJU327700:NJU327703 NTQ327700:NTQ327703 ODM327700:ODM327703 ONI327700:ONI327703 OXE327700:OXE327703 PHA327700:PHA327703 PQW327700:PQW327703 QAS327700:QAS327703 QKO327700:QKO327703 QUK327700:QUK327703 REG327700:REG327703 ROC327700:ROC327703 RXY327700:RXY327703 SHU327700:SHU327703 SRQ327700:SRQ327703 TBM327700:TBM327703 TLI327700:TLI327703 TVE327700:TVE327703 UFA327700:UFA327703 UOW327700:UOW327703 UYS327700:UYS327703 VIO327700:VIO327703 VSK327700:VSK327703 WCG327700:WCG327703 WMC327700:WMC327703 WVY327700:WVY327703 Q393236:Q393239 JM393236:JM393239 TI393236:TI393239 ADE393236:ADE393239 ANA393236:ANA393239 AWW393236:AWW393239 BGS393236:BGS393239 BQO393236:BQO393239 CAK393236:CAK393239 CKG393236:CKG393239 CUC393236:CUC393239 DDY393236:DDY393239 DNU393236:DNU393239 DXQ393236:DXQ393239 EHM393236:EHM393239 ERI393236:ERI393239 FBE393236:FBE393239 FLA393236:FLA393239 FUW393236:FUW393239 GES393236:GES393239 GOO393236:GOO393239 GYK393236:GYK393239 HIG393236:HIG393239 HSC393236:HSC393239 IBY393236:IBY393239 ILU393236:ILU393239 IVQ393236:IVQ393239 JFM393236:JFM393239 JPI393236:JPI393239 JZE393236:JZE393239 KJA393236:KJA393239 KSW393236:KSW393239 LCS393236:LCS393239 LMO393236:LMO393239 LWK393236:LWK393239 MGG393236:MGG393239 MQC393236:MQC393239 MZY393236:MZY393239 NJU393236:NJU393239 NTQ393236:NTQ393239 ODM393236:ODM393239 ONI393236:ONI393239 OXE393236:OXE393239 PHA393236:PHA393239 PQW393236:PQW393239 QAS393236:QAS393239 QKO393236:QKO393239 QUK393236:QUK393239 REG393236:REG393239 ROC393236:ROC393239 RXY393236:RXY393239 SHU393236:SHU393239 SRQ393236:SRQ393239 TBM393236:TBM393239 TLI393236:TLI393239 TVE393236:TVE393239 UFA393236:UFA393239 UOW393236:UOW393239 UYS393236:UYS393239 VIO393236:VIO393239 VSK393236:VSK393239 WCG393236:WCG393239 WMC393236:WMC393239 WVY393236:WVY393239 Q458772:Q458775 JM458772:JM458775 TI458772:TI458775 ADE458772:ADE458775 ANA458772:ANA458775 AWW458772:AWW458775 BGS458772:BGS458775 BQO458772:BQO458775 CAK458772:CAK458775 CKG458772:CKG458775 CUC458772:CUC458775 DDY458772:DDY458775 DNU458772:DNU458775 DXQ458772:DXQ458775 EHM458772:EHM458775 ERI458772:ERI458775 FBE458772:FBE458775 FLA458772:FLA458775 FUW458772:FUW458775 GES458772:GES458775 GOO458772:GOO458775 GYK458772:GYK458775 HIG458772:HIG458775 HSC458772:HSC458775 IBY458772:IBY458775 ILU458772:ILU458775 IVQ458772:IVQ458775 JFM458772:JFM458775 JPI458772:JPI458775 JZE458772:JZE458775 KJA458772:KJA458775 KSW458772:KSW458775 LCS458772:LCS458775 LMO458772:LMO458775 LWK458772:LWK458775 MGG458772:MGG458775 MQC458772:MQC458775 MZY458772:MZY458775 NJU458772:NJU458775 NTQ458772:NTQ458775 ODM458772:ODM458775 ONI458772:ONI458775 OXE458772:OXE458775 PHA458772:PHA458775 PQW458772:PQW458775 QAS458772:QAS458775 QKO458772:QKO458775 QUK458772:QUK458775 REG458772:REG458775 ROC458772:ROC458775 RXY458772:RXY458775 SHU458772:SHU458775 SRQ458772:SRQ458775 TBM458772:TBM458775 TLI458772:TLI458775 TVE458772:TVE458775 UFA458772:UFA458775 UOW458772:UOW458775 UYS458772:UYS458775 VIO458772:VIO458775 VSK458772:VSK458775 WCG458772:WCG458775 WMC458772:WMC458775 WVY458772:WVY458775 Q524308:Q524311 JM524308:JM524311 TI524308:TI524311 ADE524308:ADE524311 ANA524308:ANA524311 AWW524308:AWW524311 BGS524308:BGS524311 BQO524308:BQO524311 CAK524308:CAK524311 CKG524308:CKG524311 CUC524308:CUC524311 DDY524308:DDY524311 DNU524308:DNU524311 DXQ524308:DXQ524311 EHM524308:EHM524311 ERI524308:ERI524311 FBE524308:FBE524311 FLA524308:FLA524311 FUW524308:FUW524311 GES524308:GES524311 GOO524308:GOO524311 GYK524308:GYK524311 HIG524308:HIG524311 HSC524308:HSC524311 IBY524308:IBY524311 ILU524308:ILU524311 IVQ524308:IVQ524311 JFM524308:JFM524311 JPI524308:JPI524311 JZE524308:JZE524311 KJA524308:KJA524311 KSW524308:KSW524311 LCS524308:LCS524311 LMO524308:LMO524311 LWK524308:LWK524311 MGG524308:MGG524311 MQC524308:MQC524311 MZY524308:MZY524311 NJU524308:NJU524311 NTQ524308:NTQ524311 ODM524308:ODM524311 ONI524308:ONI524311 OXE524308:OXE524311 PHA524308:PHA524311 PQW524308:PQW524311 QAS524308:QAS524311 QKO524308:QKO524311 QUK524308:QUK524311 REG524308:REG524311 ROC524308:ROC524311 RXY524308:RXY524311 SHU524308:SHU524311 SRQ524308:SRQ524311 TBM524308:TBM524311 TLI524308:TLI524311 TVE524308:TVE524311 UFA524308:UFA524311 UOW524308:UOW524311 UYS524308:UYS524311 VIO524308:VIO524311 VSK524308:VSK524311 WCG524308:WCG524311 WMC524308:WMC524311 WVY524308:WVY524311 Q589844:Q589847 JM589844:JM589847 TI589844:TI589847 ADE589844:ADE589847 ANA589844:ANA589847 AWW589844:AWW589847 BGS589844:BGS589847 BQO589844:BQO589847 CAK589844:CAK589847 CKG589844:CKG589847 CUC589844:CUC589847 DDY589844:DDY589847 DNU589844:DNU589847 DXQ589844:DXQ589847 EHM589844:EHM589847 ERI589844:ERI589847 FBE589844:FBE589847 FLA589844:FLA589847 FUW589844:FUW589847 GES589844:GES589847 GOO589844:GOO589847 GYK589844:GYK589847 HIG589844:HIG589847 HSC589844:HSC589847 IBY589844:IBY589847 ILU589844:ILU589847 IVQ589844:IVQ589847 JFM589844:JFM589847 JPI589844:JPI589847 JZE589844:JZE589847 KJA589844:KJA589847 KSW589844:KSW589847 LCS589844:LCS589847 LMO589844:LMO589847 LWK589844:LWK589847 MGG589844:MGG589847 MQC589844:MQC589847 MZY589844:MZY589847 NJU589844:NJU589847 NTQ589844:NTQ589847 ODM589844:ODM589847 ONI589844:ONI589847 OXE589844:OXE589847 PHA589844:PHA589847 PQW589844:PQW589847 QAS589844:QAS589847 QKO589844:QKO589847 QUK589844:QUK589847 REG589844:REG589847 ROC589844:ROC589847 RXY589844:RXY589847 SHU589844:SHU589847 SRQ589844:SRQ589847 TBM589844:TBM589847 TLI589844:TLI589847 TVE589844:TVE589847 UFA589844:UFA589847 UOW589844:UOW589847 UYS589844:UYS589847 VIO589844:VIO589847 VSK589844:VSK589847 WCG589844:WCG589847 WMC589844:WMC589847 WVY589844:WVY589847 Q655380:Q655383 JM655380:JM655383 TI655380:TI655383 ADE655380:ADE655383 ANA655380:ANA655383 AWW655380:AWW655383 BGS655380:BGS655383 BQO655380:BQO655383 CAK655380:CAK655383 CKG655380:CKG655383 CUC655380:CUC655383 DDY655380:DDY655383 DNU655380:DNU655383 DXQ655380:DXQ655383 EHM655380:EHM655383 ERI655380:ERI655383 FBE655380:FBE655383 FLA655380:FLA655383 FUW655380:FUW655383 GES655380:GES655383 GOO655380:GOO655383 GYK655380:GYK655383 HIG655380:HIG655383 HSC655380:HSC655383 IBY655380:IBY655383 ILU655380:ILU655383 IVQ655380:IVQ655383 JFM655380:JFM655383 JPI655380:JPI655383 JZE655380:JZE655383 KJA655380:KJA655383 KSW655380:KSW655383 LCS655380:LCS655383 LMO655380:LMO655383 LWK655380:LWK655383 MGG655380:MGG655383 MQC655380:MQC655383 MZY655380:MZY655383 NJU655380:NJU655383 NTQ655380:NTQ655383 ODM655380:ODM655383 ONI655380:ONI655383 OXE655380:OXE655383 PHA655380:PHA655383 PQW655380:PQW655383 QAS655380:QAS655383 QKO655380:QKO655383 QUK655380:QUK655383 REG655380:REG655383 ROC655380:ROC655383 RXY655380:RXY655383 SHU655380:SHU655383 SRQ655380:SRQ655383 TBM655380:TBM655383 TLI655380:TLI655383 TVE655380:TVE655383 UFA655380:UFA655383 UOW655380:UOW655383 UYS655380:UYS655383 VIO655380:VIO655383 VSK655380:VSK655383 WCG655380:WCG655383 WMC655380:WMC655383 WVY655380:WVY655383 Q720916:Q720919 JM720916:JM720919 TI720916:TI720919 ADE720916:ADE720919 ANA720916:ANA720919 AWW720916:AWW720919 BGS720916:BGS720919 BQO720916:BQO720919 CAK720916:CAK720919 CKG720916:CKG720919 CUC720916:CUC720919 DDY720916:DDY720919 DNU720916:DNU720919 DXQ720916:DXQ720919 EHM720916:EHM720919 ERI720916:ERI720919 FBE720916:FBE720919 FLA720916:FLA720919 FUW720916:FUW720919 GES720916:GES720919 GOO720916:GOO720919 GYK720916:GYK720919 HIG720916:HIG720919 HSC720916:HSC720919 IBY720916:IBY720919 ILU720916:ILU720919 IVQ720916:IVQ720919 JFM720916:JFM720919 JPI720916:JPI720919 JZE720916:JZE720919 KJA720916:KJA720919 KSW720916:KSW720919 LCS720916:LCS720919 LMO720916:LMO720919 LWK720916:LWK720919 MGG720916:MGG720919 MQC720916:MQC720919 MZY720916:MZY720919 NJU720916:NJU720919 NTQ720916:NTQ720919 ODM720916:ODM720919 ONI720916:ONI720919 OXE720916:OXE720919 PHA720916:PHA720919 PQW720916:PQW720919 QAS720916:QAS720919 QKO720916:QKO720919 QUK720916:QUK720919 REG720916:REG720919 ROC720916:ROC720919 RXY720916:RXY720919 SHU720916:SHU720919 SRQ720916:SRQ720919 TBM720916:TBM720919 TLI720916:TLI720919 TVE720916:TVE720919 UFA720916:UFA720919 UOW720916:UOW720919 UYS720916:UYS720919 VIO720916:VIO720919 VSK720916:VSK720919 WCG720916:WCG720919 WMC720916:WMC720919 WVY720916:WVY720919 Q786452:Q786455 JM786452:JM786455 TI786452:TI786455 ADE786452:ADE786455 ANA786452:ANA786455 AWW786452:AWW786455 BGS786452:BGS786455 BQO786452:BQO786455 CAK786452:CAK786455 CKG786452:CKG786455 CUC786452:CUC786455 DDY786452:DDY786455 DNU786452:DNU786455 DXQ786452:DXQ786455 EHM786452:EHM786455 ERI786452:ERI786455 FBE786452:FBE786455 FLA786452:FLA786455 FUW786452:FUW786455 GES786452:GES786455 GOO786452:GOO786455 GYK786452:GYK786455 HIG786452:HIG786455 HSC786452:HSC786455 IBY786452:IBY786455 ILU786452:ILU786455 IVQ786452:IVQ786455 JFM786452:JFM786455 JPI786452:JPI786455 JZE786452:JZE786455 KJA786452:KJA786455 KSW786452:KSW786455 LCS786452:LCS786455 LMO786452:LMO786455 LWK786452:LWK786455 MGG786452:MGG786455 MQC786452:MQC786455 MZY786452:MZY786455 NJU786452:NJU786455 NTQ786452:NTQ786455 ODM786452:ODM786455 ONI786452:ONI786455 OXE786452:OXE786455 PHA786452:PHA786455 PQW786452:PQW786455 QAS786452:QAS786455 QKO786452:QKO786455 QUK786452:QUK786455 REG786452:REG786455 ROC786452:ROC786455 RXY786452:RXY786455 SHU786452:SHU786455 SRQ786452:SRQ786455 TBM786452:TBM786455 TLI786452:TLI786455 TVE786452:TVE786455 UFA786452:UFA786455 UOW786452:UOW786455 UYS786452:UYS786455 VIO786452:VIO786455 VSK786452:VSK786455 WCG786452:WCG786455 WMC786452:WMC786455 WVY786452:WVY786455 Q851988:Q851991 JM851988:JM851991 TI851988:TI851991 ADE851988:ADE851991 ANA851988:ANA851991 AWW851988:AWW851991 BGS851988:BGS851991 BQO851988:BQO851991 CAK851988:CAK851991 CKG851988:CKG851991 CUC851988:CUC851991 DDY851988:DDY851991 DNU851988:DNU851991 DXQ851988:DXQ851991 EHM851988:EHM851991 ERI851988:ERI851991 FBE851988:FBE851991 FLA851988:FLA851991 FUW851988:FUW851991 GES851988:GES851991 GOO851988:GOO851991 GYK851988:GYK851991 HIG851988:HIG851991 HSC851988:HSC851991 IBY851988:IBY851991 ILU851988:ILU851991 IVQ851988:IVQ851991 JFM851988:JFM851991 JPI851988:JPI851991 JZE851988:JZE851991 KJA851988:KJA851991 KSW851988:KSW851991 LCS851988:LCS851991 LMO851988:LMO851991 LWK851988:LWK851991 MGG851988:MGG851991 MQC851988:MQC851991 MZY851988:MZY851991 NJU851988:NJU851991 NTQ851988:NTQ851991 ODM851988:ODM851991 ONI851988:ONI851991 OXE851988:OXE851991 PHA851988:PHA851991 PQW851988:PQW851991 QAS851988:QAS851991 QKO851988:QKO851991 QUK851988:QUK851991 REG851988:REG851991 ROC851988:ROC851991 RXY851988:RXY851991 SHU851988:SHU851991 SRQ851988:SRQ851991 TBM851988:TBM851991 TLI851988:TLI851991 TVE851988:TVE851991 UFA851988:UFA851991 UOW851988:UOW851991 UYS851988:UYS851991 VIO851988:VIO851991 VSK851988:VSK851991 WCG851988:WCG851991 WMC851988:WMC851991 WVY851988:WVY851991 Q917524:Q917527 JM917524:JM917527 TI917524:TI917527 ADE917524:ADE917527 ANA917524:ANA917527 AWW917524:AWW917527 BGS917524:BGS917527 BQO917524:BQO917527 CAK917524:CAK917527 CKG917524:CKG917527 CUC917524:CUC917527 DDY917524:DDY917527 DNU917524:DNU917527 DXQ917524:DXQ917527 EHM917524:EHM917527 ERI917524:ERI917527 FBE917524:FBE917527 FLA917524:FLA917527 FUW917524:FUW917527 GES917524:GES917527 GOO917524:GOO917527 GYK917524:GYK917527 HIG917524:HIG917527 HSC917524:HSC917527 IBY917524:IBY917527 ILU917524:ILU917527 IVQ917524:IVQ917527 JFM917524:JFM917527 JPI917524:JPI917527 JZE917524:JZE917527 KJA917524:KJA917527 KSW917524:KSW917527 LCS917524:LCS917527 LMO917524:LMO917527 LWK917524:LWK917527 MGG917524:MGG917527 MQC917524:MQC917527 MZY917524:MZY917527 NJU917524:NJU917527 NTQ917524:NTQ917527 ODM917524:ODM917527 ONI917524:ONI917527 OXE917524:OXE917527 PHA917524:PHA917527 PQW917524:PQW917527 QAS917524:QAS917527 QKO917524:QKO917527 QUK917524:QUK917527 REG917524:REG917527 ROC917524:ROC917527 RXY917524:RXY917527 SHU917524:SHU917527 SRQ917524:SRQ917527 TBM917524:TBM917527 TLI917524:TLI917527 TVE917524:TVE917527 UFA917524:UFA917527 UOW917524:UOW917527 UYS917524:UYS917527 VIO917524:VIO917527 VSK917524:VSK917527 WCG917524:WCG917527 WMC917524:WMC917527 WVY917524:WVY917527 Q983060:Q983063 JM983060:JM983063 TI983060:TI983063 ADE983060:ADE983063 ANA983060:ANA983063 AWW983060:AWW983063 BGS983060:BGS983063 BQO983060:BQO983063 CAK983060:CAK983063 CKG983060:CKG983063 CUC983060:CUC983063 DDY983060:DDY983063 DNU983060:DNU983063 DXQ983060:DXQ983063 EHM983060:EHM983063 ERI983060:ERI983063 FBE983060:FBE983063 FLA983060:FLA983063 FUW983060:FUW983063 GES983060:GES983063 GOO983060:GOO983063 GYK983060:GYK983063 HIG983060:HIG983063 HSC983060:HSC983063 IBY983060:IBY983063 ILU983060:ILU983063 IVQ983060:IVQ983063 JFM983060:JFM983063 JPI983060:JPI983063 JZE983060:JZE983063 KJA983060:KJA983063 KSW983060:KSW983063 LCS983060:LCS983063 LMO983060:LMO983063 LWK983060:LWK983063 MGG983060:MGG983063 MQC983060:MQC983063 MZY983060:MZY983063 NJU983060:NJU983063 NTQ983060:NTQ983063 ODM983060:ODM983063 ONI983060:ONI983063 OXE983060:OXE983063 PHA983060:PHA983063 PQW983060:PQW983063 QAS983060:QAS983063 QKO983060:QKO983063 QUK983060:QUK983063 REG983060:REG983063 ROC983060:ROC983063 RXY983060:RXY983063 SHU983060:SHU983063 SRQ983060:SRQ983063 TBM983060:TBM983063 TLI983060:TLI983063 TVE983060:TVE983063 UFA983060:UFA983063 UOW983060:UOW983063 UYS983060:UYS983063 VIO983060:VIO983063 VSK983060:VSK983063 WCG983060:WCG983063 WMC983060:WMC983063 WVY983060:WVY983063 I22 JO22:JO23 TK22:TK23 ADG22:ADG23 ANC22:ANC23 AWY22:AWY23 BGU22:BGU23 BQQ22:BQQ23 CAM22:CAM23 CKI22:CKI23 CUE22:CUE23 DEA22:DEA23 DNW22:DNW23 DXS22:DXS23 EHO22:EHO23 ERK22:ERK23 FBG22:FBG23 FLC22:FLC23 FUY22:FUY23 GEU22:GEU23 GOQ22:GOQ23 GYM22:GYM23 HII22:HII23 HSE22:HSE23 ICA22:ICA23 ILW22:ILW23 IVS22:IVS23 JFO22:JFO23 JPK22:JPK23 JZG22:JZG23 KJC22:KJC23 KSY22:KSY23 LCU22:LCU23 LMQ22:LMQ23 LWM22:LWM23 MGI22:MGI23 MQE22:MQE23 NAA22:NAA23 NJW22:NJW23 NTS22:NTS23 ODO22:ODO23 ONK22:ONK23 OXG22:OXG23 PHC22:PHC23 PQY22:PQY23 QAU22:QAU23 QKQ22:QKQ23 QUM22:QUM23 REI22:REI23 ROE22:ROE23 RYA22:RYA23 SHW22:SHW23 SRS22:SRS23 TBO22:TBO23 TLK22:TLK23 TVG22:TVG23 UFC22:UFC23 UOY22:UOY23 UYU22:UYU23 VIQ22:VIQ23 VSM22:VSM23 WCI22:WCI23 WME22:WME23 WWA22:WWA23 S65558:S65559 JO65558:JO65559 TK65558:TK65559 ADG65558:ADG65559 ANC65558:ANC65559 AWY65558:AWY65559 BGU65558:BGU65559 BQQ65558:BQQ65559 CAM65558:CAM65559 CKI65558:CKI65559 CUE65558:CUE65559 DEA65558:DEA65559 DNW65558:DNW65559 DXS65558:DXS65559 EHO65558:EHO65559 ERK65558:ERK65559 FBG65558:FBG65559 FLC65558:FLC65559 FUY65558:FUY65559 GEU65558:GEU65559 GOQ65558:GOQ65559 GYM65558:GYM65559 HII65558:HII65559 HSE65558:HSE65559 ICA65558:ICA65559 ILW65558:ILW65559 IVS65558:IVS65559 JFO65558:JFO65559 JPK65558:JPK65559 JZG65558:JZG65559 KJC65558:KJC65559 KSY65558:KSY65559 LCU65558:LCU65559 LMQ65558:LMQ65559 LWM65558:LWM65559 MGI65558:MGI65559 MQE65558:MQE65559 NAA65558:NAA65559 NJW65558:NJW65559 NTS65558:NTS65559 ODO65558:ODO65559 ONK65558:ONK65559 OXG65558:OXG65559 PHC65558:PHC65559 PQY65558:PQY65559 QAU65558:QAU65559 QKQ65558:QKQ65559 QUM65558:QUM65559 REI65558:REI65559 ROE65558:ROE65559 RYA65558:RYA65559 SHW65558:SHW65559 SRS65558:SRS65559 TBO65558:TBO65559 TLK65558:TLK65559 TVG65558:TVG65559 UFC65558:UFC65559 UOY65558:UOY65559 UYU65558:UYU65559 VIQ65558:VIQ65559 VSM65558:VSM65559 WCI65558:WCI65559 WME65558:WME65559 WWA65558:WWA65559 S131094:S131095 JO131094:JO131095 TK131094:TK131095 ADG131094:ADG131095 ANC131094:ANC131095 AWY131094:AWY131095 BGU131094:BGU131095 BQQ131094:BQQ131095 CAM131094:CAM131095 CKI131094:CKI131095 CUE131094:CUE131095 DEA131094:DEA131095 DNW131094:DNW131095 DXS131094:DXS131095 EHO131094:EHO131095 ERK131094:ERK131095 FBG131094:FBG131095 FLC131094:FLC131095 FUY131094:FUY131095 GEU131094:GEU131095 GOQ131094:GOQ131095 GYM131094:GYM131095 HII131094:HII131095 HSE131094:HSE131095 ICA131094:ICA131095 ILW131094:ILW131095 IVS131094:IVS131095 JFO131094:JFO131095 JPK131094:JPK131095 JZG131094:JZG131095 KJC131094:KJC131095 KSY131094:KSY131095 LCU131094:LCU131095 LMQ131094:LMQ131095 LWM131094:LWM131095 MGI131094:MGI131095 MQE131094:MQE131095 NAA131094:NAA131095 NJW131094:NJW131095 NTS131094:NTS131095 ODO131094:ODO131095 ONK131094:ONK131095 OXG131094:OXG131095 PHC131094:PHC131095 PQY131094:PQY131095 QAU131094:QAU131095 QKQ131094:QKQ131095 QUM131094:QUM131095 REI131094:REI131095 ROE131094:ROE131095 RYA131094:RYA131095 SHW131094:SHW131095 SRS131094:SRS131095 TBO131094:TBO131095 TLK131094:TLK131095 TVG131094:TVG131095 UFC131094:UFC131095 UOY131094:UOY131095 UYU131094:UYU131095 VIQ131094:VIQ131095 VSM131094:VSM131095 WCI131094:WCI131095 WME131094:WME131095 WWA131094:WWA131095 S196630:S196631 JO196630:JO196631 TK196630:TK196631 ADG196630:ADG196631 ANC196630:ANC196631 AWY196630:AWY196631 BGU196630:BGU196631 BQQ196630:BQQ196631 CAM196630:CAM196631 CKI196630:CKI196631 CUE196630:CUE196631 DEA196630:DEA196631 DNW196630:DNW196631 DXS196630:DXS196631 EHO196630:EHO196631 ERK196630:ERK196631 FBG196630:FBG196631 FLC196630:FLC196631 FUY196630:FUY196631 GEU196630:GEU196631 GOQ196630:GOQ196631 GYM196630:GYM196631 HII196630:HII196631 HSE196630:HSE196631 ICA196630:ICA196631 ILW196630:ILW196631 IVS196630:IVS196631 JFO196630:JFO196631 JPK196630:JPK196631 JZG196630:JZG196631 KJC196630:KJC196631 KSY196630:KSY196631 LCU196630:LCU196631 LMQ196630:LMQ196631 LWM196630:LWM196631 MGI196630:MGI196631 MQE196630:MQE196631 NAA196630:NAA196631 NJW196630:NJW196631 NTS196630:NTS196631 ODO196630:ODO196631 ONK196630:ONK196631 OXG196630:OXG196631 PHC196630:PHC196631 PQY196630:PQY196631 QAU196630:QAU196631 QKQ196630:QKQ196631 QUM196630:QUM196631 REI196630:REI196631 ROE196630:ROE196631 RYA196630:RYA196631 SHW196630:SHW196631 SRS196630:SRS196631 TBO196630:TBO196631 TLK196630:TLK196631 TVG196630:TVG196631 UFC196630:UFC196631 UOY196630:UOY196631 UYU196630:UYU196631 VIQ196630:VIQ196631 VSM196630:VSM196631 WCI196630:WCI196631 WME196630:WME196631 WWA196630:WWA196631 S262166:S262167 JO262166:JO262167 TK262166:TK262167 ADG262166:ADG262167 ANC262166:ANC262167 AWY262166:AWY262167 BGU262166:BGU262167 BQQ262166:BQQ262167 CAM262166:CAM262167 CKI262166:CKI262167 CUE262166:CUE262167 DEA262166:DEA262167 DNW262166:DNW262167 DXS262166:DXS262167 EHO262166:EHO262167 ERK262166:ERK262167 FBG262166:FBG262167 FLC262166:FLC262167 FUY262166:FUY262167 GEU262166:GEU262167 GOQ262166:GOQ262167 GYM262166:GYM262167 HII262166:HII262167 HSE262166:HSE262167 ICA262166:ICA262167 ILW262166:ILW262167 IVS262166:IVS262167 JFO262166:JFO262167 JPK262166:JPK262167 JZG262166:JZG262167 KJC262166:KJC262167 KSY262166:KSY262167 LCU262166:LCU262167 LMQ262166:LMQ262167 LWM262166:LWM262167 MGI262166:MGI262167 MQE262166:MQE262167 NAA262166:NAA262167 NJW262166:NJW262167 NTS262166:NTS262167 ODO262166:ODO262167 ONK262166:ONK262167 OXG262166:OXG262167 PHC262166:PHC262167 PQY262166:PQY262167 QAU262166:QAU262167 QKQ262166:QKQ262167 QUM262166:QUM262167 REI262166:REI262167 ROE262166:ROE262167 RYA262166:RYA262167 SHW262166:SHW262167 SRS262166:SRS262167 TBO262166:TBO262167 TLK262166:TLK262167 TVG262166:TVG262167 UFC262166:UFC262167 UOY262166:UOY262167 UYU262166:UYU262167 VIQ262166:VIQ262167 VSM262166:VSM262167 WCI262166:WCI262167 WME262166:WME262167 WWA262166:WWA262167 S327702:S327703 JO327702:JO327703 TK327702:TK327703 ADG327702:ADG327703 ANC327702:ANC327703 AWY327702:AWY327703 BGU327702:BGU327703 BQQ327702:BQQ327703 CAM327702:CAM327703 CKI327702:CKI327703 CUE327702:CUE327703 DEA327702:DEA327703 DNW327702:DNW327703 DXS327702:DXS327703 EHO327702:EHO327703 ERK327702:ERK327703 FBG327702:FBG327703 FLC327702:FLC327703 FUY327702:FUY327703 GEU327702:GEU327703 GOQ327702:GOQ327703 GYM327702:GYM327703 HII327702:HII327703 HSE327702:HSE327703 ICA327702:ICA327703 ILW327702:ILW327703 IVS327702:IVS327703 JFO327702:JFO327703 JPK327702:JPK327703 JZG327702:JZG327703 KJC327702:KJC327703 KSY327702:KSY327703 LCU327702:LCU327703 LMQ327702:LMQ327703 LWM327702:LWM327703 MGI327702:MGI327703 MQE327702:MQE327703 NAA327702:NAA327703 NJW327702:NJW327703 NTS327702:NTS327703 ODO327702:ODO327703 ONK327702:ONK327703 OXG327702:OXG327703 PHC327702:PHC327703 PQY327702:PQY327703 QAU327702:QAU327703 QKQ327702:QKQ327703 QUM327702:QUM327703 REI327702:REI327703 ROE327702:ROE327703 RYA327702:RYA327703 SHW327702:SHW327703 SRS327702:SRS327703 TBO327702:TBO327703 TLK327702:TLK327703 TVG327702:TVG327703 UFC327702:UFC327703 UOY327702:UOY327703 UYU327702:UYU327703 VIQ327702:VIQ327703 VSM327702:VSM327703 WCI327702:WCI327703 WME327702:WME327703 WWA327702:WWA327703 S393238:S393239 JO393238:JO393239 TK393238:TK393239 ADG393238:ADG393239 ANC393238:ANC393239 AWY393238:AWY393239 BGU393238:BGU393239 BQQ393238:BQQ393239 CAM393238:CAM393239 CKI393238:CKI393239 CUE393238:CUE393239 DEA393238:DEA393239 DNW393238:DNW393239 DXS393238:DXS393239 EHO393238:EHO393239 ERK393238:ERK393239 FBG393238:FBG393239 FLC393238:FLC393239 FUY393238:FUY393239 GEU393238:GEU393239 GOQ393238:GOQ393239 GYM393238:GYM393239 HII393238:HII393239 HSE393238:HSE393239 ICA393238:ICA393239 ILW393238:ILW393239 IVS393238:IVS393239 JFO393238:JFO393239 JPK393238:JPK393239 JZG393238:JZG393239 KJC393238:KJC393239 KSY393238:KSY393239 LCU393238:LCU393239 LMQ393238:LMQ393239 LWM393238:LWM393239 MGI393238:MGI393239 MQE393238:MQE393239 NAA393238:NAA393239 NJW393238:NJW393239 NTS393238:NTS393239 ODO393238:ODO393239 ONK393238:ONK393239 OXG393238:OXG393239 PHC393238:PHC393239 PQY393238:PQY393239 QAU393238:QAU393239 QKQ393238:QKQ393239 QUM393238:QUM393239 REI393238:REI393239 ROE393238:ROE393239 RYA393238:RYA393239 SHW393238:SHW393239 SRS393238:SRS393239 TBO393238:TBO393239 TLK393238:TLK393239 TVG393238:TVG393239 UFC393238:UFC393239 UOY393238:UOY393239 UYU393238:UYU393239 VIQ393238:VIQ393239 VSM393238:VSM393239 WCI393238:WCI393239 WME393238:WME393239 WWA393238:WWA393239 S458774:S458775 JO458774:JO458775 TK458774:TK458775 ADG458774:ADG458775 ANC458774:ANC458775 AWY458774:AWY458775 BGU458774:BGU458775 BQQ458774:BQQ458775 CAM458774:CAM458775 CKI458774:CKI458775 CUE458774:CUE458775 DEA458774:DEA458775 DNW458774:DNW458775 DXS458774:DXS458775 EHO458774:EHO458775 ERK458774:ERK458775 FBG458774:FBG458775 FLC458774:FLC458775 FUY458774:FUY458775 GEU458774:GEU458775 GOQ458774:GOQ458775 GYM458774:GYM458775 HII458774:HII458775 HSE458774:HSE458775 ICA458774:ICA458775 ILW458774:ILW458775 IVS458774:IVS458775 JFO458774:JFO458775 JPK458774:JPK458775 JZG458774:JZG458775 KJC458774:KJC458775 KSY458774:KSY458775 LCU458774:LCU458775 LMQ458774:LMQ458775 LWM458774:LWM458775 MGI458774:MGI458775 MQE458774:MQE458775 NAA458774:NAA458775 NJW458774:NJW458775 NTS458774:NTS458775 ODO458774:ODO458775 ONK458774:ONK458775 OXG458774:OXG458775 PHC458774:PHC458775 PQY458774:PQY458775 QAU458774:QAU458775 QKQ458774:QKQ458775 QUM458774:QUM458775 REI458774:REI458775 ROE458774:ROE458775 RYA458774:RYA458775 SHW458774:SHW458775 SRS458774:SRS458775 TBO458774:TBO458775 TLK458774:TLK458775 TVG458774:TVG458775 UFC458774:UFC458775 UOY458774:UOY458775 UYU458774:UYU458775 VIQ458774:VIQ458775 VSM458774:VSM458775 WCI458774:WCI458775 WME458774:WME458775 WWA458774:WWA458775 S524310:S524311 JO524310:JO524311 TK524310:TK524311 ADG524310:ADG524311 ANC524310:ANC524311 AWY524310:AWY524311 BGU524310:BGU524311 BQQ524310:BQQ524311 CAM524310:CAM524311 CKI524310:CKI524311 CUE524310:CUE524311 DEA524310:DEA524311 DNW524310:DNW524311 DXS524310:DXS524311 EHO524310:EHO524311 ERK524310:ERK524311 FBG524310:FBG524311 FLC524310:FLC524311 FUY524310:FUY524311 GEU524310:GEU524311 GOQ524310:GOQ524311 GYM524310:GYM524311 HII524310:HII524311 HSE524310:HSE524311 ICA524310:ICA524311 ILW524310:ILW524311 IVS524310:IVS524311 JFO524310:JFO524311 JPK524310:JPK524311 JZG524310:JZG524311 KJC524310:KJC524311 KSY524310:KSY524311 LCU524310:LCU524311 LMQ524310:LMQ524311 LWM524310:LWM524311 MGI524310:MGI524311 MQE524310:MQE524311 NAA524310:NAA524311 NJW524310:NJW524311 NTS524310:NTS524311 ODO524310:ODO524311 ONK524310:ONK524311 OXG524310:OXG524311 PHC524310:PHC524311 PQY524310:PQY524311 QAU524310:QAU524311 QKQ524310:QKQ524311 QUM524310:QUM524311 REI524310:REI524311 ROE524310:ROE524311 RYA524310:RYA524311 SHW524310:SHW524311 SRS524310:SRS524311 TBO524310:TBO524311 TLK524310:TLK524311 TVG524310:TVG524311 UFC524310:UFC524311 UOY524310:UOY524311 UYU524310:UYU524311 VIQ524310:VIQ524311 VSM524310:VSM524311 WCI524310:WCI524311 WME524310:WME524311 WWA524310:WWA524311 S589846:S589847 JO589846:JO589847 TK589846:TK589847 ADG589846:ADG589847 ANC589846:ANC589847 AWY589846:AWY589847 BGU589846:BGU589847 BQQ589846:BQQ589847 CAM589846:CAM589847 CKI589846:CKI589847 CUE589846:CUE589847 DEA589846:DEA589847 DNW589846:DNW589847 DXS589846:DXS589847 EHO589846:EHO589847 ERK589846:ERK589847 FBG589846:FBG589847 FLC589846:FLC589847 FUY589846:FUY589847 GEU589846:GEU589847 GOQ589846:GOQ589847 GYM589846:GYM589847 HII589846:HII589847 HSE589846:HSE589847 ICA589846:ICA589847 ILW589846:ILW589847 IVS589846:IVS589847 JFO589846:JFO589847 JPK589846:JPK589847 JZG589846:JZG589847 KJC589846:KJC589847 KSY589846:KSY589847 LCU589846:LCU589847 LMQ589846:LMQ589847 LWM589846:LWM589847 MGI589846:MGI589847 MQE589846:MQE589847 NAA589846:NAA589847 NJW589846:NJW589847 NTS589846:NTS589847 ODO589846:ODO589847 ONK589846:ONK589847 OXG589846:OXG589847 PHC589846:PHC589847 PQY589846:PQY589847 QAU589846:QAU589847 QKQ589846:QKQ589847 QUM589846:QUM589847 REI589846:REI589847 ROE589846:ROE589847 RYA589846:RYA589847 SHW589846:SHW589847 SRS589846:SRS589847 TBO589846:TBO589847 TLK589846:TLK589847 TVG589846:TVG589847 UFC589846:UFC589847 UOY589846:UOY589847 UYU589846:UYU589847 VIQ589846:VIQ589847 VSM589846:VSM589847 WCI589846:WCI589847 WME589846:WME589847 WWA589846:WWA589847 S655382:S655383 JO655382:JO655383 TK655382:TK655383 ADG655382:ADG655383 ANC655382:ANC655383 AWY655382:AWY655383 BGU655382:BGU655383 BQQ655382:BQQ655383 CAM655382:CAM655383 CKI655382:CKI655383 CUE655382:CUE655383 DEA655382:DEA655383 DNW655382:DNW655383 DXS655382:DXS655383 EHO655382:EHO655383 ERK655382:ERK655383 FBG655382:FBG655383 FLC655382:FLC655383 FUY655382:FUY655383 GEU655382:GEU655383 GOQ655382:GOQ655383 GYM655382:GYM655383 HII655382:HII655383 HSE655382:HSE655383 ICA655382:ICA655383 ILW655382:ILW655383 IVS655382:IVS655383 JFO655382:JFO655383 JPK655382:JPK655383 JZG655382:JZG655383 KJC655382:KJC655383 KSY655382:KSY655383 LCU655382:LCU655383 LMQ655382:LMQ655383 LWM655382:LWM655383 MGI655382:MGI655383 MQE655382:MQE655383 NAA655382:NAA655383 NJW655382:NJW655383 NTS655382:NTS655383 ODO655382:ODO655383 ONK655382:ONK655383 OXG655382:OXG655383 PHC655382:PHC655383 PQY655382:PQY655383 QAU655382:QAU655383 QKQ655382:QKQ655383 QUM655382:QUM655383 REI655382:REI655383 ROE655382:ROE655383 RYA655382:RYA655383 SHW655382:SHW655383 SRS655382:SRS655383 TBO655382:TBO655383 TLK655382:TLK655383 TVG655382:TVG655383 UFC655382:UFC655383 UOY655382:UOY655383 UYU655382:UYU655383 VIQ655382:VIQ655383 VSM655382:VSM655383 WCI655382:WCI655383 WME655382:WME655383 WWA655382:WWA655383 S720918:S720919 JO720918:JO720919 TK720918:TK720919 ADG720918:ADG720919 ANC720918:ANC720919 AWY720918:AWY720919 BGU720918:BGU720919 BQQ720918:BQQ720919 CAM720918:CAM720919 CKI720918:CKI720919 CUE720918:CUE720919 DEA720918:DEA720919 DNW720918:DNW720919 DXS720918:DXS720919 EHO720918:EHO720919 ERK720918:ERK720919 FBG720918:FBG720919 FLC720918:FLC720919 FUY720918:FUY720919 GEU720918:GEU720919 GOQ720918:GOQ720919 GYM720918:GYM720919 HII720918:HII720919 HSE720918:HSE720919 ICA720918:ICA720919 ILW720918:ILW720919 IVS720918:IVS720919 JFO720918:JFO720919 JPK720918:JPK720919 JZG720918:JZG720919 KJC720918:KJC720919 KSY720918:KSY720919 LCU720918:LCU720919 LMQ720918:LMQ720919 LWM720918:LWM720919 MGI720918:MGI720919 MQE720918:MQE720919 NAA720918:NAA720919 NJW720918:NJW720919 NTS720918:NTS720919 ODO720918:ODO720919 ONK720918:ONK720919 OXG720918:OXG720919 PHC720918:PHC720919 PQY720918:PQY720919 QAU720918:QAU720919 QKQ720918:QKQ720919 QUM720918:QUM720919 REI720918:REI720919 ROE720918:ROE720919 RYA720918:RYA720919 SHW720918:SHW720919 SRS720918:SRS720919 TBO720918:TBO720919 TLK720918:TLK720919 TVG720918:TVG720919 UFC720918:UFC720919 UOY720918:UOY720919 UYU720918:UYU720919 VIQ720918:VIQ720919 VSM720918:VSM720919 WCI720918:WCI720919 WME720918:WME720919 WWA720918:WWA720919 S786454:S786455 JO786454:JO786455 TK786454:TK786455 ADG786454:ADG786455 ANC786454:ANC786455 AWY786454:AWY786455 BGU786454:BGU786455 BQQ786454:BQQ786455 CAM786454:CAM786455 CKI786454:CKI786455 CUE786454:CUE786455 DEA786454:DEA786455 DNW786454:DNW786455 DXS786454:DXS786455 EHO786454:EHO786455 ERK786454:ERK786455 FBG786454:FBG786455 FLC786454:FLC786455 FUY786454:FUY786455 GEU786454:GEU786455 GOQ786454:GOQ786455 GYM786454:GYM786455 HII786454:HII786455 HSE786454:HSE786455 ICA786454:ICA786455 ILW786454:ILW786455 IVS786454:IVS786455 JFO786454:JFO786455 JPK786454:JPK786455 JZG786454:JZG786455 KJC786454:KJC786455 KSY786454:KSY786455 LCU786454:LCU786455 LMQ786454:LMQ786455 LWM786454:LWM786455 MGI786454:MGI786455 MQE786454:MQE786455 NAA786454:NAA786455 NJW786454:NJW786455 NTS786454:NTS786455 ODO786454:ODO786455 ONK786454:ONK786455 OXG786454:OXG786455 PHC786454:PHC786455 PQY786454:PQY786455 QAU786454:QAU786455 QKQ786454:QKQ786455 QUM786454:QUM786455 REI786454:REI786455 ROE786454:ROE786455 RYA786454:RYA786455 SHW786454:SHW786455 SRS786454:SRS786455 TBO786454:TBO786455 TLK786454:TLK786455 TVG786454:TVG786455 UFC786454:UFC786455 UOY786454:UOY786455 UYU786454:UYU786455 VIQ786454:VIQ786455 VSM786454:VSM786455 WCI786454:WCI786455 WME786454:WME786455 WWA786454:WWA786455 S851990:S851991 JO851990:JO851991 TK851990:TK851991 ADG851990:ADG851991 ANC851990:ANC851991 AWY851990:AWY851991 BGU851990:BGU851991 BQQ851990:BQQ851991 CAM851990:CAM851991 CKI851990:CKI851991 CUE851990:CUE851991 DEA851990:DEA851991 DNW851990:DNW851991 DXS851990:DXS851991 EHO851990:EHO851991 ERK851990:ERK851991 FBG851990:FBG851991 FLC851990:FLC851991 FUY851990:FUY851991 GEU851990:GEU851991 GOQ851990:GOQ851991 GYM851990:GYM851991 HII851990:HII851991 HSE851990:HSE851991 ICA851990:ICA851991 ILW851990:ILW851991 IVS851990:IVS851991 JFO851990:JFO851991 JPK851990:JPK851991 JZG851990:JZG851991 KJC851990:KJC851991 KSY851990:KSY851991 LCU851990:LCU851991 LMQ851990:LMQ851991 LWM851990:LWM851991 MGI851990:MGI851991 MQE851990:MQE851991 NAA851990:NAA851991 NJW851990:NJW851991 NTS851990:NTS851991 ODO851990:ODO851991 ONK851990:ONK851991 OXG851990:OXG851991 PHC851990:PHC851991 PQY851990:PQY851991 QAU851990:QAU851991 QKQ851990:QKQ851991 QUM851990:QUM851991 REI851990:REI851991 ROE851990:ROE851991 RYA851990:RYA851991 SHW851990:SHW851991 SRS851990:SRS851991 TBO851990:TBO851991 TLK851990:TLK851991 TVG851990:TVG851991 UFC851990:UFC851991 UOY851990:UOY851991 UYU851990:UYU851991 VIQ851990:VIQ851991 VSM851990:VSM851991 WCI851990:WCI851991 WME851990:WME851991 WWA851990:WWA851991 S917526:S917527 JO917526:JO917527 TK917526:TK917527 ADG917526:ADG917527 ANC917526:ANC917527 AWY917526:AWY917527 BGU917526:BGU917527 BQQ917526:BQQ917527 CAM917526:CAM917527 CKI917526:CKI917527 CUE917526:CUE917527 DEA917526:DEA917527 DNW917526:DNW917527 DXS917526:DXS917527 EHO917526:EHO917527 ERK917526:ERK917527 FBG917526:FBG917527 FLC917526:FLC917527 FUY917526:FUY917527 GEU917526:GEU917527 GOQ917526:GOQ917527 GYM917526:GYM917527 HII917526:HII917527 HSE917526:HSE917527 ICA917526:ICA917527 ILW917526:ILW917527 IVS917526:IVS917527 JFO917526:JFO917527 JPK917526:JPK917527 JZG917526:JZG917527 KJC917526:KJC917527 KSY917526:KSY917527 LCU917526:LCU917527 LMQ917526:LMQ917527 LWM917526:LWM917527 MGI917526:MGI917527 MQE917526:MQE917527 NAA917526:NAA917527 NJW917526:NJW917527 NTS917526:NTS917527 ODO917526:ODO917527 ONK917526:ONK917527 OXG917526:OXG917527 PHC917526:PHC917527 PQY917526:PQY917527 QAU917526:QAU917527 QKQ917526:QKQ917527 QUM917526:QUM917527 REI917526:REI917527 ROE917526:ROE917527 RYA917526:RYA917527 SHW917526:SHW917527 SRS917526:SRS917527 TBO917526:TBO917527 TLK917526:TLK917527 TVG917526:TVG917527 UFC917526:UFC917527 UOY917526:UOY917527 UYU917526:UYU917527 VIQ917526:VIQ917527 VSM917526:VSM917527 WCI917526:WCI917527 WME917526:WME917527 WWA917526:WWA917527 S983062:S983063 JO983062:JO983063 TK983062:TK983063 ADG983062:ADG983063 ANC983062:ANC983063 AWY983062:AWY983063 BGU983062:BGU983063 BQQ983062:BQQ983063 CAM983062:CAM983063 CKI983062:CKI983063 CUE983062:CUE983063 DEA983062:DEA983063 DNW983062:DNW983063 DXS983062:DXS983063 EHO983062:EHO983063 ERK983062:ERK983063 FBG983062:FBG983063 FLC983062:FLC983063 FUY983062:FUY983063 GEU983062:GEU983063 GOQ983062:GOQ983063 GYM983062:GYM983063 HII983062:HII983063 HSE983062:HSE983063 ICA983062:ICA983063 ILW983062:ILW983063 IVS983062:IVS983063 JFO983062:JFO983063 JPK983062:JPK983063 JZG983062:JZG983063 KJC983062:KJC983063 KSY983062:KSY983063 LCU983062:LCU983063 LMQ983062:LMQ983063 LWM983062:LWM983063 MGI983062:MGI983063 MQE983062:MQE983063 NAA983062:NAA983063 NJW983062:NJW983063 NTS983062:NTS983063 ODO983062:ODO983063 ONK983062:ONK983063 OXG983062:OXG983063 PHC983062:PHC983063 PQY983062:PQY983063 QAU983062:QAU983063 QKQ983062:QKQ983063 QUM983062:QUM983063 REI983062:REI983063 ROE983062:ROE983063 RYA983062:RYA983063 SHW983062:SHW983063 SRS983062:SRS983063 TBO983062:TBO983063 TLK983062:TLK983063 TVG983062:TVG983063 UFC983062:UFC983063 UOY983062:UOY983063 UYU983062:UYU983063 VIQ983062:VIQ983063 VSM983062:VSM983063 WCI983062:WCI983063 WME983062:WME983063 C20 E20 G20 I20 K20 M20 O20 Q20 Q22</xm:sqref>
        </x14:dataValidation>
      </x14:dataValidations>
    </ext>
  </extLst>
</worksheet>
</file>

<file path=xl/worksheets/sheet7.xml><?xml version="1.0" encoding="utf-8"?>
<worksheet xmlns="http://schemas.openxmlformats.org/spreadsheetml/2006/main" xmlns:r="http://schemas.openxmlformats.org/officeDocument/2006/relationships">
  <dimension ref="A1:CJ130"/>
  <sheetViews>
    <sheetView workbookViewId="0">
      <selection activeCell="BI14" sqref="BI14"/>
    </sheetView>
  </sheetViews>
  <sheetFormatPr defaultRowHeight="15"/>
  <cols>
    <col min="1" max="1" width="0.7109375" style="143" customWidth="1"/>
    <col min="2" max="2" width="0.42578125" style="171" customWidth="1"/>
    <col min="3" max="3" width="0.5703125" style="143" customWidth="1"/>
    <col min="4" max="4" width="1" style="143" customWidth="1"/>
    <col min="5" max="5" width="3.42578125" style="210" customWidth="1"/>
    <col min="6" max="6" width="0.5703125" style="210" customWidth="1"/>
    <col min="7" max="7" width="0.7109375" style="210" customWidth="1"/>
    <col min="8" max="10" width="0.7109375" style="211" customWidth="1"/>
    <col min="11" max="26" width="0.7109375" style="212" customWidth="1"/>
    <col min="27" max="27" width="0.5703125" style="212" customWidth="1"/>
    <col min="28" max="28" width="2.710937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14062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140625" style="212" customWidth="1"/>
    <col min="63" max="63" width="0.5703125" style="212" customWidth="1"/>
    <col min="64" max="64" width="2.140625" style="212" customWidth="1"/>
    <col min="65" max="65" width="0.5703125" style="212" customWidth="1"/>
    <col min="66" max="66" width="2.140625" style="212" customWidth="1"/>
    <col min="67" max="67" width="0.5703125" style="212" customWidth="1"/>
    <col min="68" max="68" width="2.140625" style="212" customWidth="1"/>
    <col min="69" max="69" width="0.5703125" style="212" customWidth="1"/>
    <col min="70" max="70" width="2.140625" style="212" customWidth="1"/>
    <col min="71" max="71" width="0.5703125" style="212" customWidth="1"/>
    <col min="72" max="72" width="2.140625" style="212" customWidth="1"/>
    <col min="73" max="73" width="0.5703125" style="212" customWidth="1"/>
    <col min="74" max="74" width="2.140625" style="212" customWidth="1"/>
    <col min="75" max="75" width="0.5703125" style="212" customWidth="1"/>
    <col min="76" max="76" width="2.140625" style="212" customWidth="1"/>
    <col min="77" max="77" width="0.5703125" style="212" customWidth="1"/>
    <col min="78" max="78" width="2.140625" style="212" customWidth="1"/>
    <col min="79" max="79" width="0.5703125" style="212" customWidth="1"/>
    <col min="80" max="80" width="2.140625" style="212" customWidth="1"/>
    <col min="81" max="81" width="0.5703125" style="212" customWidth="1"/>
    <col min="82" max="82" width="2.140625" style="212" customWidth="1"/>
    <col min="83" max="83" width="0.5703125" style="212" customWidth="1"/>
    <col min="84" max="84" width="2.140625" style="212" customWidth="1"/>
    <col min="85" max="85" width="0.5703125" style="212" customWidth="1"/>
    <col min="86" max="86" width="1.7109375" style="143" customWidth="1"/>
    <col min="87" max="87" width="2.42578125" style="143" customWidth="1"/>
    <col min="88" max="88" width="1.28515625" style="154" customWidth="1"/>
    <col min="89" max="256" width="9.140625" style="143"/>
    <col min="257" max="257" width="0.7109375" style="143" customWidth="1"/>
    <col min="258" max="258" width="0.42578125" style="143" customWidth="1"/>
    <col min="259" max="259" width="0.5703125" style="143" customWidth="1"/>
    <col min="260" max="260" width="0.28515625" style="143" customWidth="1"/>
    <col min="261" max="261" width="3.42578125" style="143" customWidth="1"/>
    <col min="262" max="262" width="0.5703125" style="143" customWidth="1"/>
    <col min="263" max="282" width="0.7109375" style="143" customWidth="1"/>
    <col min="283" max="283" width="0.5703125" style="143" customWidth="1"/>
    <col min="284" max="284" width="2.710937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14062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140625" style="143" customWidth="1"/>
    <col min="319" max="319" width="0.5703125" style="143" customWidth="1"/>
    <col min="320" max="320" width="2.140625" style="143" customWidth="1"/>
    <col min="321" max="321" width="0.5703125" style="143" customWidth="1"/>
    <col min="322" max="322" width="2.140625" style="143" customWidth="1"/>
    <col min="323" max="323" width="0.5703125" style="143" customWidth="1"/>
    <col min="324" max="324" width="2.140625" style="143" customWidth="1"/>
    <col min="325" max="325" width="0.5703125" style="143" customWidth="1"/>
    <col min="326" max="326" width="2.140625" style="143" customWidth="1"/>
    <col min="327" max="327" width="0.5703125" style="143" customWidth="1"/>
    <col min="328" max="328" width="2.140625" style="143" customWidth="1"/>
    <col min="329" max="329" width="0.5703125" style="143" customWidth="1"/>
    <col min="330" max="330" width="2.140625" style="143" customWidth="1"/>
    <col min="331" max="331" width="0.5703125" style="143" customWidth="1"/>
    <col min="332" max="332" width="2.140625" style="143" customWidth="1"/>
    <col min="333" max="333" width="0.5703125" style="143" customWidth="1"/>
    <col min="334" max="334" width="2.140625" style="143" customWidth="1"/>
    <col min="335" max="335" width="0.5703125" style="143" customWidth="1"/>
    <col min="336" max="336" width="2.140625" style="143" customWidth="1"/>
    <col min="337" max="337" width="0.5703125" style="143" customWidth="1"/>
    <col min="338" max="338" width="2.140625" style="143" customWidth="1"/>
    <col min="339" max="339" width="0.5703125" style="143" customWidth="1"/>
    <col min="340" max="340" width="2.140625" style="143" customWidth="1"/>
    <col min="341" max="341" width="0.5703125" style="143" customWidth="1"/>
    <col min="342" max="342" width="1.7109375" style="143" customWidth="1"/>
    <col min="343" max="343" width="2.42578125" style="143" customWidth="1"/>
    <col min="344" max="344" width="1.28515625" style="143" customWidth="1"/>
    <col min="345" max="512" width="9.140625" style="143"/>
    <col min="513" max="513" width="0.7109375" style="143" customWidth="1"/>
    <col min="514" max="514" width="0.42578125" style="143" customWidth="1"/>
    <col min="515" max="515" width="0.5703125" style="143" customWidth="1"/>
    <col min="516" max="516" width="0.28515625" style="143" customWidth="1"/>
    <col min="517" max="517" width="3.42578125" style="143" customWidth="1"/>
    <col min="518" max="518" width="0.5703125" style="143" customWidth="1"/>
    <col min="519" max="538" width="0.7109375" style="143" customWidth="1"/>
    <col min="539" max="539" width="0.5703125" style="143" customWidth="1"/>
    <col min="540" max="540" width="2.710937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14062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140625" style="143" customWidth="1"/>
    <col min="575" max="575" width="0.5703125" style="143" customWidth="1"/>
    <col min="576" max="576" width="2.140625" style="143" customWidth="1"/>
    <col min="577" max="577" width="0.5703125" style="143" customWidth="1"/>
    <col min="578" max="578" width="2.140625" style="143" customWidth="1"/>
    <col min="579" max="579" width="0.5703125" style="143" customWidth="1"/>
    <col min="580" max="580" width="2.140625" style="143" customWidth="1"/>
    <col min="581" max="581" width="0.5703125" style="143" customWidth="1"/>
    <col min="582" max="582" width="2.140625" style="143" customWidth="1"/>
    <col min="583" max="583" width="0.5703125" style="143" customWidth="1"/>
    <col min="584" max="584" width="2.140625" style="143" customWidth="1"/>
    <col min="585" max="585" width="0.5703125" style="143" customWidth="1"/>
    <col min="586" max="586" width="2.140625" style="143" customWidth="1"/>
    <col min="587" max="587" width="0.5703125" style="143" customWidth="1"/>
    <col min="588" max="588" width="2.140625" style="143" customWidth="1"/>
    <col min="589" max="589" width="0.5703125" style="143" customWidth="1"/>
    <col min="590" max="590" width="2.140625" style="143" customWidth="1"/>
    <col min="591" max="591" width="0.5703125" style="143" customWidth="1"/>
    <col min="592" max="592" width="2.140625" style="143" customWidth="1"/>
    <col min="593" max="593" width="0.5703125" style="143" customWidth="1"/>
    <col min="594" max="594" width="2.140625" style="143" customWidth="1"/>
    <col min="595" max="595" width="0.5703125" style="143" customWidth="1"/>
    <col min="596" max="596" width="2.140625" style="143" customWidth="1"/>
    <col min="597" max="597" width="0.5703125" style="143" customWidth="1"/>
    <col min="598" max="598" width="1.7109375" style="143" customWidth="1"/>
    <col min="599" max="599" width="2.42578125" style="143" customWidth="1"/>
    <col min="600" max="600" width="1.28515625" style="143" customWidth="1"/>
    <col min="601" max="768" width="9.140625" style="143"/>
    <col min="769" max="769" width="0.7109375" style="143" customWidth="1"/>
    <col min="770" max="770" width="0.42578125" style="143" customWidth="1"/>
    <col min="771" max="771" width="0.5703125" style="143" customWidth="1"/>
    <col min="772" max="772" width="0.28515625" style="143" customWidth="1"/>
    <col min="773" max="773" width="3.42578125" style="143" customWidth="1"/>
    <col min="774" max="774" width="0.5703125" style="143" customWidth="1"/>
    <col min="775" max="794" width="0.7109375" style="143" customWidth="1"/>
    <col min="795" max="795" width="0.5703125" style="143" customWidth="1"/>
    <col min="796" max="796" width="2.710937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14062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140625" style="143" customWidth="1"/>
    <col min="831" max="831" width="0.5703125" style="143" customWidth="1"/>
    <col min="832" max="832" width="2.140625" style="143" customWidth="1"/>
    <col min="833" max="833" width="0.5703125" style="143" customWidth="1"/>
    <col min="834" max="834" width="2.140625" style="143" customWidth="1"/>
    <col min="835" max="835" width="0.5703125" style="143" customWidth="1"/>
    <col min="836" max="836" width="2.140625" style="143" customWidth="1"/>
    <col min="837" max="837" width="0.5703125" style="143" customWidth="1"/>
    <col min="838" max="838" width="2.140625" style="143" customWidth="1"/>
    <col min="839" max="839" width="0.5703125" style="143" customWidth="1"/>
    <col min="840" max="840" width="2.140625" style="143" customWidth="1"/>
    <col min="841" max="841" width="0.5703125" style="143" customWidth="1"/>
    <col min="842" max="842" width="2.140625" style="143" customWidth="1"/>
    <col min="843" max="843" width="0.5703125" style="143" customWidth="1"/>
    <col min="844" max="844" width="2.140625" style="143" customWidth="1"/>
    <col min="845" max="845" width="0.5703125" style="143" customWidth="1"/>
    <col min="846" max="846" width="2.140625" style="143" customWidth="1"/>
    <col min="847" max="847" width="0.5703125" style="143" customWidth="1"/>
    <col min="848" max="848" width="2.140625" style="143" customWidth="1"/>
    <col min="849" max="849" width="0.5703125" style="143" customWidth="1"/>
    <col min="850" max="850" width="2.140625" style="143" customWidth="1"/>
    <col min="851" max="851" width="0.5703125" style="143" customWidth="1"/>
    <col min="852" max="852" width="2.140625" style="143" customWidth="1"/>
    <col min="853" max="853" width="0.5703125" style="143" customWidth="1"/>
    <col min="854" max="854" width="1.7109375" style="143" customWidth="1"/>
    <col min="855" max="855" width="2.42578125" style="143" customWidth="1"/>
    <col min="856" max="856" width="1.28515625" style="143" customWidth="1"/>
    <col min="857"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42578125" style="143" customWidth="1"/>
    <col min="1030" max="1030" width="0.5703125" style="143" customWidth="1"/>
    <col min="1031" max="1050" width="0.7109375" style="143" customWidth="1"/>
    <col min="1051" max="1051" width="0.5703125" style="143" customWidth="1"/>
    <col min="1052" max="1052" width="2.710937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14062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140625" style="143" customWidth="1"/>
    <col min="1087" max="1087" width="0.5703125" style="143" customWidth="1"/>
    <col min="1088" max="1088" width="2.140625" style="143" customWidth="1"/>
    <col min="1089" max="1089" width="0.5703125" style="143" customWidth="1"/>
    <col min="1090" max="1090" width="2.140625" style="143" customWidth="1"/>
    <col min="1091" max="1091" width="0.5703125" style="143" customWidth="1"/>
    <col min="1092" max="1092" width="2.140625" style="143" customWidth="1"/>
    <col min="1093" max="1093" width="0.5703125" style="143" customWidth="1"/>
    <col min="1094" max="1094" width="2.140625" style="143" customWidth="1"/>
    <col min="1095" max="1095" width="0.5703125" style="143" customWidth="1"/>
    <col min="1096" max="1096" width="2.140625" style="143" customWidth="1"/>
    <col min="1097" max="1097" width="0.5703125" style="143" customWidth="1"/>
    <col min="1098" max="1098" width="2.140625" style="143" customWidth="1"/>
    <col min="1099" max="1099" width="0.5703125" style="143" customWidth="1"/>
    <col min="1100" max="1100" width="2.140625" style="143" customWidth="1"/>
    <col min="1101" max="1101" width="0.5703125" style="143" customWidth="1"/>
    <col min="1102" max="1102" width="2.140625" style="143" customWidth="1"/>
    <col min="1103" max="1103" width="0.5703125" style="143" customWidth="1"/>
    <col min="1104" max="1104" width="2.140625" style="143" customWidth="1"/>
    <col min="1105" max="1105" width="0.5703125" style="143" customWidth="1"/>
    <col min="1106" max="1106" width="2.140625" style="143" customWidth="1"/>
    <col min="1107" max="1107" width="0.5703125" style="143" customWidth="1"/>
    <col min="1108" max="1108" width="2.140625" style="143" customWidth="1"/>
    <col min="1109" max="1109" width="0.5703125" style="143" customWidth="1"/>
    <col min="1110" max="1110" width="1.7109375" style="143" customWidth="1"/>
    <col min="1111" max="1111" width="2.42578125" style="143" customWidth="1"/>
    <col min="1112" max="1112" width="1.28515625" style="143" customWidth="1"/>
    <col min="1113"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42578125" style="143" customWidth="1"/>
    <col min="1286" max="1286" width="0.5703125" style="143" customWidth="1"/>
    <col min="1287" max="1306" width="0.7109375" style="143" customWidth="1"/>
    <col min="1307" max="1307" width="0.5703125" style="143" customWidth="1"/>
    <col min="1308" max="1308" width="2.710937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14062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140625" style="143" customWidth="1"/>
    <col min="1343" max="1343" width="0.5703125" style="143" customWidth="1"/>
    <col min="1344" max="1344" width="2.140625" style="143" customWidth="1"/>
    <col min="1345" max="1345" width="0.5703125" style="143" customWidth="1"/>
    <col min="1346" max="1346" width="2.140625" style="143" customWidth="1"/>
    <col min="1347" max="1347" width="0.5703125" style="143" customWidth="1"/>
    <col min="1348" max="1348" width="2.140625" style="143" customWidth="1"/>
    <col min="1349" max="1349" width="0.5703125" style="143" customWidth="1"/>
    <col min="1350" max="1350" width="2.140625" style="143" customWidth="1"/>
    <col min="1351" max="1351" width="0.5703125" style="143" customWidth="1"/>
    <col min="1352" max="1352" width="2.140625" style="143" customWidth="1"/>
    <col min="1353" max="1353" width="0.5703125" style="143" customWidth="1"/>
    <col min="1354" max="1354" width="2.140625" style="143" customWidth="1"/>
    <col min="1355" max="1355" width="0.5703125" style="143" customWidth="1"/>
    <col min="1356" max="1356" width="2.140625" style="143" customWidth="1"/>
    <col min="1357" max="1357" width="0.5703125" style="143" customWidth="1"/>
    <col min="1358" max="1358" width="2.140625" style="143" customWidth="1"/>
    <col min="1359" max="1359" width="0.5703125" style="143" customWidth="1"/>
    <col min="1360" max="1360" width="2.140625" style="143" customWidth="1"/>
    <col min="1361" max="1361" width="0.5703125" style="143" customWidth="1"/>
    <col min="1362" max="1362" width="2.140625" style="143" customWidth="1"/>
    <col min="1363" max="1363" width="0.5703125" style="143" customWidth="1"/>
    <col min="1364" max="1364" width="2.140625" style="143" customWidth="1"/>
    <col min="1365" max="1365" width="0.5703125" style="143" customWidth="1"/>
    <col min="1366" max="1366" width="1.7109375" style="143" customWidth="1"/>
    <col min="1367" max="1367" width="2.42578125" style="143" customWidth="1"/>
    <col min="1368" max="1368" width="1.28515625" style="143" customWidth="1"/>
    <col min="1369"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42578125" style="143" customWidth="1"/>
    <col min="1542" max="1542" width="0.5703125" style="143" customWidth="1"/>
    <col min="1543" max="1562" width="0.7109375" style="143" customWidth="1"/>
    <col min="1563" max="1563" width="0.5703125" style="143" customWidth="1"/>
    <col min="1564" max="1564" width="2.710937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14062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140625" style="143" customWidth="1"/>
    <col min="1599" max="1599" width="0.5703125" style="143" customWidth="1"/>
    <col min="1600" max="1600" width="2.140625" style="143" customWidth="1"/>
    <col min="1601" max="1601" width="0.5703125" style="143" customWidth="1"/>
    <col min="1602" max="1602" width="2.140625" style="143" customWidth="1"/>
    <col min="1603" max="1603" width="0.5703125" style="143" customWidth="1"/>
    <col min="1604" max="1604" width="2.140625" style="143" customWidth="1"/>
    <col min="1605" max="1605" width="0.5703125" style="143" customWidth="1"/>
    <col min="1606" max="1606" width="2.140625" style="143" customWidth="1"/>
    <col min="1607" max="1607" width="0.5703125" style="143" customWidth="1"/>
    <col min="1608" max="1608" width="2.140625" style="143" customWidth="1"/>
    <col min="1609" max="1609" width="0.5703125" style="143" customWidth="1"/>
    <col min="1610" max="1610" width="2.140625" style="143" customWidth="1"/>
    <col min="1611" max="1611" width="0.5703125" style="143" customWidth="1"/>
    <col min="1612" max="1612" width="2.140625" style="143" customWidth="1"/>
    <col min="1613" max="1613" width="0.5703125" style="143" customWidth="1"/>
    <col min="1614" max="1614" width="2.140625" style="143" customWidth="1"/>
    <col min="1615" max="1615" width="0.5703125" style="143" customWidth="1"/>
    <col min="1616" max="1616" width="2.140625" style="143" customWidth="1"/>
    <col min="1617" max="1617" width="0.5703125" style="143" customWidth="1"/>
    <col min="1618" max="1618" width="2.140625" style="143" customWidth="1"/>
    <col min="1619" max="1619" width="0.5703125" style="143" customWidth="1"/>
    <col min="1620" max="1620" width="2.140625" style="143" customWidth="1"/>
    <col min="1621" max="1621" width="0.5703125" style="143" customWidth="1"/>
    <col min="1622" max="1622" width="1.7109375" style="143" customWidth="1"/>
    <col min="1623" max="1623" width="2.42578125" style="143" customWidth="1"/>
    <col min="1624" max="1624" width="1.28515625" style="143" customWidth="1"/>
    <col min="1625"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42578125" style="143" customWidth="1"/>
    <col min="1798" max="1798" width="0.5703125" style="143" customWidth="1"/>
    <col min="1799" max="1818" width="0.7109375" style="143" customWidth="1"/>
    <col min="1819" max="1819" width="0.5703125" style="143" customWidth="1"/>
    <col min="1820" max="1820" width="2.710937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14062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140625" style="143" customWidth="1"/>
    <col min="1855" max="1855" width="0.5703125" style="143" customWidth="1"/>
    <col min="1856" max="1856" width="2.140625" style="143" customWidth="1"/>
    <col min="1857" max="1857" width="0.5703125" style="143" customWidth="1"/>
    <col min="1858" max="1858" width="2.140625" style="143" customWidth="1"/>
    <col min="1859" max="1859" width="0.5703125" style="143" customWidth="1"/>
    <col min="1860" max="1860" width="2.140625" style="143" customWidth="1"/>
    <col min="1861" max="1861" width="0.5703125" style="143" customWidth="1"/>
    <col min="1862" max="1862" width="2.140625" style="143" customWidth="1"/>
    <col min="1863" max="1863" width="0.5703125" style="143" customWidth="1"/>
    <col min="1864" max="1864" width="2.140625" style="143" customWidth="1"/>
    <col min="1865" max="1865" width="0.5703125" style="143" customWidth="1"/>
    <col min="1866" max="1866" width="2.140625" style="143" customWidth="1"/>
    <col min="1867" max="1867" width="0.5703125" style="143" customWidth="1"/>
    <col min="1868" max="1868" width="2.140625" style="143" customWidth="1"/>
    <col min="1869" max="1869" width="0.5703125" style="143" customWidth="1"/>
    <col min="1870" max="1870" width="2.140625" style="143" customWidth="1"/>
    <col min="1871" max="1871" width="0.5703125" style="143" customWidth="1"/>
    <col min="1872" max="1872" width="2.140625" style="143" customWidth="1"/>
    <col min="1873" max="1873" width="0.5703125" style="143" customWidth="1"/>
    <col min="1874" max="1874" width="2.140625" style="143" customWidth="1"/>
    <col min="1875" max="1875" width="0.5703125" style="143" customWidth="1"/>
    <col min="1876" max="1876" width="2.140625" style="143" customWidth="1"/>
    <col min="1877" max="1877" width="0.5703125" style="143" customWidth="1"/>
    <col min="1878" max="1878" width="1.7109375" style="143" customWidth="1"/>
    <col min="1879" max="1879" width="2.42578125" style="143" customWidth="1"/>
    <col min="1880" max="1880" width="1.28515625" style="143" customWidth="1"/>
    <col min="1881"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42578125" style="143" customWidth="1"/>
    <col min="2054" max="2054" width="0.5703125" style="143" customWidth="1"/>
    <col min="2055" max="2074" width="0.7109375" style="143" customWidth="1"/>
    <col min="2075" max="2075" width="0.5703125" style="143" customWidth="1"/>
    <col min="2076" max="2076" width="2.710937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14062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140625" style="143" customWidth="1"/>
    <col min="2111" max="2111" width="0.5703125" style="143" customWidth="1"/>
    <col min="2112" max="2112" width="2.140625" style="143" customWidth="1"/>
    <col min="2113" max="2113" width="0.5703125" style="143" customWidth="1"/>
    <col min="2114" max="2114" width="2.140625" style="143" customWidth="1"/>
    <col min="2115" max="2115" width="0.5703125" style="143" customWidth="1"/>
    <col min="2116" max="2116" width="2.140625" style="143" customWidth="1"/>
    <col min="2117" max="2117" width="0.5703125" style="143" customWidth="1"/>
    <col min="2118" max="2118" width="2.140625" style="143" customWidth="1"/>
    <col min="2119" max="2119" width="0.5703125" style="143" customWidth="1"/>
    <col min="2120" max="2120" width="2.140625" style="143" customWidth="1"/>
    <col min="2121" max="2121" width="0.5703125" style="143" customWidth="1"/>
    <col min="2122" max="2122" width="2.140625" style="143" customWidth="1"/>
    <col min="2123" max="2123" width="0.5703125" style="143" customWidth="1"/>
    <col min="2124" max="2124" width="2.140625" style="143" customWidth="1"/>
    <col min="2125" max="2125" width="0.5703125" style="143" customWidth="1"/>
    <col min="2126" max="2126" width="2.140625" style="143" customWidth="1"/>
    <col min="2127" max="2127" width="0.5703125" style="143" customWidth="1"/>
    <col min="2128" max="2128" width="2.140625" style="143" customWidth="1"/>
    <col min="2129" max="2129" width="0.5703125" style="143" customWidth="1"/>
    <col min="2130" max="2130" width="2.140625" style="143" customWidth="1"/>
    <col min="2131" max="2131" width="0.5703125" style="143" customWidth="1"/>
    <col min="2132" max="2132" width="2.140625" style="143" customWidth="1"/>
    <col min="2133" max="2133" width="0.5703125" style="143" customWidth="1"/>
    <col min="2134" max="2134" width="1.7109375" style="143" customWidth="1"/>
    <col min="2135" max="2135" width="2.42578125" style="143" customWidth="1"/>
    <col min="2136" max="2136" width="1.28515625" style="143" customWidth="1"/>
    <col min="2137"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42578125" style="143" customWidth="1"/>
    <col min="2310" max="2310" width="0.5703125" style="143" customWidth="1"/>
    <col min="2311" max="2330" width="0.7109375" style="143" customWidth="1"/>
    <col min="2331" max="2331" width="0.5703125" style="143" customWidth="1"/>
    <col min="2332" max="2332" width="2.710937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14062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140625" style="143" customWidth="1"/>
    <col min="2367" max="2367" width="0.5703125" style="143" customWidth="1"/>
    <col min="2368" max="2368" width="2.140625" style="143" customWidth="1"/>
    <col min="2369" max="2369" width="0.5703125" style="143" customWidth="1"/>
    <col min="2370" max="2370" width="2.140625" style="143" customWidth="1"/>
    <col min="2371" max="2371" width="0.5703125" style="143" customWidth="1"/>
    <col min="2372" max="2372" width="2.140625" style="143" customWidth="1"/>
    <col min="2373" max="2373" width="0.5703125" style="143" customWidth="1"/>
    <col min="2374" max="2374" width="2.140625" style="143" customWidth="1"/>
    <col min="2375" max="2375" width="0.5703125" style="143" customWidth="1"/>
    <col min="2376" max="2376" width="2.140625" style="143" customWidth="1"/>
    <col min="2377" max="2377" width="0.5703125" style="143" customWidth="1"/>
    <col min="2378" max="2378" width="2.140625" style="143" customWidth="1"/>
    <col min="2379" max="2379" width="0.5703125" style="143" customWidth="1"/>
    <col min="2380" max="2380" width="2.140625" style="143" customWidth="1"/>
    <col min="2381" max="2381" width="0.5703125" style="143" customWidth="1"/>
    <col min="2382" max="2382" width="2.140625" style="143" customWidth="1"/>
    <col min="2383" max="2383" width="0.5703125" style="143" customWidth="1"/>
    <col min="2384" max="2384" width="2.140625" style="143" customWidth="1"/>
    <col min="2385" max="2385" width="0.5703125" style="143" customWidth="1"/>
    <col min="2386" max="2386" width="2.140625" style="143" customWidth="1"/>
    <col min="2387" max="2387" width="0.5703125" style="143" customWidth="1"/>
    <col min="2388" max="2388" width="2.140625" style="143" customWidth="1"/>
    <col min="2389" max="2389" width="0.5703125" style="143" customWidth="1"/>
    <col min="2390" max="2390" width="1.7109375" style="143" customWidth="1"/>
    <col min="2391" max="2391" width="2.42578125" style="143" customWidth="1"/>
    <col min="2392" max="2392" width="1.28515625" style="143" customWidth="1"/>
    <col min="2393"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42578125" style="143" customWidth="1"/>
    <col min="2566" max="2566" width="0.5703125" style="143" customWidth="1"/>
    <col min="2567" max="2586" width="0.7109375" style="143" customWidth="1"/>
    <col min="2587" max="2587" width="0.5703125" style="143" customWidth="1"/>
    <col min="2588" max="2588" width="2.710937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14062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140625" style="143" customWidth="1"/>
    <col min="2623" max="2623" width="0.5703125" style="143" customWidth="1"/>
    <col min="2624" max="2624" width="2.140625" style="143" customWidth="1"/>
    <col min="2625" max="2625" width="0.5703125" style="143" customWidth="1"/>
    <col min="2626" max="2626" width="2.140625" style="143" customWidth="1"/>
    <col min="2627" max="2627" width="0.5703125" style="143" customWidth="1"/>
    <col min="2628" max="2628" width="2.140625" style="143" customWidth="1"/>
    <col min="2629" max="2629" width="0.5703125" style="143" customWidth="1"/>
    <col min="2630" max="2630" width="2.140625" style="143" customWidth="1"/>
    <col min="2631" max="2631" width="0.5703125" style="143" customWidth="1"/>
    <col min="2632" max="2632" width="2.140625" style="143" customWidth="1"/>
    <col min="2633" max="2633" width="0.5703125" style="143" customWidth="1"/>
    <col min="2634" max="2634" width="2.140625" style="143" customWidth="1"/>
    <col min="2635" max="2635" width="0.5703125" style="143" customWidth="1"/>
    <col min="2636" max="2636" width="2.140625" style="143" customWidth="1"/>
    <col min="2637" max="2637" width="0.5703125" style="143" customWidth="1"/>
    <col min="2638" max="2638" width="2.140625" style="143" customWidth="1"/>
    <col min="2639" max="2639" width="0.5703125" style="143" customWidth="1"/>
    <col min="2640" max="2640" width="2.140625" style="143" customWidth="1"/>
    <col min="2641" max="2641" width="0.5703125" style="143" customWidth="1"/>
    <col min="2642" max="2642" width="2.140625" style="143" customWidth="1"/>
    <col min="2643" max="2643" width="0.5703125" style="143" customWidth="1"/>
    <col min="2644" max="2644" width="2.140625" style="143" customWidth="1"/>
    <col min="2645" max="2645" width="0.5703125" style="143" customWidth="1"/>
    <col min="2646" max="2646" width="1.7109375" style="143" customWidth="1"/>
    <col min="2647" max="2647" width="2.42578125" style="143" customWidth="1"/>
    <col min="2648" max="2648" width="1.28515625" style="143" customWidth="1"/>
    <col min="2649"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42578125" style="143" customWidth="1"/>
    <col min="2822" max="2822" width="0.5703125" style="143" customWidth="1"/>
    <col min="2823" max="2842" width="0.7109375" style="143" customWidth="1"/>
    <col min="2843" max="2843" width="0.5703125" style="143" customWidth="1"/>
    <col min="2844" max="2844" width="2.710937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14062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140625" style="143" customWidth="1"/>
    <col min="2879" max="2879" width="0.5703125" style="143" customWidth="1"/>
    <col min="2880" max="2880" width="2.140625" style="143" customWidth="1"/>
    <col min="2881" max="2881" width="0.5703125" style="143" customWidth="1"/>
    <col min="2882" max="2882" width="2.140625" style="143" customWidth="1"/>
    <col min="2883" max="2883" width="0.5703125" style="143" customWidth="1"/>
    <col min="2884" max="2884" width="2.140625" style="143" customWidth="1"/>
    <col min="2885" max="2885" width="0.5703125" style="143" customWidth="1"/>
    <col min="2886" max="2886" width="2.140625" style="143" customWidth="1"/>
    <col min="2887" max="2887" width="0.5703125" style="143" customWidth="1"/>
    <col min="2888" max="2888" width="2.140625" style="143" customWidth="1"/>
    <col min="2889" max="2889" width="0.5703125" style="143" customWidth="1"/>
    <col min="2890" max="2890" width="2.140625" style="143" customWidth="1"/>
    <col min="2891" max="2891" width="0.5703125" style="143" customWidth="1"/>
    <col min="2892" max="2892" width="2.140625" style="143" customWidth="1"/>
    <col min="2893" max="2893" width="0.5703125" style="143" customWidth="1"/>
    <col min="2894" max="2894" width="2.140625" style="143" customWidth="1"/>
    <col min="2895" max="2895" width="0.5703125" style="143" customWidth="1"/>
    <col min="2896" max="2896" width="2.140625" style="143" customWidth="1"/>
    <col min="2897" max="2897" width="0.5703125" style="143" customWidth="1"/>
    <col min="2898" max="2898" width="2.140625" style="143" customWidth="1"/>
    <col min="2899" max="2899" width="0.5703125" style="143" customWidth="1"/>
    <col min="2900" max="2900" width="2.140625" style="143" customWidth="1"/>
    <col min="2901" max="2901" width="0.5703125" style="143" customWidth="1"/>
    <col min="2902" max="2902" width="1.7109375" style="143" customWidth="1"/>
    <col min="2903" max="2903" width="2.42578125" style="143" customWidth="1"/>
    <col min="2904" max="2904" width="1.28515625" style="143" customWidth="1"/>
    <col min="2905"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42578125" style="143" customWidth="1"/>
    <col min="3078" max="3078" width="0.5703125" style="143" customWidth="1"/>
    <col min="3079" max="3098" width="0.7109375" style="143" customWidth="1"/>
    <col min="3099" max="3099" width="0.5703125" style="143" customWidth="1"/>
    <col min="3100" max="3100" width="2.710937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14062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140625" style="143" customWidth="1"/>
    <col min="3135" max="3135" width="0.5703125" style="143" customWidth="1"/>
    <col min="3136" max="3136" width="2.140625" style="143" customWidth="1"/>
    <col min="3137" max="3137" width="0.5703125" style="143" customWidth="1"/>
    <col min="3138" max="3138" width="2.140625" style="143" customWidth="1"/>
    <col min="3139" max="3139" width="0.5703125" style="143" customWidth="1"/>
    <col min="3140" max="3140" width="2.140625" style="143" customWidth="1"/>
    <col min="3141" max="3141" width="0.5703125" style="143" customWidth="1"/>
    <col min="3142" max="3142" width="2.140625" style="143" customWidth="1"/>
    <col min="3143" max="3143" width="0.5703125" style="143" customWidth="1"/>
    <col min="3144" max="3144" width="2.140625" style="143" customWidth="1"/>
    <col min="3145" max="3145" width="0.5703125" style="143" customWidth="1"/>
    <col min="3146" max="3146" width="2.140625" style="143" customWidth="1"/>
    <col min="3147" max="3147" width="0.5703125" style="143" customWidth="1"/>
    <col min="3148" max="3148" width="2.140625" style="143" customWidth="1"/>
    <col min="3149" max="3149" width="0.5703125" style="143" customWidth="1"/>
    <col min="3150" max="3150" width="2.140625" style="143" customWidth="1"/>
    <col min="3151" max="3151" width="0.5703125" style="143" customWidth="1"/>
    <col min="3152" max="3152" width="2.140625" style="143" customWidth="1"/>
    <col min="3153" max="3153" width="0.5703125" style="143" customWidth="1"/>
    <col min="3154" max="3154" width="2.140625" style="143" customWidth="1"/>
    <col min="3155" max="3155" width="0.5703125" style="143" customWidth="1"/>
    <col min="3156" max="3156" width="2.140625" style="143" customWidth="1"/>
    <col min="3157" max="3157" width="0.5703125" style="143" customWidth="1"/>
    <col min="3158" max="3158" width="1.7109375" style="143" customWidth="1"/>
    <col min="3159" max="3159" width="2.42578125" style="143" customWidth="1"/>
    <col min="3160" max="3160" width="1.28515625" style="143" customWidth="1"/>
    <col min="3161"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42578125" style="143" customWidth="1"/>
    <col min="3334" max="3334" width="0.5703125" style="143" customWidth="1"/>
    <col min="3335" max="3354" width="0.7109375" style="143" customWidth="1"/>
    <col min="3355" max="3355" width="0.5703125" style="143" customWidth="1"/>
    <col min="3356" max="3356" width="2.710937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14062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140625" style="143" customWidth="1"/>
    <col min="3391" max="3391" width="0.5703125" style="143" customWidth="1"/>
    <col min="3392" max="3392" width="2.140625" style="143" customWidth="1"/>
    <col min="3393" max="3393" width="0.5703125" style="143" customWidth="1"/>
    <col min="3394" max="3394" width="2.140625" style="143" customWidth="1"/>
    <col min="3395" max="3395" width="0.5703125" style="143" customWidth="1"/>
    <col min="3396" max="3396" width="2.140625" style="143" customWidth="1"/>
    <col min="3397" max="3397" width="0.5703125" style="143" customWidth="1"/>
    <col min="3398" max="3398" width="2.140625" style="143" customWidth="1"/>
    <col min="3399" max="3399" width="0.5703125" style="143" customWidth="1"/>
    <col min="3400" max="3400" width="2.140625" style="143" customWidth="1"/>
    <col min="3401" max="3401" width="0.5703125" style="143" customWidth="1"/>
    <col min="3402" max="3402" width="2.140625" style="143" customWidth="1"/>
    <col min="3403" max="3403" width="0.5703125" style="143" customWidth="1"/>
    <col min="3404" max="3404" width="2.140625" style="143" customWidth="1"/>
    <col min="3405" max="3405" width="0.5703125" style="143" customWidth="1"/>
    <col min="3406" max="3406" width="2.140625" style="143" customWidth="1"/>
    <col min="3407" max="3407" width="0.5703125" style="143" customWidth="1"/>
    <col min="3408" max="3408" width="2.140625" style="143" customWidth="1"/>
    <col min="3409" max="3409" width="0.5703125" style="143" customWidth="1"/>
    <col min="3410" max="3410" width="2.140625" style="143" customWidth="1"/>
    <col min="3411" max="3411" width="0.5703125" style="143" customWidth="1"/>
    <col min="3412" max="3412" width="2.140625" style="143" customWidth="1"/>
    <col min="3413" max="3413" width="0.5703125" style="143" customWidth="1"/>
    <col min="3414" max="3414" width="1.7109375" style="143" customWidth="1"/>
    <col min="3415" max="3415" width="2.42578125" style="143" customWidth="1"/>
    <col min="3416" max="3416" width="1.28515625" style="143" customWidth="1"/>
    <col min="3417"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42578125" style="143" customWidth="1"/>
    <col min="3590" max="3590" width="0.5703125" style="143" customWidth="1"/>
    <col min="3591" max="3610" width="0.7109375" style="143" customWidth="1"/>
    <col min="3611" max="3611" width="0.5703125" style="143" customWidth="1"/>
    <col min="3612" max="3612" width="2.710937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14062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140625" style="143" customWidth="1"/>
    <col min="3647" max="3647" width="0.5703125" style="143" customWidth="1"/>
    <col min="3648" max="3648" width="2.140625" style="143" customWidth="1"/>
    <col min="3649" max="3649" width="0.5703125" style="143" customWidth="1"/>
    <col min="3650" max="3650" width="2.140625" style="143" customWidth="1"/>
    <col min="3651" max="3651" width="0.5703125" style="143" customWidth="1"/>
    <col min="3652" max="3652" width="2.140625" style="143" customWidth="1"/>
    <col min="3653" max="3653" width="0.5703125" style="143" customWidth="1"/>
    <col min="3654" max="3654" width="2.140625" style="143" customWidth="1"/>
    <col min="3655" max="3655" width="0.5703125" style="143" customWidth="1"/>
    <col min="3656" max="3656" width="2.140625" style="143" customWidth="1"/>
    <col min="3657" max="3657" width="0.5703125" style="143" customWidth="1"/>
    <col min="3658" max="3658" width="2.140625" style="143" customWidth="1"/>
    <col min="3659" max="3659" width="0.5703125" style="143" customWidth="1"/>
    <col min="3660" max="3660" width="2.140625" style="143" customWidth="1"/>
    <col min="3661" max="3661" width="0.5703125" style="143" customWidth="1"/>
    <col min="3662" max="3662" width="2.140625" style="143" customWidth="1"/>
    <col min="3663" max="3663" width="0.5703125" style="143" customWidth="1"/>
    <col min="3664" max="3664" width="2.140625" style="143" customWidth="1"/>
    <col min="3665" max="3665" width="0.5703125" style="143" customWidth="1"/>
    <col min="3666" max="3666" width="2.140625" style="143" customWidth="1"/>
    <col min="3667" max="3667" width="0.5703125" style="143" customWidth="1"/>
    <col min="3668" max="3668" width="2.140625" style="143" customWidth="1"/>
    <col min="3669" max="3669" width="0.5703125" style="143" customWidth="1"/>
    <col min="3670" max="3670" width="1.7109375" style="143" customWidth="1"/>
    <col min="3671" max="3671" width="2.42578125" style="143" customWidth="1"/>
    <col min="3672" max="3672" width="1.28515625" style="143" customWidth="1"/>
    <col min="3673"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42578125" style="143" customWidth="1"/>
    <col min="3846" max="3846" width="0.5703125" style="143" customWidth="1"/>
    <col min="3847" max="3866" width="0.7109375" style="143" customWidth="1"/>
    <col min="3867" max="3867" width="0.5703125" style="143" customWidth="1"/>
    <col min="3868" max="3868" width="2.710937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14062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140625" style="143" customWidth="1"/>
    <col min="3903" max="3903" width="0.5703125" style="143" customWidth="1"/>
    <col min="3904" max="3904" width="2.140625" style="143" customWidth="1"/>
    <col min="3905" max="3905" width="0.5703125" style="143" customWidth="1"/>
    <col min="3906" max="3906" width="2.140625" style="143" customWidth="1"/>
    <col min="3907" max="3907" width="0.5703125" style="143" customWidth="1"/>
    <col min="3908" max="3908" width="2.140625" style="143" customWidth="1"/>
    <col min="3909" max="3909" width="0.5703125" style="143" customWidth="1"/>
    <col min="3910" max="3910" width="2.140625" style="143" customWidth="1"/>
    <col min="3911" max="3911" width="0.5703125" style="143" customWidth="1"/>
    <col min="3912" max="3912" width="2.140625" style="143" customWidth="1"/>
    <col min="3913" max="3913" width="0.5703125" style="143" customWidth="1"/>
    <col min="3914" max="3914" width="2.140625" style="143" customWidth="1"/>
    <col min="3915" max="3915" width="0.5703125" style="143" customWidth="1"/>
    <col min="3916" max="3916" width="2.140625" style="143" customWidth="1"/>
    <col min="3917" max="3917" width="0.5703125" style="143" customWidth="1"/>
    <col min="3918" max="3918" width="2.140625" style="143" customWidth="1"/>
    <col min="3919" max="3919" width="0.5703125" style="143" customWidth="1"/>
    <col min="3920" max="3920" width="2.140625" style="143" customWidth="1"/>
    <col min="3921" max="3921" width="0.5703125" style="143" customWidth="1"/>
    <col min="3922" max="3922" width="2.140625" style="143" customWidth="1"/>
    <col min="3923" max="3923" width="0.5703125" style="143" customWidth="1"/>
    <col min="3924" max="3924" width="2.140625" style="143" customWidth="1"/>
    <col min="3925" max="3925" width="0.5703125" style="143" customWidth="1"/>
    <col min="3926" max="3926" width="1.7109375" style="143" customWidth="1"/>
    <col min="3927" max="3927" width="2.42578125" style="143" customWidth="1"/>
    <col min="3928" max="3928" width="1.28515625" style="143" customWidth="1"/>
    <col min="3929"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42578125" style="143" customWidth="1"/>
    <col min="4102" max="4102" width="0.5703125" style="143" customWidth="1"/>
    <col min="4103" max="4122" width="0.7109375" style="143" customWidth="1"/>
    <col min="4123" max="4123" width="0.5703125" style="143" customWidth="1"/>
    <col min="4124" max="4124" width="2.710937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14062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140625" style="143" customWidth="1"/>
    <col min="4159" max="4159" width="0.5703125" style="143" customWidth="1"/>
    <col min="4160" max="4160" width="2.140625" style="143" customWidth="1"/>
    <col min="4161" max="4161" width="0.5703125" style="143" customWidth="1"/>
    <col min="4162" max="4162" width="2.140625" style="143" customWidth="1"/>
    <col min="4163" max="4163" width="0.5703125" style="143" customWidth="1"/>
    <col min="4164" max="4164" width="2.140625" style="143" customWidth="1"/>
    <col min="4165" max="4165" width="0.5703125" style="143" customWidth="1"/>
    <col min="4166" max="4166" width="2.140625" style="143" customWidth="1"/>
    <col min="4167" max="4167" width="0.5703125" style="143" customWidth="1"/>
    <col min="4168" max="4168" width="2.140625" style="143" customWidth="1"/>
    <col min="4169" max="4169" width="0.5703125" style="143" customWidth="1"/>
    <col min="4170" max="4170" width="2.140625" style="143" customWidth="1"/>
    <col min="4171" max="4171" width="0.5703125" style="143" customWidth="1"/>
    <col min="4172" max="4172" width="2.140625" style="143" customWidth="1"/>
    <col min="4173" max="4173" width="0.5703125" style="143" customWidth="1"/>
    <col min="4174" max="4174" width="2.140625" style="143" customWidth="1"/>
    <col min="4175" max="4175" width="0.5703125" style="143" customWidth="1"/>
    <col min="4176" max="4176" width="2.140625" style="143" customWidth="1"/>
    <col min="4177" max="4177" width="0.5703125" style="143" customWidth="1"/>
    <col min="4178" max="4178" width="2.140625" style="143" customWidth="1"/>
    <col min="4179" max="4179" width="0.5703125" style="143" customWidth="1"/>
    <col min="4180" max="4180" width="2.140625" style="143" customWidth="1"/>
    <col min="4181" max="4181" width="0.5703125" style="143" customWidth="1"/>
    <col min="4182" max="4182" width="1.7109375" style="143" customWidth="1"/>
    <col min="4183" max="4183" width="2.42578125" style="143" customWidth="1"/>
    <col min="4184" max="4184" width="1.28515625" style="143" customWidth="1"/>
    <col min="4185"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42578125" style="143" customWidth="1"/>
    <col min="4358" max="4358" width="0.5703125" style="143" customWidth="1"/>
    <col min="4359" max="4378" width="0.7109375" style="143" customWidth="1"/>
    <col min="4379" max="4379" width="0.5703125" style="143" customWidth="1"/>
    <col min="4380" max="4380" width="2.710937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14062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140625" style="143" customWidth="1"/>
    <col min="4415" max="4415" width="0.5703125" style="143" customWidth="1"/>
    <col min="4416" max="4416" width="2.140625" style="143" customWidth="1"/>
    <col min="4417" max="4417" width="0.5703125" style="143" customWidth="1"/>
    <col min="4418" max="4418" width="2.140625" style="143" customWidth="1"/>
    <col min="4419" max="4419" width="0.5703125" style="143" customWidth="1"/>
    <col min="4420" max="4420" width="2.140625" style="143" customWidth="1"/>
    <col min="4421" max="4421" width="0.5703125" style="143" customWidth="1"/>
    <col min="4422" max="4422" width="2.140625" style="143" customWidth="1"/>
    <col min="4423" max="4423" width="0.5703125" style="143" customWidth="1"/>
    <col min="4424" max="4424" width="2.140625" style="143" customWidth="1"/>
    <col min="4425" max="4425" width="0.5703125" style="143" customWidth="1"/>
    <col min="4426" max="4426" width="2.140625" style="143" customWidth="1"/>
    <col min="4427" max="4427" width="0.5703125" style="143" customWidth="1"/>
    <col min="4428" max="4428" width="2.140625" style="143" customWidth="1"/>
    <col min="4429" max="4429" width="0.5703125" style="143" customWidth="1"/>
    <col min="4430" max="4430" width="2.140625" style="143" customWidth="1"/>
    <col min="4431" max="4431" width="0.5703125" style="143" customWidth="1"/>
    <col min="4432" max="4432" width="2.140625" style="143" customWidth="1"/>
    <col min="4433" max="4433" width="0.5703125" style="143" customWidth="1"/>
    <col min="4434" max="4434" width="2.140625" style="143" customWidth="1"/>
    <col min="4435" max="4435" width="0.5703125" style="143" customWidth="1"/>
    <col min="4436" max="4436" width="2.140625" style="143" customWidth="1"/>
    <col min="4437" max="4437" width="0.5703125" style="143" customWidth="1"/>
    <col min="4438" max="4438" width="1.7109375" style="143" customWidth="1"/>
    <col min="4439" max="4439" width="2.42578125" style="143" customWidth="1"/>
    <col min="4440" max="4440" width="1.28515625" style="143" customWidth="1"/>
    <col min="4441"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42578125" style="143" customWidth="1"/>
    <col min="4614" max="4614" width="0.5703125" style="143" customWidth="1"/>
    <col min="4615" max="4634" width="0.7109375" style="143" customWidth="1"/>
    <col min="4635" max="4635" width="0.5703125" style="143" customWidth="1"/>
    <col min="4636" max="4636" width="2.710937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14062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140625" style="143" customWidth="1"/>
    <col min="4671" max="4671" width="0.5703125" style="143" customWidth="1"/>
    <col min="4672" max="4672" width="2.140625" style="143" customWidth="1"/>
    <col min="4673" max="4673" width="0.5703125" style="143" customWidth="1"/>
    <col min="4674" max="4674" width="2.140625" style="143" customWidth="1"/>
    <col min="4675" max="4675" width="0.5703125" style="143" customWidth="1"/>
    <col min="4676" max="4676" width="2.140625" style="143" customWidth="1"/>
    <col min="4677" max="4677" width="0.5703125" style="143" customWidth="1"/>
    <col min="4678" max="4678" width="2.140625" style="143" customWidth="1"/>
    <col min="4679" max="4679" width="0.5703125" style="143" customWidth="1"/>
    <col min="4680" max="4680" width="2.140625" style="143" customWidth="1"/>
    <col min="4681" max="4681" width="0.5703125" style="143" customWidth="1"/>
    <col min="4682" max="4682" width="2.140625" style="143" customWidth="1"/>
    <col min="4683" max="4683" width="0.5703125" style="143" customWidth="1"/>
    <col min="4684" max="4684" width="2.140625" style="143" customWidth="1"/>
    <col min="4685" max="4685" width="0.5703125" style="143" customWidth="1"/>
    <col min="4686" max="4686" width="2.140625" style="143" customWidth="1"/>
    <col min="4687" max="4687" width="0.5703125" style="143" customWidth="1"/>
    <col min="4688" max="4688" width="2.140625" style="143" customWidth="1"/>
    <col min="4689" max="4689" width="0.5703125" style="143" customWidth="1"/>
    <col min="4690" max="4690" width="2.140625" style="143" customWidth="1"/>
    <col min="4691" max="4691" width="0.5703125" style="143" customWidth="1"/>
    <col min="4692" max="4692" width="2.140625" style="143" customWidth="1"/>
    <col min="4693" max="4693" width="0.5703125" style="143" customWidth="1"/>
    <col min="4694" max="4694" width="1.7109375" style="143" customWidth="1"/>
    <col min="4695" max="4695" width="2.42578125" style="143" customWidth="1"/>
    <col min="4696" max="4696" width="1.28515625" style="143" customWidth="1"/>
    <col min="4697"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42578125" style="143" customWidth="1"/>
    <col min="4870" max="4870" width="0.5703125" style="143" customWidth="1"/>
    <col min="4871" max="4890" width="0.7109375" style="143" customWidth="1"/>
    <col min="4891" max="4891" width="0.5703125" style="143" customWidth="1"/>
    <col min="4892" max="4892" width="2.710937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14062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140625" style="143" customWidth="1"/>
    <col min="4927" max="4927" width="0.5703125" style="143" customWidth="1"/>
    <col min="4928" max="4928" width="2.140625" style="143" customWidth="1"/>
    <col min="4929" max="4929" width="0.5703125" style="143" customWidth="1"/>
    <col min="4930" max="4930" width="2.140625" style="143" customWidth="1"/>
    <col min="4931" max="4931" width="0.5703125" style="143" customWidth="1"/>
    <col min="4932" max="4932" width="2.140625" style="143" customWidth="1"/>
    <col min="4933" max="4933" width="0.5703125" style="143" customWidth="1"/>
    <col min="4934" max="4934" width="2.140625" style="143" customWidth="1"/>
    <col min="4935" max="4935" width="0.5703125" style="143" customWidth="1"/>
    <col min="4936" max="4936" width="2.140625" style="143" customWidth="1"/>
    <col min="4937" max="4937" width="0.5703125" style="143" customWidth="1"/>
    <col min="4938" max="4938" width="2.140625" style="143" customWidth="1"/>
    <col min="4939" max="4939" width="0.5703125" style="143" customWidth="1"/>
    <col min="4940" max="4940" width="2.140625" style="143" customWidth="1"/>
    <col min="4941" max="4941" width="0.5703125" style="143" customWidth="1"/>
    <col min="4942" max="4942" width="2.140625" style="143" customWidth="1"/>
    <col min="4943" max="4943" width="0.5703125" style="143" customWidth="1"/>
    <col min="4944" max="4944" width="2.140625" style="143" customWidth="1"/>
    <col min="4945" max="4945" width="0.5703125" style="143" customWidth="1"/>
    <col min="4946" max="4946" width="2.140625" style="143" customWidth="1"/>
    <col min="4947" max="4947" width="0.5703125" style="143" customWidth="1"/>
    <col min="4948" max="4948" width="2.140625" style="143" customWidth="1"/>
    <col min="4949" max="4949" width="0.5703125" style="143" customWidth="1"/>
    <col min="4950" max="4950" width="1.7109375" style="143" customWidth="1"/>
    <col min="4951" max="4951" width="2.42578125" style="143" customWidth="1"/>
    <col min="4952" max="4952" width="1.28515625" style="143" customWidth="1"/>
    <col min="4953"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42578125" style="143" customWidth="1"/>
    <col min="5126" max="5126" width="0.5703125" style="143" customWidth="1"/>
    <col min="5127" max="5146" width="0.7109375" style="143" customWidth="1"/>
    <col min="5147" max="5147" width="0.5703125" style="143" customWidth="1"/>
    <col min="5148" max="5148" width="2.710937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14062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140625" style="143" customWidth="1"/>
    <col min="5183" max="5183" width="0.5703125" style="143" customWidth="1"/>
    <col min="5184" max="5184" width="2.140625" style="143" customWidth="1"/>
    <col min="5185" max="5185" width="0.5703125" style="143" customWidth="1"/>
    <col min="5186" max="5186" width="2.140625" style="143" customWidth="1"/>
    <col min="5187" max="5187" width="0.5703125" style="143" customWidth="1"/>
    <col min="5188" max="5188" width="2.140625" style="143" customWidth="1"/>
    <col min="5189" max="5189" width="0.5703125" style="143" customWidth="1"/>
    <col min="5190" max="5190" width="2.140625" style="143" customWidth="1"/>
    <col min="5191" max="5191" width="0.5703125" style="143" customWidth="1"/>
    <col min="5192" max="5192" width="2.140625" style="143" customWidth="1"/>
    <col min="5193" max="5193" width="0.5703125" style="143" customWidth="1"/>
    <col min="5194" max="5194" width="2.140625" style="143" customWidth="1"/>
    <col min="5195" max="5195" width="0.5703125" style="143" customWidth="1"/>
    <col min="5196" max="5196" width="2.140625" style="143" customWidth="1"/>
    <col min="5197" max="5197" width="0.5703125" style="143" customWidth="1"/>
    <col min="5198" max="5198" width="2.140625" style="143" customWidth="1"/>
    <col min="5199" max="5199" width="0.5703125" style="143" customWidth="1"/>
    <col min="5200" max="5200" width="2.140625" style="143" customWidth="1"/>
    <col min="5201" max="5201" width="0.5703125" style="143" customWidth="1"/>
    <col min="5202" max="5202" width="2.140625" style="143" customWidth="1"/>
    <col min="5203" max="5203" width="0.5703125" style="143" customWidth="1"/>
    <col min="5204" max="5204" width="2.140625" style="143" customWidth="1"/>
    <col min="5205" max="5205" width="0.5703125" style="143" customWidth="1"/>
    <col min="5206" max="5206" width="1.7109375" style="143" customWidth="1"/>
    <col min="5207" max="5207" width="2.42578125" style="143" customWidth="1"/>
    <col min="5208" max="5208" width="1.28515625" style="143" customWidth="1"/>
    <col min="5209"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42578125" style="143" customWidth="1"/>
    <col min="5382" max="5382" width="0.5703125" style="143" customWidth="1"/>
    <col min="5383" max="5402" width="0.7109375" style="143" customWidth="1"/>
    <col min="5403" max="5403" width="0.5703125" style="143" customWidth="1"/>
    <col min="5404" max="5404" width="2.710937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14062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140625" style="143" customWidth="1"/>
    <col min="5439" max="5439" width="0.5703125" style="143" customWidth="1"/>
    <col min="5440" max="5440" width="2.140625" style="143" customWidth="1"/>
    <col min="5441" max="5441" width="0.5703125" style="143" customWidth="1"/>
    <col min="5442" max="5442" width="2.140625" style="143" customWidth="1"/>
    <col min="5443" max="5443" width="0.5703125" style="143" customWidth="1"/>
    <col min="5444" max="5444" width="2.140625" style="143" customWidth="1"/>
    <col min="5445" max="5445" width="0.5703125" style="143" customWidth="1"/>
    <col min="5446" max="5446" width="2.140625" style="143" customWidth="1"/>
    <col min="5447" max="5447" width="0.5703125" style="143" customWidth="1"/>
    <col min="5448" max="5448" width="2.140625" style="143" customWidth="1"/>
    <col min="5449" max="5449" width="0.5703125" style="143" customWidth="1"/>
    <col min="5450" max="5450" width="2.140625" style="143" customWidth="1"/>
    <col min="5451" max="5451" width="0.5703125" style="143" customWidth="1"/>
    <col min="5452" max="5452" width="2.140625" style="143" customWidth="1"/>
    <col min="5453" max="5453" width="0.5703125" style="143" customWidth="1"/>
    <col min="5454" max="5454" width="2.140625" style="143" customWidth="1"/>
    <col min="5455" max="5455" width="0.5703125" style="143" customWidth="1"/>
    <col min="5456" max="5456" width="2.140625" style="143" customWidth="1"/>
    <col min="5457" max="5457" width="0.5703125" style="143" customWidth="1"/>
    <col min="5458" max="5458" width="2.140625" style="143" customWidth="1"/>
    <col min="5459" max="5459" width="0.5703125" style="143" customWidth="1"/>
    <col min="5460" max="5460" width="2.140625" style="143" customWidth="1"/>
    <col min="5461" max="5461" width="0.5703125" style="143" customWidth="1"/>
    <col min="5462" max="5462" width="1.7109375" style="143" customWidth="1"/>
    <col min="5463" max="5463" width="2.42578125" style="143" customWidth="1"/>
    <col min="5464" max="5464" width="1.28515625" style="143" customWidth="1"/>
    <col min="5465"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42578125" style="143" customWidth="1"/>
    <col min="5638" max="5638" width="0.5703125" style="143" customWidth="1"/>
    <col min="5639" max="5658" width="0.7109375" style="143" customWidth="1"/>
    <col min="5659" max="5659" width="0.5703125" style="143" customWidth="1"/>
    <col min="5660" max="5660" width="2.710937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14062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140625" style="143" customWidth="1"/>
    <col min="5695" max="5695" width="0.5703125" style="143" customWidth="1"/>
    <col min="5696" max="5696" width="2.140625" style="143" customWidth="1"/>
    <col min="5697" max="5697" width="0.5703125" style="143" customWidth="1"/>
    <col min="5698" max="5698" width="2.140625" style="143" customWidth="1"/>
    <col min="5699" max="5699" width="0.5703125" style="143" customWidth="1"/>
    <col min="5700" max="5700" width="2.140625" style="143" customWidth="1"/>
    <col min="5701" max="5701" width="0.5703125" style="143" customWidth="1"/>
    <col min="5702" max="5702" width="2.140625" style="143" customWidth="1"/>
    <col min="5703" max="5703" width="0.5703125" style="143" customWidth="1"/>
    <col min="5704" max="5704" width="2.140625" style="143" customWidth="1"/>
    <col min="5705" max="5705" width="0.5703125" style="143" customWidth="1"/>
    <col min="5706" max="5706" width="2.140625" style="143" customWidth="1"/>
    <col min="5707" max="5707" width="0.5703125" style="143" customWidth="1"/>
    <col min="5708" max="5708" width="2.140625" style="143" customWidth="1"/>
    <col min="5709" max="5709" width="0.5703125" style="143" customWidth="1"/>
    <col min="5710" max="5710" width="2.140625" style="143" customWidth="1"/>
    <col min="5711" max="5711" width="0.5703125" style="143" customWidth="1"/>
    <col min="5712" max="5712" width="2.140625" style="143" customWidth="1"/>
    <col min="5713" max="5713" width="0.5703125" style="143" customWidth="1"/>
    <col min="5714" max="5714" width="2.140625" style="143" customWidth="1"/>
    <col min="5715" max="5715" width="0.5703125" style="143" customWidth="1"/>
    <col min="5716" max="5716" width="2.140625" style="143" customWidth="1"/>
    <col min="5717" max="5717" width="0.5703125" style="143" customWidth="1"/>
    <col min="5718" max="5718" width="1.7109375" style="143" customWidth="1"/>
    <col min="5719" max="5719" width="2.42578125" style="143" customWidth="1"/>
    <col min="5720" max="5720" width="1.28515625" style="143" customWidth="1"/>
    <col min="5721"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42578125" style="143" customWidth="1"/>
    <col min="5894" max="5894" width="0.5703125" style="143" customWidth="1"/>
    <col min="5895" max="5914" width="0.7109375" style="143" customWidth="1"/>
    <col min="5915" max="5915" width="0.5703125" style="143" customWidth="1"/>
    <col min="5916" max="5916" width="2.710937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14062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140625" style="143" customWidth="1"/>
    <col min="5951" max="5951" width="0.5703125" style="143" customWidth="1"/>
    <col min="5952" max="5952" width="2.140625" style="143" customWidth="1"/>
    <col min="5953" max="5953" width="0.5703125" style="143" customWidth="1"/>
    <col min="5954" max="5954" width="2.140625" style="143" customWidth="1"/>
    <col min="5955" max="5955" width="0.5703125" style="143" customWidth="1"/>
    <col min="5956" max="5956" width="2.140625" style="143" customWidth="1"/>
    <col min="5957" max="5957" width="0.5703125" style="143" customWidth="1"/>
    <col min="5958" max="5958" width="2.140625" style="143" customWidth="1"/>
    <col min="5959" max="5959" width="0.5703125" style="143" customWidth="1"/>
    <col min="5960" max="5960" width="2.140625" style="143" customWidth="1"/>
    <col min="5961" max="5961" width="0.5703125" style="143" customWidth="1"/>
    <col min="5962" max="5962" width="2.140625" style="143" customWidth="1"/>
    <col min="5963" max="5963" width="0.5703125" style="143" customWidth="1"/>
    <col min="5964" max="5964" width="2.140625" style="143" customWidth="1"/>
    <col min="5965" max="5965" width="0.5703125" style="143" customWidth="1"/>
    <col min="5966" max="5966" width="2.140625" style="143" customWidth="1"/>
    <col min="5967" max="5967" width="0.5703125" style="143" customWidth="1"/>
    <col min="5968" max="5968" width="2.140625" style="143" customWidth="1"/>
    <col min="5969" max="5969" width="0.5703125" style="143" customWidth="1"/>
    <col min="5970" max="5970" width="2.140625" style="143" customWidth="1"/>
    <col min="5971" max="5971" width="0.5703125" style="143" customWidth="1"/>
    <col min="5972" max="5972" width="2.140625" style="143" customWidth="1"/>
    <col min="5973" max="5973" width="0.5703125" style="143" customWidth="1"/>
    <col min="5974" max="5974" width="1.7109375" style="143" customWidth="1"/>
    <col min="5975" max="5975" width="2.42578125" style="143" customWidth="1"/>
    <col min="5976" max="5976" width="1.28515625" style="143" customWidth="1"/>
    <col min="5977"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42578125" style="143" customWidth="1"/>
    <col min="6150" max="6150" width="0.5703125" style="143" customWidth="1"/>
    <col min="6151" max="6170" width="0.7109375" style="143" customWidth="1"/>
    <col min="6171" max="6171" width="0.5703125" style="143" customWidth="1"/>
    <col min="6172" max="6172" width="2.710937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14062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140625" style="143" customWidth="1"/>
    <col min="6207" max="6207" width="0.5703125" style="143" customWidth="1"/>
    <col min="6208" max="6208" width="2.140625" style="143" customWidth="1"/>
    <col min="6209" max="6209" width="0.5703125" style="143" customWidth="1"/>
    <col min="6210" max="6210" width="2.140625" style="143" customWidth="1"/>
    <col min="6211" max="6211" width="0.5703125" style="143" customWidth="1"/>
    <col min="6212" max="6212" width="2.140625" style="143" customWidth="1"/>
    <col min="6213" max="6213" width="0.5703125" style="143" customWidth="1"/>
    <col min="6214" max="6214" width="2.140625" style="143" customWidth="1"/>
    <col min="6215" max="6215" width="0.5703125" style="143" customWidth="1"/>
    <col min="6216" max="6216" width="2.140625" style="143" customWidth="1"/>
    <col min="6217" max="6217" width="0.5703125" style="143" customWidth="1"/>
    <col min="6218" max="6218" width="2.140625" style="143" customWidth="1"/>
    <col min="6219" max="6219" width="0.5703125" style="143" customWidth="1"/>
    <col min="6220" max="6220" width="2.140625" style="143" customWidth="1"/>
    <col min="6221" max="6221" width="0.5703125" style="143" customWidth="1"/>
    <col min="6222" max="6222" width="2.140625" style="143" customWidth="1"/>
    <col min="6223" max="6223" width="0.5703125" style="143" customWidth="1"/>
    <col min="6224" max="6224" width="2.140625" style="143" customWidth="1"/>
    <col min="6225" max="6225" width="0.5703125" style="143" customWidth="1"/>
    <col min="6226" max="6226" width="2.140625" style="143" customWidth="1"/>
    <col min="6227" max="6227" width="0.5703125" style="143" customWidth="1"/>
    <col min="6228" max="6228" width="2.140625" style="143" customWidth="1"/>
    <col min="6229" max="6229" width="0.5703125" style="143" customWidth="1"/>
    <col min="6230" max="6230" width="1.7109375" style="143" customWidth="1"/>
    <col min="6231" max="6231" width="2.42578125" style="143" customWidth="1"/>
    <col min="6232" max="6232" width="1.28515625" style="143" customWidth="1"/>
    <col min="6233"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42578125" style="143" customWidth="1"/>
    <col min="6406" max="6406" width="0.5703125" style="143" customWidth="1"/>
    <col min="6407" max="6426" width="0.7109375" style="143" customWidth="1"/>
    <col min="6427" max="6427" width="0.5703125" style="143" customWidth="1"/>
    <col min="6428" max="6428" width="2.710937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14062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140625" style="143" customWidth="1"/>
    <col min="6463" max="6463" width="0.5703125" style="143" customWidth="1"/>
    <col min="6464" max="6464" width="2.140625" style="143" customWidth="1"/>
    <col min="6465" max="6465" width="0.5703125" style="143" customWidth="1"/>
    <col min="6466" max="6466" width="2.140625" style="143" customWidth="1"/>
    <col min="6467" max="6467" width="0.5703125" style="143" customWidth="1"/>
    <col min="6468" max="6468" width="2.140625" style="143" customWidth="1"/>
    <col min="6469" max="6469" width="0.5703125" style="143" customWidth="1"/>
    <col min="6470" max="6470" width="2.140625" style="143" customWidth="1"/>
    <col min="6471" max="6471" width="0.5703125" style="143" customWidth="1"/>
    <col min="6472" max="6472" width="2.140625" style="143" customWidth="1"/>
    <col min="6473" max="6473" width="0.5703125" style="143" customWidth="1"/>
    <col min="6474" max="6474" width="2.140625" style="143" customWidth="1"/>
    <col min="6475" max="6475" width="0.5703125" style="143" customWidth="1"/>
    <col min="6476" max="6476" width="2.140625" style="143" customWidth="1"/>
    <col min="6477" max="6477" width="0.5703125" style="143" customWidth="1"/>
    <col min="6478" max="6478" width="2.140625" style="143" customWidth="1"/>
    <col min="6479" max="6479" width="0.5703125" style="143" customWidth="1"/>
    <col min="6480" max="6480" width="2.140625" style="143" customWidth="1"/>
    <col min="6481" max="6481" width="0.5703125" style="143" customWidth="1"/>
    <col min="6482" max="6482" width="2.140625" style="143" customWidth="1"/>
    <col min="6483" max="6483" width="0.5703125" style="143" customWidth="1"/>
    <col min="6484" max="6484" width="2.140625" style="143" customWidth="1"/>
    <col min="6485" max="6485" width="0.5703125" style="143" customWidth="1"/>
    <col min="6486" max="6486" width="1.7109375" style="143" customWidth="1"/>
    <col min="6487" max="6487" width="2.42578125" style="143" customWidth="1"/>
    <col min="6488" max="6488" width="1.28515625" style="143" customWidth="1"/>
    <col min="6489"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42578125" style="143" customWidth="1"/>
    <col min="6662" max="6662" width="0.5703125" style="143" customWidth="1"/>
    <col min="6663" max="6682" width="0.7109375" style="143" customWidth="1"/>
    <col min="6683" max="6683" width="0.5703125" style="143" customWidth="1"/>
    <col min="6684" max="6684" width="2.710937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14062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140625" style="143" customWidth="1"/>
    <col min="6719" max="6719" width="0.5703125" style="143" customWidth="1"/>
    <col min="6720" max="6720" width="2.140625" style="143" customWidth="1"/>
    <col min="6721" max="6721" width="0.5703125" style="143" customWidth="1"/>
    <col min="6722" max="6722" width="2.140625" style="143" customWidth="1"/>
    <col min="6723" max="6723" width="0.5703125" style="143" customWidth="1"/>
    <col min="6724" max="6724" width="2.140625" style="143" customWidth="1"/>
    <col min="6725" max="6725" width="0.5703125" style="143" customWidth="1"/>
    <col min="6726" max="6726" width="2.140625" style="143" customWidth="1"/>
    <col min="6727" max="6727" width="0.5703125" style="143" customWidth="1"/>
    <col min="6728" max="6728" width="2.140625" style="143" customWidth="1"/>
    <col min="6729" max="6729" width="0.5703125" style="143" customWidth="1"/>
    <col min="6730" max="6730" width="2.140625" style="143" customWidth="1"/>
    <col min="6731" max="6731" width="0.5703125" style="143" customWidth="1"/>
    <col min="6732" max="6732" width="2.140625" style="143" customWidth="1"/>
    <col min="6733" max="6733" width="0.5703125" style="143" customWidth="1"/>
    <col min="6734" max="6734" width="2.140625" style="143" customWidth="1"/>
    <col min="6735" max="6735" width="0.5703125" style="143" customWidth="1"/>
    <col min="6736" max="6736" width="2.140625" style="143" customWidth="1"/>
    <col min="6737" max="6737" width="0.5703125" style="143" customWidth="1"/>
    <col min="6738" max="6738" width="2.140625" style="143" customWidth="1"/>
    <col min="6739" max="6739" width="0.5703125" style="143" customWidth="1"/>
    <col min="6740" max="6740" width="2.140625" style="143" customWidth="1"/>
    <col min="6741" max="6741" width="0.5703125" style="143" customWidth="1"/>
    <col min="6742" max="6742" width="1.7109375" style="143" customWidth="1"/>
    <col min="6743" max="6743" width="2.42578125" style="143" customWidth="1"/>
    <col min="6744" max="6744" width="1.28515625" style="143" customWidth="1"/>
    <col min="6745"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42578125" style="143" customWidth="1"/>
    <col min="6918" max="6918" width="0.5703125" style="143" customWidth="1"/>
    <col min="6919" max="6938" width="0.7109375" style="143" customWidth="1"/>
    <col min="6939" max="6939" width="0.5703125" style="143" customWidth="1"/>
    <col min="6940" max="6940" width="2.710937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14062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140625" style="143" customWidth="1"/>
    <col min="6975" max="6975" width="0.5703125" style="143" customWidth="1"/>
    <col min="6976" max="6976" width="2.140625" style="143" customWidth="1"/>
    <col min="6977" max="6977" width="0.5703125" style="143" customWidth="1"/>
    <col min="6978" max="6978" width="2.140625" style="143" customWidth="1"/>
    <col min="6979" max="6979" width="0.5703125" style="143" customWidth="1"/>
    <col min="6980" max="6980" width="2.140625" style="143" customWidth="1"/>
    <col min="6981" max="6981" width="0.5703125" style="143" customWidth="1"/>
    <col min="6982" max="6982" width="2.140625" style="143" customWidth="1"/>
    <col min="6983" max="6983" width="0.5703125" style="143" customWidth="1"/>
    <col min="6984" max="6984" width="2.140625" style="143" customWidth="1"/>
    <col min="6985" max="6985" width="0.5703125" style="143" customWidth="1"/>
    <col min="6986" max="6986" width="2.140625" style="143" customWidth="1"/>
    <col min="6987" max="6987" width="0.5703125" style="143" customWidth="1"/>
    <col min="6988" max="6988" width="2.140625" style="143" customWidth="1"/>
    <col min="6989" max="6989" width="0.5703125" style="143" customWidth="1"/>
    <col min="6990" max="6990" width="2.140625" style="143" customWidth="1"/>
    <col min="6991" max="6991" width="0.5703125" style="143" customWidth="1"/>
    <col min="6992" max="6992" width="2.140625" style="143" customWidth="1"/>
    <col min="6993" max="6993" width="0.5703125" style="143" customWidth="1"/>
    <col min="6994" max="6994" width="2.140625" style="143" customWidth="1"/>
    <col min="6995" max="6995" width="0.5703125" style="143" customWidth="1"/>
    <col min="6996" max="6996" width="2.140625" style="143" customWidth="1"/>
    <col min="6997" max="6997" width="0.5703125" style="143" customWidth="1"/>
    <col min="6998" max="6998" width="1.7109375" style="143" customWidth="1"/>
    <col min="6999" max="6999" width="2.42578125" style="143" customWidth="1"/>
    <col min="7000" max="7000" width="1.28515625" style="143" customWidth="1"/>
    <col min="7001"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42578125" style="143" customWidth="1"/>
    <col min="7174" max="7174" width="0.5703125" style="143" customWidth="1"/>
    <col min="7175" max="7194" width="0.7109375" style="143" customWidth="1"/>
    <col min="7195" max="7195" width="0.5703125" style="143" customWidth="1"/>
    <col min="7196" max="7196" width="2.710937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14062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140625" style="143" customWidth="1"/>
    <col min="7231" max="7231" width="0.5703125" style="143" customWidth="1"/>
    <col min="7232" max="7232" width="2.140625" style="143" customWidth="1"/>
    <col min="7233" max="7233" width="0.5703125" style="143" customWidth="1"/>
    <col min="7234" max="7234" width="2.140625" style="143" customWidth="1"/>
    <col min="7235" max="7235" width="0.5703125" style="143" customWidth="1"/>
    <col min="7236" max="7236" width="2.140625" style="143" customWidth="1"/>
    <col min="7237" max="7237" width="0.5703125" style="143" customWidth="1"/>
    <col min="7238" max="7238" width="2.140625" style="143" customWidth="1"/>
    <col min="7239" max="7239" width="0.5703125" style="143" customWidth="1"/>
    <col min="7240" max="7240" width="2.140625" style="143" customWidth="1"/>
    <col min="7241" max="7241" width="0.5703125" style="143" customWidth="1"/>
    <col min="7242" max="7242" width="2.140625" style="143" customWidth="1"/>
    <col min="7243" max="7243" width="0.5703125" style="143" customWidth="1"/>
    <col min="7244" max="7244" width="2.140625" style="143" customWidth="1"/>
    <col min="7245" max="7245" width="0.5703125" style="143" customWidth="1"/>
    <col min="7246" max="7246" width="2.140625" style="143" customWidth="1"/>
    <col min="7247" max="7247" width="0.5703125" style="143" customWidth="1"/>
    <col min="7248" max="7248" width="2.140625" style="143" customWidth="1"/>
    <col min="7249" max="7249" width="0.5703125" style="143" customWidth="1"/>
    <col min="7250" max="7250" width="2.140625" style="143" customWidth="1"/>
    <col min="7251" max="7251" width="0.5703125" style="143" customWidth="1"/>
    <col min="7252" max="7252" width="2.140625" style="143" customWidth="1"/>
    <col min="7253" max="7253" width="0.5703125" style="143" customWidth="1"/>
    <col min="7254" max="7254" width="1.7109375" style="143" customWidth="1"/>
    <col min="7255" max="7255" width="2.42578125" style="143" customWidth="1"/>
    <col min="7256" max="7256" width="1.28515625" style="143" customWidth="1"/>
    <col min="7257"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42578125" style="143" customWidth="1"/>
    <col min="7430" max="7430" width="0.5703125" style="143" customWidth="1"/>
    <col min="7431" max="7450" width="0.7109375" style="143" customWidth="1"/>
    <col min="7451" max="7451" width="0.5703125" style="143" customWidth="1"/>
    <col min="7452" max="7452" width="2.710937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14062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140625" style="143" customWidth="1"/>
    <col min="7487" max="7487" width="0.5703125" style="143" customWidth="1"/>
    <col min="7488" max="7488" width="2.140625" style="143" customWidth="1"/>
    <col min="7489" max="7489" width="0.5703125" style="143" customWidth="1"/>
    <col min="7490" max="7490" width="2.140625" style="143" customWidth="1"/>
    <col min="7491" max="7491" width="0.5703125" style="143" customWidth="1"/>
    <col min="7492" max="7492" width="2.140625" style="143" customWidth="1"/>
    <col min="7493" max="7493" width="0.5703125" style="143" customWidth="1"/>
    <col min="7494" max="7494" width="2.140625" style="143" customWidth="1"/>
    <col min="7495" max="7495" width="0.5703125" style="143" customWidth="1"/>
    <col min="7496" max="7496" width="2.140625" style="143" customWidth="1"/>
    <col min="7497" max="7497" width="0.5703125" style="143" customWidth="1"/>
    <col min="7498" max="7498" width="2.140625" style="143" customWidth="1"/>
    <col min="7499" max="7499" width="0.5703125" style="143" customWidth="1"/>
    <col min="7500" max="7500" width="2.140625" style="143" customWidth="1"/>
    <col min="7501" max="7501" width="0.5703125" style="143" customWidth="1"/>
    <col min="7502" max="7502" width="2.140625" style="143" customWidth="1"/>
    <col min="7503" max="7503" width="0.5703125" style="143" customWidth="1"/>
    <col min="7504" max="7504" width="2.140625" style="143" customWidth="1"/>
    <col min="7505" max="7505" width="0.5703125" style="143" customWidth="1"/>
    <col min="7506" max="7506" width="2.140625" style="143" customWidth="1"/>
    <col min="7507" max="7507" width="0.5703125" style="143" customWidth="1"/>
    <col min="7508" max="7508" width="2.140625" style="143" customWidth="1"/>
    <col min="7509" max="7509" width="0.5703125" style="143" customWidth="1"/>
    <col min="7510" max="7510" width="1.7109375" style="143" customWidth="1"/>
    <col min="7511" max="7511" width="2.42578125" style="143" customWidth="1"/>
    <col min="7512" max="7512" width="1.28515625" style="143" customWidth="1"/>
    <col min="7513"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42578125" style="143" customWidth="1"/>
    <col min="7686" max="7686" width="0.5703125" style="143" customWidth="1"/>
    <col min="7687" max="7706" width="0.7109375" style="143" customWidth="1"/>
    <col min="7707" max="7707" width="0.5703125" style="143" customWidth="1"/>
    <col min="7708" max="7708" width="2.710937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14062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140625" style="143" customWidth="1"/>
    <col min="7743" max="7743" width="0.5703125" style="143" customWidth="1"/>
    <col min="7744" max="7744" width="2.140625" style="143" customWidth="1"/>
    <col min="7745" max="7745" width="0.5703125" style="143" customWidth="1"/>
    <col min="7746" max="7746" width="2.140625" style="143" customWidth="1"/>
    <col min="7747" max="7747" width="0.5703125" style="143" customWidth="1"/>
    <col min="7748" max="7748" width="2.140625" style="143" customWidth="1"/>
    <col min="7749" max="7749" width="0.5703125" style="143" customWidth="1"/>
    <col min="7750" max="7750" width="2.140625" style="143" customWidth="1"/>
    <col min="7751" max="7751" width="0.5703125" style="143" customWidth="1"/>
    <col min="7752" max="7752" width="2.140625" style="143" customWidth="1"/>
    <col min="7753" max="7753" width="0.5703125" style="143" customWidth="1"/>
    <col min="7754" max="7754" width="2.140625" style="143" customWidth="1"/>
    <col min="7755" max="7755" width="0.5703125" style="143" customWidth="1"/>
    <col min="7756" max="7756" width="2.140625" style="143" customWidth="1"/>
    <col min="7757" max="7757" width="0.5703125" style="143" customWidth="1"/>
    <col min="7758" max="7758" width="2.140625" style="143" customWidth="1"/>
    <col min="7759" max="7759" width="0.5703125" style="143" customWidth="1"/>
    <col min="7760" max="7760" width="2.140625" style="143" customWidth="1"/>
    <col min="7761" max="7761" width="0.5703125" style="143" customWidth="1"/>
    <col min="7762" max="7762" width="2.140625" style="143" customWidth="1"/>
    <col min="7763" max="7763" width="0.5703125" style="143" customWidth="1"/>
    <col min="7764" max="7764" width="2.140625" style="143" customWidth="1"/>
    <col min="7765" max="7765" width="0.5703125" style="143" customWidth="1"/>
    <col min="7766" max="7766" width="1.7109375" style="143" customWidth="1"/>
    <col min="7767" max="7767" width="2.42578125" style="143" customWidth="1"/>
    <col min="7768" max="7768" width="1.28515625" style="143" customWidth="1"/>
    <col min="7769"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42578125" style="143" customWidth="1"/>
    <col min="7942" max="7942" width="0.5703125" style="143" customWidth="1"/>
    <col min="7943" max="7962" width="0.7109375" style="143" customWidth="1"/>
    <col min="7963" max="7963" width="0.5703125" style="143" customWidth="1"/>
    <col min="7964" max="7964" width="2.710937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14062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140625" style="143" customWidth="1"/>
    <col min="7999" max="7999" width="0.5703125" style="143" customWidth="1"/>
    <col min="8000" max="8000" width="2.140625" style="143" customWidth="1"/>
    <col min="8001" max="8001" width="0.5703125" style="143" customWidth="1"/>
    <col min="8002" max="8002" width="2.140625" style="143" customWidth="1"/>
    <col min="8003" max="8003" width="0.5703125" style="143" customWidth="1"/>
    <col min="8004" max="8004" width="2.140625" style="143" customWidth="1"/>
    <col min="8005" max="8005" width="0.5703125" style="143" customWidth="1"/>
    <col min="8006" max="8006" width="2.140625" style="143" customWidth="1"/>
    <col min="8007" max="8007" width="0.5703125" style="143" customWidth="1"/>
    <col min="8008" max="8008" width="2.140625" style="143" customWidth="1"/>
    <col min="8009" max="8009" width="0.5703125" style="143" customWidth="1"/>
    <col min="8010" max="8010" width="2.140625" style="143" customWidth="1"/>
    <col min="8011" max="8011" width="0.5703125" style="143" customWidth="1"/>
    <col min="8012" max="8012" width="2.140625" style="143" customWidth="1"/>
    <col min="8013" max="8013" width="0.5703125" style="143" customWidth="1"/>
    <col min="8014" max="8014" width="2.140625" style="143" customWidth="1"/>
    <col min="8015" max="8015" width="0.5703125" style="143" customWidth="1"/>
    <col min="8016" max="8016" width="2.140625" style="143" customWidth="1"/>
    <col min="8017" max="8017" width="0.5703125" style="143" customWidth="1"/>
    <col min="8018" max="8018" width="2.140625" style="143" customWidth="1"/>
    <col min="8019" max="8019" width="0.5703125" style="143" customWidth="1"/>
    <col min="8020" max="8020" width="2.140625" style="143" customWidth="1"/>
    <col min="8021" max="8021" width="0.5703125" style="143" customWidth="1"/>
    <col min="8022" max="8022" width="1.7109375" style="143" customWidth="1"/>
    <col min="8023" max="8023" width="2.42578125" style="143" customWidth="1"/>
    <col min="8024" max="8024" width="1.28515625" style="143" customWidth="1"/>
    <col min="8025"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42578125" style="143" customWidth="1"/>
    <col min="8198" max="8198" width="0.5703125" style="143" customWidth="1"/>
    <col min="8199" max="8218" width="0.7109375" style="143" customWidth="1"/>
    <col min="8219" max="8219" width="0.5703125" style="143" customWidth="1"/>
    <col min="8220" max="8220" width="2.710937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14062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140625" style="143" customWidth="1"/>
    <col min="8255" max="8255" width="0.5703125" style="143" customWidth="1"/>
    <col min="8256" max="8256" width="2.140625" style="143" customWidth="1"/>
    <col min="8257" max="8257" width="0.5703125" style="143" customWidth="1"/>
    <col min="8258" max="8258" width="2.140625" style="143" customWidth="1"/>
    <col min="8259" max="8259" width="0.5703125" style="143" customWidth="1"/>
    <col min="8260" max="8260" width="2.140625" style="143" customWidth="1"/>
    <col min="8261" max="8261" width="0.5703125" style="143" customWidth="1"/>
    <col min="8262" max="8262" width="2.140625" style="143" customWidth="1"/>
    <col min="8263" max="8263" width="0.5703125" style="143" customWidth="1"/>
    <col min="8264" max="8264" width="2.140625" style="143" customWidth="1"/>
    <col min="8265" max="8265" width="0.5703125" style="143" customWidth="1"/>
    <col min="8266" max="8266" width="2.140625" style="143" customWidth="1"/>
    <col min="8267" max="8267" width="0.5703125" style="143" customWidth="1"/>
    <col min="8268" max="8268" width="2.140625" style="143" customWidth="1"/>
    <col min="8269" max="8269" width="0.5703125" style="143" customWidth="1"/>
    <col min="8270" max="8270" width="2.140625" style="143" customWidth="1"/>
    <col min="8271" max="8271" width="0.5703125" style="143" customWidth="1"/>
    <col min="8272" max="8272" width="2.140625" style="143" customWidth="1"/>
    <col min="8273" max="8273" width="0.5703125" style="143" customWidth="1"/>
    <col min="8274" max="8274" width="2.140625" style="143" customWidth="1"/>
    <col min="8275" max="8275" width="0.5703125" style="143" customWidth="1"/>
    <col min="8276" max="8276" width="2.140625" style="143" customWidth="1"/>
    <col min="8277" max="8277" width="0.5703125" style="143" customWidth="1"/>
    <col min="8278" max="8278" width="1.7109375" style="143" customWidth="1"/>
    <col min="8279" max="8279" width="2.42578125" style="143" customWidth="1"/>
    <col min="8280" max="8280" width="1.28515625" style="143" customWidth="1"/>
    <col min="8281"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42578125" style="143" customWidth="1"/>
    <col min="8454" max="8454" width="0.5703125" style="143" customWidth="1"/>
    <col min="8455" max="8474" width="0.7109375" style="143" customWidth="1"/>
    <col min="8475" max="8475" width="0.5703125" style="143" customWidth="1"/>
    <col min="8476" max="8476" width="2.710937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14062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140625" style="143" customWidth="1"/>
    <col min="8511" max="8511" width="0.5703125" style="143" customWidth="1"/>
    <col min="8512" max="8512" width="2.140625" style="143" customWidth="1"/>
    <col min="8513" max="8513" width="0.5703125" style="143" customWidth="1"/>
    <col min="8514" max="8514" width="2.140625" style="143" customWidth="1"/>
    <col min="8515" max="8515" width="0.5703125" style="143" customWidth="1"/>
    <col min="8516" max="8516" width="2.140625" style="143" customWidth="1"/>
    <col min="8517" max="8517" width="0.5703125" style="143" customWidth="1"/>
    <col min="8518" max="8518" width="2.140625" style="143" customWidth="1"/>
    <col min="8519" max="8519" width="0.5703125" style="143" customWidth="1"/>
    <col min="8520" max="8520" width="2.140625" style="143" customWidth="1"/>
    <col min="8521" max="8521" width="0.5703125" style="143" customWidth="1"/>
    <col min="8522" max="8522" width="2.140625" style="143" customWidth="1"/>
    <col min="8523" max="8523" width="0.5703125" style="143" customWidth="1"/>
    <col min="8524" max="8524" width="2.140625" style="143" customWidth="1"/>
    <col min="8525" max="8525" width="0.5703125" style="143" customWidth="1"/>
    <col min="8526" max="8526" width="2.140625" style="143" customWidth="1"/>
    <col min="8527" max="8527" width="0.5703125" style="143" customWidth="1"/>
    <col min="8528" max="8528" width="2.140625" style="143" customWidth="1"/>
    <col min="8529" max="8529" width="0.5703125" style="143" customWidth="1"/>
    <col min="8530" max="8530" width="2.140625" style="143" customWidth="1"/>
    <col min="8531" max="8531" width="0.5703125" style="143" customWidth="1"/>
    <col min="8532" max="8532" width="2.140625" style="143" customWidth="1"/>
    <col min="8533" max="8533" width="0.5703125" style="143" customWidth="1"/>
    <col min="8534" max="8534" width="1.7109375" style="143" customWidth="1"/>
    <col min="8535" max="8535" width="2.42578125" style="143" customWidth="1"/>
    <col min="8536" max="8536" width="1.28515625" style="143" customWidth="1"/>
    <col min="8537"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42578125" style="143" customWidth="1"/>
    <col min="8710" max="8710" width="0.5703125" style="143" customWidth="1"/>
    <col min="8711" max="8730" width="0.7109375" style="143" customWidth="1"/>
    <col min="8731" max="8731" width="0.5703125" style="143" customWidth="1"/>
    <col min="8732" max="8732" width="2.710937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14062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140625" style="143" customWidth="1"/>
    <col min="8767" max="8767" width="0.5703125" style="143" customWidth="1"/>
    <col min="8768" max="8768" width="2.140625" style="143" customWidth="1"/>
    <col min="8769" max="8769" width="0.5703125" style="143" customWidth="1"/>
    <col min="8770" max="8770" width="2.140625" style="143" customWidth="1"/>
    <col min="8771" max="8771" width="0.5703125" style="143" customWidth="1"/>
    <col min="8772" max="8772" width="2.140625" style="143" customWidth="1"/>
    <col min="8773" max="8773" width="0.5703125" style="143" customWidth="1"/>
    <col min="8774" max="8774" width="2.140625" style="143" customWidth="1"/>
    <col min="8775" max="8775" width="0.5703125" style="143" customWidth="1"/>
    <col min="8776" max="8776" width="2.140625" style="143" customWidth="1"/>
    <col min="8777" max="8777" width="0.5703125" style="143" customWidth="1"/>
    <col min="8778" max="8778" width="2.140625" style="143" customWidth="1"/>
    <col min="8779" max="8779" width="0.5703125" style="143" customWidth="1"/>
    <col min="8780" max="8780" width="2.140625" style="143" customWidth="1"/>
    <col min="8781" max="8781" width="0.5703125" style="143" customWidth="1"/>
    <col min="8782" max="8782" width="2.140625" style="143" customWidth="1"/>
    <col min="8783" max="8783" width="0.5703125" style="143" customWidth="1"/>
    <col min="8784" max="8784" width="2.140625" style="143" customWidth="1"/>
    <col min="8785" max="8785" width="0.5703125" style="143" customWidth="1"/>
    <col min="8786" max="8786" width="2.140625" style="143" customWidth="1"/>
    <col min="8787" max="8787" width="0.5703125" style="143" customWidth="1"/>
    <col min="8788" max="8788" width="2.140625" style="143" customWidth="1"/>
    <col min="8789" max="8789" width="0.5703125" style="143" customWidth="1"/>
    <col min="8790" max="8790" width="1.7109375" style="143" customWidth="1"/>
    <col min="8791" max="8791" width="2.42578125" style="143" customWidth="1"/>
    <col min="8792" max="8792" width="1.28515625" style="143" customWidth="1"/>
    <col min="8793"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42578125" style="143" customWidth="1"/>
    <col min="8966" max="8966" width="0.5703125" style="143" customWidth="1"/>
    <col min="8967" max="8986" width="0.7109375" style="143" customWidth="1"/>
    <col min="8987" max="8987" width="0.5703125" style="143" customWidth="1"/>
    <col min="8988" max="8988" width="2.710937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14062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140625" style="143" customWidth="1"/>
    <col min="9023" max="9023" width="0.5703125" style="143" customWidth="1"/>
    <col min="9024" max="9024" width="2.140625" style="143" customWidth="1"/>
    <col min="9025" max="9025" width="0.5703125" style="143" customWidth="1"/>
    <col min="9026" max="9026" width="2.140625" style="143" customWidth="1"/>
    <col min="9027" max="9027" width="0.5703125" style="143" customWidth="1"/>
    <col min="9028" max="9028" width="2.140625" style="143" customWidth="1"/>
    <col min="9029" max="9029" width="0.5703125" style="143" customWidth="1"/>
    <col min="9030" max="9030" width="2.140625" style="143" customWidth="1"/>
    <col min="9031" max="9031" width="0.5703125" style="143" customWidth="1"/>
    <col min="9032" max="9032" width="2.140625" style="143" customWidth="1"/>
    <col min="9033" max="9033" width="0.5703125" style="143" customWidth="1"/>
    <col min="9034" max="9034" width="2.140625" style="143" customWidth="1"/>
    <col min="9035" max="9035" width="0.5703125" style="143" customWidth="1"/>
    <col min="9036" max="9036" width="2.140625" style="143" customWidth="1"/>
    <col min="9037" max="9037" width="0.5703125" style="143" customWidth="1"/>
    <col min="9038" max="9038" width="2.140625" style="143" customWidth="1"/>
    <col min="9039" max="9039" width="0.5703125" style="143" customWidth="1"/>
    <col min="9040" max="9040" width="2.140625" style="143" customWidth="1"/>
    <col min="9041" max="9041" width="0.5703125" style="143" customWidth="1"/>
    <col min="9042" max="9042" width="2.140625" style="143" customWidth="1"/>
    <col min="9043" max="9043" width="0.5703125" style="143" customWidth="1"/>
    <col min="9044" max="9044" width="2.140625" style="143" customWidth="1"/>
    <col min="9045" max="9045" width="0.5703125" style="143" customWidth="1"/>
    <col min="9046" max="9046" width="1.7109375" style="143" customWidth="1"/>
    <col min="9047" max="9047" width="2.42578125" style="143" customWidth="1"/>
    <col min="9048" max="9048" width="1.28515625" style="143" customWidth="1"/>
    <col min="9049"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42578125" style="143" customWidth="1"/>
    <col min="9222" max="9222" width="0.5703125" style="143" customWidth="1"/>
    <col min="9223" max="9242" width="0.7109375" style="143" customWidth="1"/>
    <col min="9243" max="9243" width="0.5703125" style="143" customWidth="1"/>
    <col min="9244" max="9244" width="2.710937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14062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140625" style="143" customWidth="1"/>
    <col min="9279" max="9279" width="0.5703125" style="143" customWidth="1"/>
    <col min="9280" max="9280" width="2.140625" style="143" customWidth="1"/>
    <col min="9281" max="9281" width="0.5703125" style="143" customWidth="1"/>
    <col min="9282" max="9282" width="2.140625" style="143" customWidth="1"/>
    <col min="9283" max="9283" width="0.5703125" style="143" customWidth="1"/>
    <col min="9284" max="9284" width="2.140625" style="143" customWidth="1"/>
    <col min="9285" max="9285" width="0.5703125" style="143" customWidth="1"/>
    <col min="9286" max="9286" width="2.140625" style="143" customWidth="1"/>
    <col min="9287" max="9287" width="0.5703125" style="143" customWidth="1"/>
    <col min="9288" max="9288" width="2.140625" style="143" customWidth="1"/>
    <col min="9289" max="9289" width="0.5703125" style="143" customWidth="1"/>
    <col min="9290" max="9290" width="2.140625" style="143" customWidth="1"/>
    <col min="9291" max="9291" width="0.5703125" style="143" customWidth="1"/>
    <col min="9292" max="9292" width="2.140625" style="143" customWidth="1"/>
    <col min="9293" max="9293" width="0.5703125" style="143" customWidth="1"/>
    <col min="9294" max="9294" width="2.140625" style="143" customWidth="1"/>
    <col min="9295" max="9295" width="0.5703125" style="143" customWidth="1"/>
    <col min="9296" max="9296" width="2.140625" style="143" customWidth="1"/>
    <col min="9297" max="9297" width="0.5703125" style="143" customWidth="1"/>
    <col min="9298" max="9298" width="2.140625" style="143" customWidth="1"/>
    <col min="9299" max="9299" width="0.5703125" style="143" customWidth="1"/>
    <col min="9300" max="9300" width="2.140625" style="143" customWidth="1"/>
    <col min="9301" max="9301" width="0.5703125" style="143" customWidth="1"/>
    <col min="9302" max="9302" width="1.7109375" style="143" customWidth="1"/>
    <col min="9303" max="9303" width="2.42578125" style="143" customWidth="1"/>
    <col min="9304" max="9304" width="1.28515625" style="143" customWidth="1"/>
    <col min="9305"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42578125" style="143" customWidth="1"/>
    <col min="9478" max="9478" width="0.5703125" style="143" customWidth="1"/>
    <col min="9479" max="9498" width="0.7109375" style="143" customWidth="1"/>
    <col min="9499" max="9499" width="0.5703125" style="143" customWidth="1"/>
    <col min="9500" max="9500" width="2.710937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14062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140625" style="143" customWidth="1"/>
    <col min="9535" max="9535" width="0.5703125" style="143" customWidth="1"/>
    <col min="9536" max="9536" width="2.140625" style="143" customWidth="1"/>
    <col min="9537" max="9537" width="0.5703125" style="143" customWidth="1"/>
    <col min="9538" max="9538" width="2.140625" style="143" customWidth="1"/>
    <col min="9539" max="9539" width="0.5703125" style="143" customWidth="1"/>
    <col min="9540" max="9540" width="2.140625" style="143" customWidth="1"/>
    <col min="9541" max="9541" width="0.5703125" style="143" customWidth="1"/>
    <col min="9542" max="9542" width="2.140625" style="143" customWidth="1"/>
    <col min="9543" max="9543" width="0.5703125" style="143" customWidth="1"/>
    <col min="9544" max="9544" width="2.140625" style="143" customWidth="1"/>
    <col min="9545" max="9545" width="0.5703125" style="143" customWidth="1"/>
    <col min="9546" max="9546" width="2.140625" style="143" customWidth="1"/>
    <col min="9547" max="9547" width="0.5703125" style="143" customWidth="1"/>
    <col min="9548" max="9548" width="2.140625" style="143" customWidth="1"/>
    <col min="9549" max="9549" width="0.5703125" style="143" customWidth="1"/>
    <col min="9550" max="9550" width="2.140625" style="143" customWidth="1"/>
    <col min="9551" max="9551" width="0.5703125" style="143" customWidth="1"/>
    <col min="9552" max="9552" width="2.140625" style="143" customWidth="1"/>
    <col min="9553" max="9553" width="0.5703125" style="143" customWidth="1"/>
    <col min="9554" max="9554" width="2.140625" style="143" customWidth="1"/>
    <col min="9555" max="9555" width="0.5703125" style="143" customWidth="1"/>
    <col min="9556" max="9556" width="2.140625" style="143" customWidth="1"/>
    <col min="9557" max="9557" width="0.5703125" style="143" customWidth="1"/>
    <col min="9558" max="9558" width="1.7109375" style="143" customWidth="1"/>
    <col min="9559" max="9559" width="2.42578125" style="143" customWidth="1"/>
    <col min="9560" max="9560" width="1.28515625" style="143" customWidth="1"/>
    <col min="9561"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42578125" style="143" customWidth="1"/>
    <col min="9734" max="9734" width="0.5703125" style="143" customWidth="1"/>
    <col min="9735" max="9754" width="0.7109375" style="143" customWidth="1"/>
    <col min="9755" max="9755" width="0.5703125" style="143" customWidth="1"/>
    <col min="9756" max="9756" width="2.710937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14062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140625" style="143" customWidth="1"/>
    <col min="9791" max="9791" width="0.5703125" style="143" customWidth="1"/>
    <col min="9792" max="9792" width="2.140625" style="143" customWidth="1"/>
    <col min="9793" max="9793" width="0.5703125" style="143" customWidth="1"/>
    <col min="9794" max="9794" width="2.140625" style="143" customWidth="1"/>
    <col min="9795" max="9795" width="0.5703125" style="143" customWidth="1"/>
    <col min="9796" max="9796" width="2.140625" style="143" customWidth="1"/>
    <col min="9797" max="9797" width="0.5703125" style="143" customWidth="1"/>
    <col min="9798" max="9798" width="2.140625" style="143" customWidth="1"/>
    <col min="9799" max="9799" width="0.5703125" style="143" customWidth="1"/>
    <col min="9800" max="9800" width="2.140625" style="143" customWidth="1"/>
    <col min="9801" max="9801" width="0.5703125" style="143" customWidth="1"/>
    <col min="9802" max="9802" width="2.140625" style="143" customWidth="1"/>
    <col min="9803" max="9803" width="0.5703125" style="143" customWidth="1"/>
    <col min="9804" max="9804" width="2.140625" style="143" customWidth="1"/>
    <col min="9805" max="9805" width="0.5703125" style="143" customWidth="1"/>
    <col min="9806" max="9806" width="2.140625" style="143" customWidth="1"/>
    <col min="9807" max="9807" width="0.5703125" style="143" customWidth="1"/>
    <col min="9808" max="9808" width="2.140625" style="143" customWidth="1"/>
    <col min="9809" max="9809" width="0.5703125" style="143" customWidth="1"/>
    <col min="9810" max="9810" width="2.140625" style="143" customWidth="1"/>
    <col min="9811" max="9811" width="0.5703125" style="143" customWidth="1"/>
    <col min="9812" max="9812" width="2.140625" style="143" customWidth="1"/>
    <col min="9813" max="9813" width="0.5703125" style="143" customWidth="1"/>
    <col min="9814" max="9814" width="1.7109375" style="143" customWidth="1"/>
    <col min="9815" max="9815" width="2.42578125" style="143" customWidth="1"/>
    <col min="9816" max="9816" width="1.28515625" style="143" customWidth="1"/>
    <col min="9817"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42578125" style="143" customWidth="1"/>
    <col min="9990" max="9990" width="0.5703125" style="143" customWidth="1"/>
    <col min="9991" max="10010" width="0.7109375" style="143" customWidth="1"/>
    <col min="10011" max="10011" width="0.5703125" style="143" customWidth="1"/>
    <col min="10012" max="10012" width="2.710937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14062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140625" style="143" customWidth="1"/>
    <col min="10047" max="10047" width="0.5703125" style="143" customWidth="1"/>
    <col min="10048" max="10048" width="2.140625" style="143" customWidth="1"/>
    <col min="10049" max="10049" width="0.5703125" style="143" customWidth="1"/>
    <col min="10050" max="10050" width="2.140625" style="143" customWidth="1"/>
    <col min="10051" max="10051" width="0.5703125" style="143" customWidth="1"/>
    <col min="10052" max="10052" width="2.140625" style="143" customWidth="1"/>
    <col min="10053" max="10053" width="0.5703125" style="143" customWidth="1"/>
    <col min="10054" max="10054" width="2.140625" style="143" customWidth="1"/>
    <col min="10055" max="10055" width="0.5703125" style="143" customWidth="1"/>
    <col min="10056" max="10056" width="2.140625" style="143" customWidth="1"/>
    <col min="10057" max="10057" width="0.5703125" style="143" customWidth="1"/>
    <col min="10058" max="10058" width="2.140625" style="143" customWidth="1"/>
    <col min="10059" max="10059" width="0.5703125" style="143" customWidth="1"/>
    <col min="10060" max="10060" width="2.140625" style="143" customWidth="1"/>
    <col min="10061" max="10061" width="0.5703125" style="143" customWidth="1"/>
    <col min="10062" max="10062" width="2.140625" style="143" customWidth="1"/>
    <col min="10063" max="10063" width="0.5703125" style="143" customWidth="1"/>
    <col min="10064" max="10064" width="2.140625" style="143" customWidth="1"/>
    <col min="10065" max="10065" width="0.5703125" style="143" customWidth="1"/>
    <col min="10066" max="10066" width="2.140625" style="143" customWidth="1"/>
    <col min="10067" max="10067" width="0.5703125" style="143" customWidth="1"/>
    <col min="10068" max="10068" width="2.140625" style="143" customWidth="1"/>
    <col min="10069" max="10069" width="0.5703125" style="143" customWidth="1"/>
    <col min="10070" max="10070" width="1.7109375" style="143" customWidth="1"/>
    <col min="10071" max="10071" width="2.42578125" style="143" customWidth="1"/>
    <col min="10072" max="10072" width="1.28515625" style="143" customWidth="1"/>
    <col min="10073"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42578125" style="143" customWidth="1"/>
    <col min="10246" max="10246" width="0.5703125" style="143" customWidth="1"/>
    <col min="10247" max="10266" width="0.7109375" style="143" customWidth="1"/>
    <col min="10267" max="10267" width="0.5703125" style="143" customWidth="1"/>
    <col min="10268" max="10268" width="2.710937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14062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140625" style="143" customWidth="1"/>
    <col min="10303" max="10303" width="0.5703125" style="143" customWidth="1"/>
    <col min="10304" max="10304" width="2.140625" style="143" customWidth="1"/>
    <col min="10305" max="10305" width="0.5703125" style="143" customWidth="1"/>
    <col min="10306" max="10306" width="2.140625" style="143" customWidth="1"/>
    <col min="10307" max="10307" width="0.5703125" style="143" customWidth="1"/>
    <col min="10308" max="10308" width="2.140625" style="143" customWidth="1"/>
    <col min="10309" max="10309" width="0.5703125" style="143" customWidth="1"/>
    <col min="10310" max="10310" width="2.140625" style="143" customWidth="1"/>
    <col min="10311" max="10311" width="0.5703125" style="143" customWidth="1"/>
    <col min="10312" max="10312" width="2.140625" style="143" customWidth="1"/>
    <col min="10313" max="10313" width="0.5703125" style="143" customWidth="1"/>
    <col min="10314" max="10314" width="2.140625" style="143" customWidth="1"/>
    <col min="10315" max="10315" width="0.5703125" style="143" customWidth="1"/>
    <col min="10316" max="10316" width="2.140625" style="143" customWidth="1"/>
    <col min="10317" max="10317" width="0.5703125" style="143" customWidth="1"/>
    <col min="10318" max="10318" width="2.140625" style="143" customWidth="1"/>
    <col min="10319" max="10319" width="0.5703125" style="143" customWidth="1"/>
    <col min="10320" max="10320" width="2.140625" style="143" customWidth="1"/>
    <col min="10321" max="10321" width="0.5703125" style="143" customWidth="1"/>
    <col min="10322" max="10322" width="2.140625" style="143" customWidth="1"/>
    <col min="10323" max="10323" width="0.5703125" style="143" customWidth="1"/>
    <col min="10324" max="10324" width="2.140625" style="143" customWidth="1"/>
    <col min="10325" max="10325" width="0.5703125" style="143" customWidth="1"/>
    <col min="10326" max="10326" width="1.7109375" style="143" customWidth="1"/>
    <col min="10327" max="10327" width="2.42578125" style="143" customWidth="1"/>
    <col min="10328" max="10328" width="1.28515625" style="143" customWidth="1"/>
    <col min="10329"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42578125" style="143" customWidth="1"/>
    <col min="10502" max="10502" width="0.5703125" style="143" customWidth="1"/>
    <col min="10503" max="10522" width="0.7109375" style="143" customWidth="1"/>
    <col min="10523" max="10523" width="0.5703125" style="143" customWidth="1"/>
    <col min="10524" max="10524" width="2.710937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14062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140625" style="143" customWidth="1"/>
    <col min="10559" max="10559" width="0.5703125" style="143" customWidth="1"/>
    <col min="10560" max="10560" width="2.140625" style="143" customWidth="1"/>
    <col min="10561" max="10561" width="0.5703125" style="143" customWidth="1"/>
    <col min="10562" max="10562" width="2.140625" style="143" customWidth="1"/>
    <col min="10563" max="10563" width="0.5703125" style="143" customWidth="1"/>
    <col min="10564" max="10564" width="2.140625" style="143" customWidth="1"/>
    <col min="10565" max="10565" width="0.5703125" style="143" customWidth="1"/>
    <col min="10566" max="10566" width="2.140625" style="143" customWidth="1"/>
    <col min="10567" max="10567" width="0.5703125" style="143" customWidth="1"/>
    <col min="10568" max="10568" width="2.140625" style="143" customWidth="1"/>
    <col min="10569" max="10569" width="0.5703125" style="143" customWidth="1"/>
    <col min="10570" max="10570" width="2.140625" style="143" customWidth="1"/>
    <col min="10571" max="10571" width="0.5703125" style="143" customWidth="1"/>
    <col min="10572" max="10572" width="2.140625" style="143" customWidth="1"/>
    <col min="10573" max="10573" width="0.5703125" style="143" customWidth="1"/>
    <col min="10574" max="10574" width="2.140625" style="143" customWidth="1"/>
    <col min="10575" max="10575" width="0.5703125" style="143" customWidth="1"/>
    <col min="10576" max="10576" width="2.140625" style="143" customWidth="1"/>
    <col min="10577" max="10577" width="0.5703125" style="143" customWidth="1"/>
    <col min="10578" max="10578" width="2.140625" style="143" customWidth="1"/>
    <col min="10579" max="10579" width="0.5703125" style="143" customWidth="1"/>
    <col min="10580" max="10580" width="2.140625" style="143" customWidth="1"/>
    <col min="10581" max="10581" width="0.5703125" style="143" customWidth="1"/>
    <col min="10582" max="10582" width="1.7109375" style="143" customWidth="1"/>
    <col min="10583" max="10583" width="2.42578125" style="143" customWidth="1"/>
    <col min="10584" max="10584" width="1.28515625" style="143" customWidth="1"/>
    <col min="10585"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42578125" style="143" customWidth="1"/>
    <col min="10758" max="10758" width="0.5703125" style="143" customWidth="1"/>
    <col min="10759" max="10778" width="0.7109375" style="143" customWidth="1"/>
    <col min="10779" max="10779" width="0.5703125" style="143" customWidth="1"/>
    <col min="10780" max="10780" width="2.710937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14062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140625" style="143" customWidth="1"/>
    <col min="10815" max="10815" width="0.5703125" style="143" customWidth="1"/>
    <col min="10816" max="10816" width="2.140625" style="143" customWidth="1"/>
    <col min="10817" max="10817" width="0.5703125" style="143" customWidth="1"/>
    <col min="10818" max="10818" width="2.140625" style="143" customWidth="1"/>
    <col min="10819" max="10819" width="0.5703125" style="143" customWidth="1"/>
    <col min="10820" max="10820" width="2.140625" style="143" customWidth="1"/>
    <col min="10821" max="10821" width="0.5703125" style="143" customWidth="1"/>
    <col min="10822" max="10822" width="2.140625" style="143" customWidth="1"/>
    <col min="10823" max="10823" width="0.5703125" style="143" customWidth="1"/>
    <col min="10824" max="10824" width="2.140625" style="143" customWidth="1"/>
    <col min="10825" max="10825" width="0.5703125" style="143" customWidth="1"/>
    <col min="10826" max="10826" width="2.140625" style="143" customWidth="1"/>
    <col min="10827" max="10827" width="0.5703125" style="143" customWidth="1"/>
    <col min="10828" max="10828" width="2.140625" style="143" customWidth="1"/>
    <col min="10829" max="10829" width="0.5703125" style="143" customWidth="1"/>
    <col min="10830" max="10830" width="2.140625" style="143" customWidth="1"/>
    <col min="10831" max="10831" width="0.5703125" style="143" customWidth="1"/>
    <col min="10832" max="10832" width="2.140625" style="143" customWidth="1"/>
    <col min="10833" max="10833" width="0.5703125" style="143" customWidth="1"/>
    <col min="10834" max="10834" width="2.140625" style="143" customWidth="1"/>
    <col min="10835" max="10835" width="0.5703125" style="143" customWidth="1"/>
    <col min="10836" max="10836" width="2.140625" style="143" customWidth="1"/>
    <col min="10837" max="10837" width="0.5703125" style="143" customWidth="1"/>
    <col min="10838" max="10838" width="1.7109375" style="143" customWidth="1"/>
    <col min="10839" max="10839" width="2.42578125" style="143" customWidth="1"/>
    <col min="10840" max="10840" width="1.28515625" style="143" customWidth="1"/>
    <col min="10841"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42578125" style="143" customWidth="1"/>
    <col min="11014" max="11014" width="0.5703125" style="143" customWidth="1"/>
    <col min="11015" max="11034" width="0.7109375" style="143" customWidth="1"/>
    <col min="11035" max="11035" width="0.5703125" style="143" customWidth="1"/>
    <col min="11036" max="11036" width="2.710937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14062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140625" style="143" customWidth="1"/>
    <col min="11071" max="11071" width="0.5703125" style="143" customWidth="1"/>
    <col min="11072" max="11072" width="2.140625" style="143" customWidth="1"/>
    <col min="11073" max="11073" width="0.5703125" style="143" customWidth="1"/>
    <col min="11074" max="11074" width="2.140625" style="143" customWidth="1"/>
    <col min="11075" max="11075" width="0.5703125" style="143" customWidth="1"/>
    <col min="11076" max="11076" width="2.140625" style="143" customWidth="1"/>
    <col min="11077" max="11077" width="0.5703125" style="143" customWidth="1"/>
    <col min="11078" max="11078" width="2.140625" style="143" customWidth="1"/>
    <col min="11079" max="11079" width="0.5703125" style="143" customWidth="1"/>
    <col min="11080" max="11080" width="2.140625" style="143" customWidth="1"/>
    <col min="11081" max="11081" width="0.5703125" style="143" customWidth="1"/>
    <col min="11082" max="11082" width="2.140625" style="143" customWidth="1"/>
    <col min="11083" max="11083" width="0.5703125" style="143" customWidth="1"/>
    <col min="11084" max="11084" width="2.140625" style="143" customWidth="1"/>
    <col min="11085" max="11085" width="0.5703125" style="143" customWidth="1"/>
    <col min="11086" max="11086" width="2.140625" style="143" customWidth="1"/>
    <col min="11087" max="11087" width="0.5703125" style="143" customWidth="1"/>
    <col min="11088" max="11088" width="2.140625" style="143" customWidth="1"/>
    <col min="11089" max="11089" width="0.5703125" style="143" customWidth="1"/>
    <col min="11090" max="11090" width="2.140625" style="143" customWidth="1"/>
    <col min="11091" max="11091" width="0.5703125" style="143" customWidth="1"/>
    <col min="11092" max="11092" width="2.140625" style="143" customWidth="1"/>
    <col min="11093" max="11093" width="0.5703125" style="143" customWidth="1"/>
    <col min="11094" max="11094" width="1.7109375" style="143" customWidth="1"/>
    <col min="11095" max="11095" width="2.42578125" style="143" customWidth="1"/>
    <col min="11096" max="11096" width="1.28515625" style="143" customWidth="1"/>
    <col min="11097"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42578125" style="143" customWidth="1"/>
    <col min="11270" max="11270" width="0.5703125" style="143" customWidth="1"/>
    <col min="11271" max="11290" width="0.7109375" style="143" customWidth="1"/>
    <col min="11291" max="11291" width="0.5703125" style="143" customWidth="1"/>
    <col min="11292" max="11292" width="2.710937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14062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140625" style="143" customWidth="1"/>
    <col min="11327" max="11327" width="0.5703125" style="143" customWidth="1"/>
    <col min="11328" max="11328" width="2.140625" style="143" customWidth="1"/>
    <col min="11329" max="11329" width="0.5703125" style="143" customWidth="1"/>
    <col min="11330" max="11330" width="2.140625" style="143" customWidth="1"/>
    <col min="11331" max="11331" width="0.5703125" style="143" customWidth="1"/>
    <col min="11332" max="11332" width="2.140625" style="143" customWidth="1"/>
    <col min="11333" max="11333" width="0.5703125" style="143" customWidth="1"/>
    <col min="11334" max="11334" width="2.140625" style="143" customWidth="1"/>
    <col min="11335" max="11335" width="0.5703125" style="143" customWidth="1"/>
    <col min="11336" max="11336" width="2.140625" style="143" customWidth="1"/>
    <col min="11337" max="11337" width="0.5703125" style="143" customWidth="1"/>
    <col min="11338" max="11338" width="2.140625" style="143" customWidth="1"/>
    <col min="11339" max="11339" width="0.5703125" style="143" customWidth="1"/>
    <col min="11340" max="11340" width="2.140625" style="143" customWidth="1"/>
    <col min="11341" max="11341" width="0.5703125" style="143" customWidth="1"/>
    <col min="11342" max="11342" width="2.140625" style="143" customWidth="1"/>
    <col min="11343" max="11343" width="0.5703125" style="143" customWidth="1"/>
    <col min="11344" max="11344" width="2.140625" style="143" customWidth="1"/>
    <col min="11345" max="11345" width="0.5703125" style="143" customWidth="1"/>
    <col min="11346" max="11346" width="2.140625" style="143" customWidth="1"/>
    <col min="11347" max="11347" width="0.5703125" style="143" customWidth="1"/>
    <col min="11348" max="11348" width="2.140625" style="143" customWidth="1"/>
    <col min="11349" max="11349" width="0.5703125" style="143" customWidth="1"/>
    <col min="11350" max="11350" width="1.7109375" style="143" customWidth="1"/>
    <col min="11351" max="11351" width="2.42578125" style="143" customWidth="1"/>
    <col min="11352" max="11352" width="1.28515625" style="143" customWidth="1"/>
    <col min="11353"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42578125" style="143" customWidth="1"/>
    <col min="11526" max="11526" width="0.5703125" style="143" customWidth="1"/>
    <col min="11527" max="11546" width="0.7109375" style="143" customWidth="1"/>
    <col min="11547" max="11547" width="0.5703125" style="143" customWidth="1"/>
    <col min="11548" max="11548" width="2.710937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14062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140625" style="143" customWidth="1"/>
    <col min="11583" max="11583" width="0.5703125" style="143" customWidth="1"/>
    <col min="11584" max="11584" width="2.140625" style="143" customWidth="1"/>
    <col min="11585" max="11585" width="0.5703125" style="143" customWidth="1"/>
    <col min="11586" max="11586" width="2.140625" style="143" customWidth="1"/>
    <col min="11587" max="11587" width="0.5703125" style="143" customWidth="1"/>
    <col min="11588" max="11588" width="2.140625" style="143" customWidth="1"/>
    <col min="11589" max="11589" width="0.5703125" style="143" customWidth="1"/>
    <col min="11590" max="11590" width="2.140625" style="143" customWidth="1"/>
    <col min="11591" max="11591" width="0.5703125" style="143" customWidth="1"/>
    <col min="11592" max="11592" width="2.140625" style="143" customWidth="1"/>
    <col min="11593" max="11593" width="0.5703125" style="143" customWidth="1"/>
    <col min="11594" max="11594" width="2.140625" style="143" customWidth="1"/>
    <col min="11595" max="11595" width="0.5703125" style="143" customWidth="1"/>
    <col min="11596" max="11596" width="2.140625" style="143" customWidth="1"/>
    <col min="11597" max="11597" width="0.5703125" style="143" customWidth="1"/>
    <col min="11598" max="11598" width="2.140625" style="143" customWidth="1"/>
    <col min="11599" max="11599" width="0.5703125" style="143" customWidth="1"/>
    <col min="11600" max="11600" width="2.140625" style="143" customWidth="1"/>
    <col min="11601" max="11601" width="0.5703125" style="143" customWidth="1"/>
    <col min="11602" max="11602" width="2.140625" style="143" customWidth="1"/>
    <col min="11603" max="11603" width="0.5703125" style="143" customWidth="1"/>
    <col min="11604" max="11604" width="2.140625" style="143" customWidth="1"/>
    <col min="11605" max="11605" width="0.5703125" style="143" customWidth="1"/>
    <col min="11606" max="11606" width="1.7109375" style="143" customWidth="1"/>
    <col min="11607" max="11607" width="2.42578125" style="143" customWidth="1"/>
    <col min="11608" max="11608" width="1.28515625" style="143" customWidth="1"/>
    <col min="11609"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42578125" style="143" customWidth="1"/>
    <col min="11782" max="11782" width="0.5703125" style="143" customWidth="1"/>
    <col min="11783" max="11802" width="0.7109375" style="143" customWidth="1"/>
    <col min="11803" max="11803" width="0.5703125" style="143" customWidth="1"/>
    <col min="11804" max="11804" width="2.710937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14062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140625" style="143" customWidth="1"/>
    <col min="11839" max="11839" width="0.5703125" style="143" customWidth="1"/>
    <col min="11840" max="11840" width="2.140625" style="143" customWidth="1"/>
    <col min="11841" max="11841" width="0.5703125" style="143" customWidth="1"/>
    <col min="11842" max="11842" width="2.140625" style="143" customWidth="1"/>
    <col min="11843" max="11843" width="0.5703125" style="143" customWidth="1"/>
    <col min="11844" max="11844" width="2.140625" style="143" customWidth="1"/>
    <col min="11845" max="11845" width="0.5703125" style="143" customWidth="1"/>
    <col min="11846" max="11846" width="2.140625" style="143" customWidth="1"/>
    <col min="11847" max="11847" width="0.5703125" style="143" customWidth="1"/>
    <col min="11848" max="11848" width="2.140625" style="143" customWidth="1"/>
    <col min="11849" max="11849" width="0.5703125" style="143" customWidth="1"/>
    <col min="11850" max="11850" width="2.140625" style="143" customWidth="1"/>
    <col min="11851" max="11851" width="0.5703125" style="143" customWidth="1"/>
    <col min="11852" max="11852" width="2.140625" style="143" customWidth="1"/>
    <col min="11853" max="11853" width="0.5703125" style="143" customWidth="1"/>
    <col min="11854" max="11854" width="2.140625" style="143" customWidth="1"/>
    <col min="11855" max="11855" width="0.5703125" style="143" customWidth="1"/>
    <col min="11856" max="11856" width="2.140625" style="143" customWidth="1"/>
    <col min="11857" max="11857" width="0.5703125" style="143" customWidth="1"/>
    <col min="11858" max="11858" width="2.140625" style="143" customWidth="1"/>
    <col min="11859" max="11859" width="0.5703125" style="143" customWidth="1"/>
    <col min="11860" max="11860" width="2.140625" style="143" customWidth="1"/>
    <col min="11861" max="11861" width="0.5703125" style="143" customWidth="1"/>
    <col min="11862" max="11862" width="1.7109375" style="143" customWidth="1"/>
    <col min="11863" max="11863" width="2.42578125" style="143" customWidth="1"/>
    <col min="11864" max="11864" width="1.28515625" style="143" customWidth="1"/>
    <col min="11865"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42578125" style="143" customWidth="1"/>
    <col min="12038" max="12038" width="0.5703125" style="143" customWidth="1"/>
    <col min="12039" max="12058" width="0.7109375" style="143" customWidth="1"/>
    <col min="12059" max="12059" width="0.5703125" style="143" customWidth="1"/>
    <col min="12060" max="12060" width="2.710937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14062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140625" style="143" customWidth="1"/>
    <col min="12095" max="12095" width="0.5703125" style="143" customWidth="1"/>
    <col min="12096" max="12096" width="2.140625" style="143" customWidth="1"/>
    <col min="12097" max="12097" width="0.5703125" style="143" customWidth="1"/>
    <col min="12098" max="12098" width="2.140625" style="143" customWidth="1"/>
    <col min="12099" max="12099" width="0.5703125" style="143" customWidth="1"/>
    <col min="12100" max="12100" width="2.140625" style="143" customWidth="1"/>
    <col min="12101" max="12101" width="0.5703125" style="143" customWidth="1"/>
    <col min="12102" max="12102" width="2.140625" style="143" customWidth="1"/>
    <col min="12103" max="12103" width="0.5703125" style="143" customWidth="1"/>
    <col min="12104" max="12104" width="2.140625" style="143" customWidth="1"/>
    <col min="12105" max="12105" width="0.5703125" style="143" customWidth="1"/>
    <col min="12106" max="12106" width="2.140625" style="143" customWidth="1"/>
    <col min="12107" max="12107" width="0.5703125" style="143" customWidth="1"/>
    <col min="12108" max="12108" width="2.140625" style="143" customWidth="1"/>
    <col min="12109" max="12109" width="0.5703125" style="143" customWidth="1"/>
    <col min="12110" max="12110" width="2.140625" style="143" customWidth="1"/>
    <col min="12111" max="12111" width="0.5703125" style="143" customWidth="1"/>
    <col min="12112" max="12112" width="2.140625" style="143" customWidth="1"/>
    <col min="12113" max="12113" width="0.5703125" style="143" customWidth="1"/>
    <col min="12114" max="12114" width="2.140625" style="143" customWidth="1"/>
    <col min="12115" max="12115" width="0.5703125" style="143" customWidth="1"/>
    <col min="12116" max="12116" width="2.140625" style="143" customWidth="1"/>
    <col min="12117" max="12117" width="0.5703125" style="143" customWidth="1"/>
    <col min="12118" max="12118" width="1.7109375" style="143" customWidth="1"/>
    <col min="12119" max="12119" width="2.42578125" style="143" customWidth="1"/>
    <col min="12120" max="12120" width="1.28515625" style="143" customWidth="1"/>
    <col min="12121"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42578125" style="143" customWidth="1"/>
    <col min="12294" max="12294" width="0.5703125" style="143" customWidth="1"/>
    <col min="12295" max="12314" width="0.7109375" style="143" customWidth="1"/>
    <col min="12315" max="12315" width="0.5703125" style="143" customWidth="1"/>
    <col min="12316" max="12316" width="2.710937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14062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140625" style="143" customWidth="1"/>
    <col min="12351" max="12351" width="0.5703125" style="143" customWidth="1"/>
    <col min="12352" max="12352" width="2.140625" style="143" customWidth="1"/>
    <col min="12353" max="12353" width="0.5703125" style="143" customWidth="1"/>
    <col min="12354" max="12354" width="2.140625" style="143" customWidth="1"/>
    <col min="12355" max="12355" width="0.5703125" style="143" customWidth="1"/>
    <col min="12356" max="12356" width="2.140625" style="143" customWidth="1"/>
    <col min="12357" max="12357" width="0.5703125" style="143" customWidth="1"/>
    <col min="12358" max="12358" width="2.140625" style="143" customWidth="1"/>
    <col min="12359" max="12359" width="0.5703125" style="143" customWidth="1"/>
    <col min="12360" max="12360" width="2.140625" style="143" customWidth="1"/>
    <col min="12361" max="12361" width="0.5703125" style="143" customWidth="1"/>
    <col min="12362" max="12362" width="2.140625" style="143" customWidth="1"/>
    <col min="12363" max="12363" width="0.5703125" style="143" customWidth="1"/>
    <col min="12364" max="12364" width="2.140625" style="143" customWidth="1"/>
    <col min="12365" max="12365" width="0.5703125" style="143" customWidth="1"/>
    <col min="12366" max="12366" width="2.140625" style="143" customWidth="1"/>
    <col min="12367" max="12367" width="0.5703125" style="143" customWidth="1"/>
    <col min="12368" max="12368" width="2.140625" style="143" customWidth="1"/>
    <col min="12369" max="12369" width="0.5703125" style="143" customWidth="1"/>
    <col min="12370" max="12370" width="2.140625" style="143" customWidth="1"/>
    <col min="12371" max="12371" width="0.5703125" style="143" customWidth="1"/>
    <col min="12372" max="12372" width="2.140625" style="143" customWidth="1"/>
    <col min="12373" max="12373" width="0.5703125" style="143" customWidth="1"/>
    <col min="12374" max="12374" width="1.7109375" style="143" customWidth="1"/>
    <col min="12375" max="12375" width="2.42578125" style="143" customWidth="1"/>
    <col min="12376" max="12376" width="1.28515625" style="143" customWidth="1"/>
    <col min="12377"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42578125" style="143" customWidth="1"/>
    <col min="12550" max="12550" width="0.5703125" style="143" customWidth="1"/>
    <col min="12551" max="12570" width="0.7109375" style="143" customWidth="1"/>
    <col min="12571" max="12571" width="0.5703125" style="143" customWidth="1"/>
    <col min="12572" max="12572" width="2.710937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14062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140625" style="143" customWidth="1"/>
    <col min="12607" max="12607" width="0.5703125" style="143" customWidth="1"/>
    <col min="12608" max="12608" width="2.140625" style="143" customWidth="1"/>
    <col min="12609" max="12609" width="0.5703125" style="143" customWidth="1"/>
    <col min="12610" max="12610" width="2.140625" style="143" customWidth="1"/>
    <col min="12611" max="12611" width="0.5703125" style="143" customWidth="1"/>
    <col min="12612" max="12612" width="2.140625" style="143" customWidth="1"/>
    <col min="12613" max="12613" width="0.5703125" style="143" customWidth="1"/>
    <col min="12614" max="12614" width="2.140625" style="143" customWidth="1"/>
    <col min="12615" max="12615" width="0.5703125" style="143" customWidth="1"/>
    <col min="12616" max="12616" width="2.140625" style="143" customWidth="1"/>
    <col min="12617" max="12617" width="0.5703125" style="143" customWidth="1"/>
    <col min="12618" max="12618" width="2.140625" style="143" customWidth="1"/>
    <col min="12619" max="12619" width="0.5703125" style="143" customWidth="1"/>
    <col min="12620" max="12620" width="2.140625" style="143" customWidth="1"/>
    <col min="12621" max="12621" width="0.5703125" style="143" customWidth="1"/>
    <col min="12622" max="12622" width="2.140625" style="143" customWidth="1"/>
    <col min="12623" max="12623" width="0.5703125" style="143" customWidth="1"/>
    <col min="12624" max="12624" width="2.140625" style="143" customWidth="1"/>
    <col min="12625" max="12625" width="0.5703125" style="143" customWidth="1"/>
    <col min="12626" max="12626" width="2.140625" style="143" customWidth="1"/>
    <col min="12627" max="12627" width="0.5703125" style="143" customWidth="1"/>
    <col min="12628" max="12628" width="2.140625" style="143" customWidth="1"/>
    <col min="12629" max="12629" width="0.5703125" style="143" customWidth="1"/>
    <col min="12630" max="12630" width="1.7109375" style="143" customWidth="1"/>
    <col min="12631" max="12631" width="2.42578125" style="143" customWidth="1"/>
    <col min="12632" max="12632" width="1.28515625" style="143" customWidth="1"/>
    <col min="12633"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42578125" style="143" customWidth="1"/>
    <col min="12806" max="12806" width="0.5703125" style="143" customWidth="1"/>
    <col min="12807" max="12826" width="0.7109375" style="143" customWidth="1"/>
    <col min="12827" max="12827" width="0.5703125" style="143" customWidth="1"/>
    <col min="12828" max="12828" width="2.710937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14062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140625" style="143" customWidth="1"/>
    <col min="12863" max="12863" width="0.5703125" style="143" customWidth="1"/>
    <col min="12864" max="12864" width="2.140625" style="143" customWidth="1"/>
    <col min="12865" max="12865" width="0.5703125" style="143" customWidth="1"/>
    <col min="12866" max="12866" width="2.140625" style="143" customWidth="1"/>
    <col min="12867" max="12867" width="0.5703125" style="143" customWidth="1"/>
    <col min="12868" max="12868" width="2.140625" style="143" customWidth="1"/>
    <col min="12869" max="12869" width="0.5703125" style="143" customWidth="1"/>
    <col min="12870" max="12870" width="2.140625" style="143" customWidth="1"/>
    <col min="12871" max="12871" width="0.5703125" style="143" customWidth="1"/>
    <col min="12872" max="12872" width="2.140625" style="143" customWidth="1"/>
    <col min="12873" max="12873" width="0.5703125" style="143" customWidth="1"/>
    <col min="12874" max="12874" width="2.140625" style="143" customWidth="1"/>
    <col min="12875" max="12875" width="0.5703125" style="143" customWidth="1"/>
    <col min="12876" max="12876" width="2.140625" style="143" customWidth="1"/>
    <col min="12877" max="12877" width="0.5703125" style="143" customWidth="1"/>
    <col min="12878" max="12878" width="2.140625" style="143" customWidth="1"/>
    <col min="12879" max="12879" width="0.5703125" style="143" customWidth="1"/>
    <col min="12880" max="12880" width="2.140625" style="143" customWidth="1"/>
    <col min="12881" max="12881" width="0.5703125" style="143" customWidth="1"/>
    <col min="12882" max="12882" width="2.140625" style="143" customWidth="1"/>
    <col min="12883" max="12883" width="0.5703125" style="143" customWidth="1"/>
    <col min="12884" max="12884" width="2.140625" style="143" customWidth="1"/>
    <col min="12885" max="12885" width="0.5703125" style="143" customWidth="1"/>
    <col min="12886" max="12886" width="1.7109375" style="143" customWidth="1"/>
    <col min="12887" max="12887" width="2.42578125" style="143" customWidth="1"/>
    <col min="12888" max="12888" width="1.28515625" style="143" customWidth="1"/>
    <col min="12889"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42578125" style="143" customWidth="1"/>
    <col min="13062" max="13062" width="0.5703125" style="143" customWidth="1"/>
    <col min="13063" max="13082" width="0.7109375" style="143" customWidth="1"/>
    <col min="13083" max="13083" width="0.5703125" style="143" customWidth="1"/>
    <col min="13084" max="13084" width="2.710937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14062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140625" style="143" customWidth="1"/>
    <col min="13119" max="13119" width="0.5703125" style="143" customWidth="1"/>
    <col min="13120" max="13120" width="2.140625" style="143" customWidth="1"/>
    <col min="13121" max="13121" width="0.5703125" style="143" customWidth="1"/>
    <col min="13122" max="13122" width="2.140625" style="143" customWidth="1"/>
    <col min="13123" max="13123" width="0.5703125" style="143" customWidth="1"/>
    <col min="13124" max="13124" width="2.140625" style="143" customWidth="1"/>
    <col min="13125" max="13125" width="0.5703125" style="143" customWidth="1"/>
    <col min="13126" max="13126" width="2.140625" style="143" customWidth="1"/>
    <col min="13127" max="13127" width="0.5703125" style="143" customWidth="1"/>
    <col min="13128" max="13128" width="2.140625" style="143" customWidth="1"/>
    <col min="13129" max="13129" width="0.5703125" style="143" customWidth="1"/>
    <col min="13130" max="13130" width="2.140625" style="143" customWidth="1"/>
    <col min="13131" max="13131" width="0.5703125" style="143" customWidth="1"/>
    <col min="13132" max="13132" width="2.140625" style="143" customWidth="1"/>
    <col min="13133" max="13133" width="0.5703125" style="143" customWidth="1"/>
    <col min="13134" max="13134" width="2.140625" style="143" customWidth="1"/>
    <col min="13135" max="13135" width="0.5703125" style="143" customWidth="1"/>
    <col min="13136" max="13136" width="2.140625" style="143" customWidth="1"/>
    <col min="13137" max="13137" width="0.5703125" style="143" customWidth="1"/>
    <col min="13138" max="13138" width="2.140625" style="143" customWidth="1"/>
    <col min="13139" max="13139" width="0.5703125" style="143" customWidth="1"/>
    <col min="13140" max="13140" width="2.140625" style="143" customWidth="1"/>
    <col min="13141" max="13141" width="0.5703125" style="143" customWidth="1"/>
    <col min="13142" max="13142" width="1.7109375" style="143" customWidth="1"/>
    <col min="13143" max="13143" width="2.42578125" style="143" customWidth="1"/>
    <col min="13144" max="13144" width="1.28515625" style="143" customWidth="1"/>
    <col min="13145"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42578125" style="143" customWidth="1"/>
    <col min="13318" max="13318" width="0.5703125" style="143" customWidth="1"/>
    <col min="13319" max="13338" width="0.7109375" style="143" customWidth="1"/>
    <col min="13339" max="13339" width="0.5703125" style="143" customWidth="1"/>
    <col min="13340" max="13340" width="2.710937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14062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140625" style="143" customWidth="1"/>
    <col min="13375" max="13375" width="0.5703125" style="143" customWidth="1"/>
    <col min="13376" max="13376" width="2.140625" style="143" customWidth="1"/>
    <col min="13377" max="13377" width="0.5703125" style="143" customWidth="1"/>
    <col min="13378" max="13378" width="2.140625" style="143" customWidth="1"/>
    <col min="13379" max="13379" width="0.5703125" style="143" customWidth="1"/>
    <col min="13380" max="13380" width="2.140625" style="143" customWidth="1"/>
    <col min="13381" max="13381" width="0.5703125" style="143" customWidth="1"/>
    <col min="13382" max="13382" width="2.140625" style="143" customWidth="1"/>
    <col min="13383" max="13383" width="0.5703125" style="143" customWidth="1"/>
    <col min="13384" max="13384" width="2.140625" style="143" customWidth="1"/>
    <col min="13385" max="13385" width="0.5703125" style="143" customWidth="1"/>
    <col min="13386" max="13386" width="2.140625" style="143" customWidth="1"/>
    <col min="13387" max="13387" width="0.5703125" style="143" customWidth="1"/>
    <col min="13388" max="13388" width="2.140625" style="143" customWidth="1"/>
    <col min="13389" max="13389" width="0.5703125" style="143" customWidth="1"/>
    <col min="13390" max="13390" width="2.140625" style="143" customWidth="1"/>
    <col min="13391" max="13391" width="0.5703125" style="143" customWidth="1"/>
    <col min="13392" max="13392" width="2.140625" style="143" customWidth="1"/>
    <col min="13393" max="13393" width="0.5703125" style="143" customWidth="1"/>
    <col min="13394" max="13394" width="2.140625" style="143" customWidth="1"/>
    <col min="13395" max="13395" width="0.5703125" style="143" customWidth="1"/>
    <col min="13396" max="13396" width="2.140625" style="143" customWidth="1"/>
    <col min="13397" max="13397" width="0.5703125" style="143" customWidth="1"/>
    <col min="13398" max="13398" width="1.7109375" style="143" customWidth="1"/>
    <col min="13399" max="13399" width="2.42578125" style="143" customWidth="1"/>
    <col min="13400" max="13400" width="1.28515625" style="143" customWidth="1"/>
    <col min="13401"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42578125" style="143" customWidth="1"/>
    <col min="13574" max="13574" width="0.5703125" style="143" customWidth="1"/>
    <col min="13575" max="13594" width="0.7109375" style="143" customWidth="1"/>
    <col min="13595" max="13595" width="0.5703125" style="143" customWidth="1"/>
    <col min="13596" max="13596" width="2.710937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14062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140625" style="143" customWidth="1"/>
    <col min="13631" max="13631" width="0.5703125" style="143" customWidth="1"/>
    <col min="13632" max="13632" width="2.140625" style="143" customWidth="1"/>
    <col min="13633" max="13633" width="0.5703125" style="143" customWidth="1"/>
    <col min="13634" max="13634" width="2.140625" style="143" customWidth="1"/>
    <col min="13635" max="13635" width="0.5703125" style="143" customWidth="1"/>
    <col min="13636" max="13636" width="2.140625" style="143" customWidth="1"/>
    <col min="13637" max="13637" width="0.5703125" style="143" customWidth="1"/>
    <col min="13638" max="13638" width="2.140625" style="143" customWidth="1"/>
    <col min="13639" max="13639" width="0.5703125" style="143" customWidth="1"/>
    <col min="13640" max="13640" width="2.140625" style="143" customWidth="1"/>
    <col min="13641" max="13641" width="0.5703125" style="143" customWidth="1"/>
    <col min="13642" max="13642" width="2.140625" style="143" customWidth="1"/>
    <col min="13643" max="13643" width="0.5703125" style="143" customWidth="1"/>
    <col min="13644" max="13644" width="2.140625" style="143" customWidth="1"/>
    <col min="13645" max="13645" width="0.5703125" style="143" customWidth="1"/>
    <col min="13646" max="13646" width="2.140625" style="143" customWidth="1"/>
    <col min="13647" max="13647" width="0.5703125" style="143" customWidth="1"/>
    <col min="13648" max="13648" width="2.140625" style="143" customWidth="1"/>
    <col min="13649" max="13649" width="0.5703125" style="143" customWidth="1"/>
    <col min="13650" max="13650" width="2.140625" style="143" customWidth="1"/>
    <col min="13651" max="13651" width="0.5703125" style="143" customWidth="1"/>
    <col min="13652" max="13652" width="2.140625" style="143" customWidth="1"/>
    <col min="13653" max="13653" width="0.5703125" style="143" customWidth="1"/>
    <col min="13654" max="13654" width="1.7109375" style="143" customWidth="1"/>
    <col min="13655" max="13655" width="2.42578125" style="143" customWidth="1"/>
    <col min="13656" max="13656" width="1.28515625" style="143" customWidth="1"/>
    <col min="13657"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42578125" style="143" customWidth="1"/>
    <col min="13830" max="13830" width="0.5703125" style="143" customWidth="1"/>
    <col min="13831" max="13850" width="0.7109375" style="143" customWidth="1"/>
    <col min="13851" max="13851" width="0.5703125" style="143" customWidth="1"/>
    <col min="13852" max="13852" width="2.710937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14062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140625" style="143" customWidth="1"/>
    <col min="13887" max="13887" width="0.5703125" style="143" customWidth="1"/>
    <col min="13888" max="13888" width="2.140625" style="143" customWidth="1"/>
    <col min="13889" max="13889" width="0.5703125" style="143" customWidth="1"/>
    <col min="13890" max="13890" width="2.140625" style="143" customWidth="1"/>
    <col min="13891" max="13891" width="0.5703125" style="143" customWidth="1"/>
    <col min="13892" max="13892" width="2.140625" style="143" customWidth="1"/>
    <col min="13893" max="13893" width="0.5703125" style="143" customWidth="1"/>
    <col min="13894" max="13894" width="2.140625" style="143" customWidth="1"/>
    <col min="13895" max="13895" width="0.5703125" style="143" customWidth="1"/>
    <col min="13896" max="13896" width="2.140625" style="143" customWidth="1"/>
    <col min="13897" max="13897" width="0.5703125" style="143" customWidth="1"/>
    <col min="13898" max="13898" width="2.140625" style="143" customWidth="1"/>
    <col min="13899" max="13899" width="0.5703125" style="143" customWidth="1"/>
    <col min="13900" max="13900" width="2.140625" style="143" customWidth="1"/>
    <col min="13901" max="13901" width="0.5703125" style="143" customWidth="1"/>
    <col min="13902" max="13902" width="2.140625" style="143" customWidth="1"/>
    <col min="13903" max="13903" width="0.5703125" style="143" customWidth="1"/>
    <col min="13904" max="13904" width="2.140625" style="143" customWidth="1"/>
    <col min="13905" max="13905" width="0.5703125" style="143" customWidth="1"/>
    <col min="13906" max="13906" width="2.140625" style="143" customWidth="1"/>
    <col min="13907" max="13907" width="0.5703125" style="143" customWidth="1"/>
    <col min="13908" max="13908" width="2.140625" style="143" customWidth="1"/>
    <col min="13909" max="13909" width="0.5703125" style="143" customWidth="1"/>
    <col min="13910" max="13910" width="1.7109375" style="143" customWidth="1"/>
    <col min="13911" max="13911" width="2.42578125" style="143" customWidth="1"/>
    <col min="13912" max="13912" width="1.28515625" style="143" customWidth="1"/>
    <col min="13913"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42578125" style="143" customWidth="1"/>
    <col min="14086" max="14086" width="0.5703125" style="143" customWidth="1"/>
    <col min="14087" max="14106" width="0.7109375" style="143" customWidth="1"/>
    <col min="14107" max="14107" width="0.5703125" style="143" customWidth="1"/>
    <col min="14108" max="14108" width="2.710937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14062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140625" style="143" customWidth="1"/>
    <col min="14143" max="14143" width="0.5703125" style="143" customWidth="1"/>
    <col min="14144" max="14144" width="2.140625" style="143" customWidth="1"/>
    <col min="14145" max="14145" width="0.5703125" style="143" customWidth="1"/>
    <col min="14146" max="14146" width="2.140625" style="143" customWidth="1"/>
    <col min="14147" max="14147" width="0.5703125" style="143" customWidth="1"/>
    <col min="14148" max="14148" width="2.140625" style="143" customWidth="1"/>
    <col min="14149" max="14149" width="0.5703125" style="143" customWidth="1"/>
    <col min="14150" max="14150" width="2.140625" style="143" customWidth="1"/>
    <col min="14151" max="14151" width="0.5703125" style="143" customWidth="1"/>
    <col min="14152" max="14152" width="2.140625" style="143" customWidth="1"/>
    <col min="14153" max="14153" width="0.5703125" style="143" customWidth="1"/>
    <col min="14154" max="14154" width="2.140625" style="143" customWidth="1"/>
    <col min="14155" max="14155" width="0.5703125" style="143" customWidth="1"/>
    <col min="14156" max="14156" width="2.140625" style="143" customWidth="1"/>
    <col min="14157" max="14157" width="0.5703125" style="143" customWidth="1"/>
    <col min="14158" max="14158" width="2.140625" style="143" customWidth="1"/>
    <col min="14159" max="14159" width="0.5703125" style="143" customWidth="1"/>
    <col min="14160" max="14160" width="2.140625" style="143" customWidth="1"/>
    <col min="14161" max="14161" width="0.5703125" style="143" customWidth="1"/>
    <col min="14162" max="14162" width="2.140625" style="143" customWidth="1"/>
    <col min="14163" max="14163" width="0.5703125" style="143" customWidth="1"/>
    <col min="14164" max="14164" width="2.140625" style="143" customWidth="1"/>
    <col min="14165" max="14165" width="0.5703125" style="143" customWidth="1"/>
    <col min="14166" max="14166" width="1.7109375" style="143" customWidth="1"/>
    <col min="14167" max="14167" width="2.42578125" style="143" customWidth="1"/>
    <col min="14168" max="14168" width="1.28515625" style="143" customWidth="1"/>
    <col min="14169"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42578125" style="143" customWidth="1"/>
    <col min="14342" max="14342" width="0.5703125" style="143" customWidth="1"/>
    <col min="14343" max="14362" width="0.7109375" style="143" customWidth="1"/>
    <col min="14363" max="14363" width="0.5703125" style="143" customWidth="1"/>
    <col min="14364" max="14364" width="2.710937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14062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140625" style="143" customWidth="1"/>
    <col min="14399" max="14399" width="0.5703125" style="143" customWidth="1"/>
    <col min="14400" max="14400" width="2.140625" style="143" customWidth="1"/>
    <col min="14401" max="14401" width="0.5703125" style="143" customWidth="1"/>
    <col min="14402" max="14402" width="2.140625" style="143" customWidth="1"/>
    <col min="14403" max="14403" width="0.5703125" style="143" customWidth="1"/>
    <col min="14404" max="14404" width="2.140625" style="143" customWidth="1"/>
    <col min="14405" max="14405" width="0.5703125" style="143" customWidth="1"/>
    <col min="14406" max="14406" width="2.140625" style="143" customWidth="1"/>
    <col min="14407" max="14407" width="0.5703125" style="143" customWidth="1"/>
    <col min="14408" max="14408" width="2.140625" style="143" customWidth="1"/>
    <col min="14409" max="14409" width="0.5703125" style="143" customWidth="1"/>
    <col min="14410" max="14410" width="2.140625" style="143" customWidth="1"/>
    <col min="14411" max="14411" width="0.5703125" style="143" customWidth="1"/>
    <col min="14412" max="14412" width="2.140625" style="143" customWidth="1"/>
    <col min="14413" max="14413" width="0.5703125" style="143" customWidth="1"/>
    <col min="14414" max="14414" width="2.140625" style="143" customWidth="1"/>
    <col min="14415" max="14415" width="0.5703125" style="143" customWidth="1"/>
    <col min="14416" max="14416" width="2.140625" style="143" customWidth="1"/>
    <col min="14417" max="14417" width="0.5703125" style="143" customWidth="1"/>
    <col min="14418" max="14418" width="2.140625" style="143" customWidth="1"/>
    <col min="14419" max="14419" width="0.5703125" style="143" customWidth="1"/>
    <col min="14420" max="14420" width="2.140625" style="143" customWidth="1"/>
    <col min="14421" max="14421" width="0.5703125" style="143" customWidth="1"/>
    <col min="14422" max="14422" width="1.7109375" style="143" customWidth="1"/>
    <col min="14423" max="14423" width="2.42578125" style="143" customWidth="1"/>
    <col min="14424" max="14424" width="1.28515625" style="143" customWidth="1"/>
    <col min="14425"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42578125" style="143" customWidth="1"/>
    <col min="14598" max="14598" width="0.5703125" style="143" customWidth="1"/>
    <col min="14599" max="14618" width="0.7109375" style="143" customWidth="1"/>
    <col min="14619" max="14619" width="0.5703125" style="143" customWidth="1"/>
    <col min="14620" max="14620" width="2.710937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14062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140625" style="143" customWidth="1"/>
    <col min="14655" max="14655" width="0.5703125" style="143" customWidth="1"/>
    <col min="14656" max="14656" width="2.140625" style="143" customWidth="1"/>
    <col min="14657" max="14657" width="0.5703125" style="143" customWidth="1"/>
    <col min="14658" max="14658" width="2.140625" style="143" customWidth="1"/>
    <col min="14659" max="14659" width="0.5703125" style="143" customWidth="1"/>
    <col min="14660" max="14660" width="2.140625" style="143" customWidth="1"/>
    <col min="14661" max="14661" width="0.5703125" style="143" customWidth="1"/>
    <col min="14662" max="14662" width="2.140625" style="143" customWidth="1"/>
    <col min="14663" max="14663" width="0.5703125" style="143" customWidth="1"/>
    <col min="14664" max="14664" width="2.140625" style="143" customWidth="1"/>
    <col min="14665" max="14665" width="0.5703125" style="143" customWidth="1"/>
    <col min="14666" max="14666" width="2.140625" style="143" customWidth="1"/>
    <col min="14667" max="14667" width="0.5703125" style="143" customWidth="1"/>
    <col min="14668" max="14668" width="2.140625" style="143" customWidth="1"/>
    <col min="14669" max="14669" width="0.5703125" style="143" customWidth="1"/>
    <col min="14670" max="14670" width="2.140625" style="143" customWidth="1"/>
    <col min="14671" max="14671" width="0.5703125" style="143" customWidth="1"/>
    <col min="14672" max="14672" width="2.140625" style="143" customWidth="1"/>
    <col min="14673" max="14673" width="0.5703125" style="143" customWidth="1"/>
    <col min="14674" max="14674" width="2.140625" style="143" customWidth="1"/>
    <col min="14675" max="14675" width="0.5703125" style="143" customWidth="1"/>
    <col min="14676" max="14676" width="2.140625" style="143" customWidth="1"/>
    <col min="14677" max="14677" width="0.5703125" style="143" customWidth="1"/>
    <col min="14678" max="14678" width="1.7109375" style="143" customWidth="1"/>
    <col min="14679" max="14679" width="2.42578125" style="143" customWidth="1"/>
    <col min="14680" max="14680" width="1.28515625" style="143" customWidth="1"/>
    <col min="14681"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42578125" style="143" customWidth="1"/>
    <col min="14854" max="14854" width="0.5703125" style="143" customWidth="1"/>
    <col min="14855" max="14874" width="0.7109375" style="143" customWidth="1"/>
    <col min="14875" max="14875" width="0.5703125" style="143" customWidth="1"/>
    <col min="14876" max="14876" width="2.710937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14062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140625" style="143" customWidth="1"/>
    <col min="14911" max="14911" width="0.5703125" style="143" customWidth="1"/>
    <col min="14912" max="14912" width="2.140625" style="143" customWidth="1"/>
    <col min="14913" max="14913" width="0.5703125" style="143" customWidth="1"/>
    <col min="14914" max="14914" width="2.140625" style="143" customWidth="1"/>
    <col min="14915" max="14915" width="0.5703125" style="143" customWidth="1"/>
    <col min="14916" max="14916" width="2.140625" style="143" customWidth="1"/>
    <col min="14917" max="14917" width="0.5703125" style="143" customWidth="1"/>
    <col min="14918" max="14918" width="2.140625" style="143" customWidth="1"/>
    <col min="14919" max="14919" width="0.5703125" style="143" customWidth="1"/>
    <col min="14920" max="14920" width="2.140625" style="143" customWidth="1"/>
    <col min="14921" max="14921" width="0.5703125" style="143" customWidth="1"/>
    <col min="14922" max="14922" width="2.140625" style="143" customWidth="1"/>
    <col min="14923" max="14923" width="0.5703125" style="143" customWidth="1"/>
    <col min="14924" max="14924" width="2.140625" style="143" customWidth="1"/>
    <col min="14925" max="14925" width="0.5703125" style="143" customWidth="1"/>
    <col min="14926" max="14926" width="2.140625" style="143" customWidth="1"/>
    <col min="14927" max="14927" width="0.5703125" style="143" customWidth="1"/>
    <col min="14928" max="14928" width="2.140625" style="143" customWidth="1"/>
    <col min="14929" max="14929" width="0.5703125" style="143" customWidth="1"/>
    <col min="14930" max="14930" width="2.140625" style="143" customWidth="1"/>
    <col min="14931" max="14931" width="0.5703125" style="143" customWidth="1"/>
    <col min="14932" max="14932" width="2.140625" style="143" customWidth="1"/>
    <col min="14933" max="14933" width="0.5703125" style="143" customWidth="1"/>
    <col min="14934" max="14934" width="1.7109375" style="143" customWidth="1"/>
    <col min="14935" max="14935" width="2.42578125" style="143" customWidth="1"/>
    <col min="14936" max="14936" width="1.28515625" style="143" customWidth="1"/>
    <col min="14937"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42578125" style="143" customWidth="1"/>
    <col min="15110" max="15110" width="0.5703125" style="143" customWidth="1"/>
    <col min="15111" max="15130" width="0.7109375" style="143" customWidth="1"/>
    <col min="15131" max="15131" width="0.5703125" style="143" customWidth="1"/>
    <col min="15132" max="15132" width="2.710937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14062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140625" style="143" customWidth="1"/>
    <col min="15167" max="15167" width="0.5703125" style="143" customWidth="1"/>
    <col min="15168" max="15168" width="2.140625" style="143" customWidth="1"/>
    <col min="15169" max="15169" width="0.5703125" style="143" customWidth="1"/>
    <col min="15170" max="15170" width="2.140625" style="143" customWidth="1"/>
    <col min="15171" max="15171" width="0.5703125" style="143" customWidth="1"/>
    <col min="15172" max="15172" width="2.140625" style="143" customWidth="1"/>
    <col min="15173" max="15173" width="0.5703125" style="143" customWidth="1"/>
    <col min="15174" max="15174" width="2.140625" style="143" customWidth="1"/>
    <col min="15175" max="15175" width="0.5703125" style="143" customWidth="1"/>
    <col min="15176" max="15176" width="2.140625" style="143" customWidth="1"/>
    <col min="15177" max="15177" width="0.5703125" style="143" customWidth="1"/>
    <col min="15178" max="15178" width="2.140625" style="143" customWidth="1"/>
    <col min="15179" max="15179" width="0.5703125" style="143" customWidth="1"/>
    <col min="15180" max="15180" width="2.140625" style="143" customWidth="1"/>
    <col min="15181" max="15181" width="0.5703125" style="143" customWidth="1"/>
    <col min="15182" max="15182" width="2.140625" style="143" customWidth="1"/>
    <col min="15183" max="15183" width="0.5703125" style="143" customWidth="1"/>
    <col min="15184" max="15184" width="2.140625" style="143" customWidth="1"/>
    <col min="15185" max="15185" width="0.5703125" style="143" customWidth="1"/>
    <col min="15186" max="15186" width="2.140625" style="143" customWidth="1"/>
    <col min="15187" max="15187" width="0.5703125" style="143" customWidth="1"/>
    <col min="15188" max="15188" width="2.140625" style="143" customWidth="1"/>
    <col min="15189" max="15189" width="0.5703125" style="143" customWidth="1"/>
    <col min="15190" max="15190" width="1.7109375" style="143" customWidth="1"/>
    <col min="15191" max="15191" width="2.42578125" style="143" customWidth="1"/>
    <col min="15192" max="15192" width="1.28515625" style="143" customWidth="1"/>
    <col min="15193"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42578125" style="143" customWidth="1"/>
    <col min="15366" max="15366" width="0.5703125" style="143" customWidth="1"/>
    <col min="15367" max="15386" width="0.7109375" style="143" customWidth="1"/>
    <col min="15387" max="15387" width="0.5703125" style="143" customWidth="1"/>
    <col min="15388" max="15388" width="2.710937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14062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140625" style="143" customWidth="1"/>
    <col min="15423" max="15423" width="0.5703125" style="143" customWidth="1"/>
    <col min="15424" max="15424" width="2.140625" style="143" customWidth="1"/>
    <col min="15425" max="15425" width="0.5703125" style="143" customWidth="1"/>
    <col min="15426" max="15426" width="2.140625" style="143" customWidth="1"/>
    <col min="15427" max="15427" width="0.5703125" style="143" customWidth="1"/>
    <col min="15428" max="15428" width="2.140625" style="143" customWidth="1"/>
    <col min="15429" max="15429" width="0.5703125" style="143" customWidth="1"/>
    <col min="15430" max="15430" width="2.140625" style="143" customWidth="1"/>
    <col min="15431" max="15431" width="0.5703125" style="143" customWidth="1"/>
    <col min="15432" max="15432" width="2.140625" style="143" customWidth="1"/>
    <col min="15433" max="15433" width="0.5703125" style="143" customWidth="1"/>
    <col min="15434" max="15434" width="2.140625" style="143" customWidth="1"/>
    <col min="15435" max="15435" width="0.5703125" style="143" customWidth="1"/>
    <col min="15436" max="15436" width="2.140625" style="143" customWidth="1"/>
    <col min="15437" max="15437" width="0.5703125" style="143" customWidth="1"/>
    <col min="15438" max="15438" width="2.140625" style="143" customWidth="1"/>
    <col min="15439" max="15439" width="0.5703125" style="143" customWidth="1"/>
    <col min="15440" max="15440" width="2.140625" style="143" customWidth="1"/>
    <col min="15441" max="15441" width="0.5703125" style="143" customWidth="1"/>
    <col min="15442" max="15442" width="2.140625" style="143" customWidth="1"/>
    <col min="15443" max="15443" width="0.5703125" style="143" customWidth="1"/>
    <col min="15444" max="15444" width="2.140625" style="143" customWidth="1"/>
    <col min="15445" max="15445" width="0.5703125" style="143" customWidth="1"/>
    <col min="15446" max="15446" width="1.7109375" style="143" customWidth="1"/>
    <col min="15447" max="15447" width="2.42578125" style="143" customWidth="1"/>
    <col min="15448" max="15448" width="1.28515625" style="143" customWidth="1"/>
    <col min="15449"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42578125" style="143" customWidth="1"/>
    <col min="15622" max="15622" width="0.5703125" style="143" customWidth="1"/>
    <col min="15623" max="15642" width="0.7109375" style="143" customWidth="1"/>
    <col min="15643" max="15643" width="0.5703125" style="143" customWidth="1"/>
    <col min="15644" max="15644" width="2.710937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14062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140625" style="143" customWidth="1"/>
    <col min="15679" max="15679" width="0.5703125" style="143" customWidth="1"/>
    <col min="15680" max="15680" width="2.140625" style="143" customWidth="1"/>
    <col min="15681" max="15681" width="0.5703125" style="143" customWidth="1"/>
    <col min="15682" max="15682" width="2.140625" style="143" customWidth="1"/>
    <col min="15683" max="15683" width="0.5703125" style="143" customWidth="1"/>
    <col min="15684" max="15684" width="2.140625" style="143" customWidth="1"/>
    <col min="15685" max="15685" width="0.5703125" style="143" customWidth="1"/>
    <col min="15686" max="15686" width="2.140625" style="143" customWidth="1"/>
    <col min="15687" max="15687" width="0.5703125" style="143" customWidth="1"/>
    <col min="15688" max="15688" width="2.140625" style="143" customWidth="1"/>
    <col min="15689" max="15689" width="0.5703125" style="143" customWidth="1"/>
    <col min="15690" max="15690" width="2.140625" style="143" customWidth="1"/>
    <col min="15691" max="15691" width="0.5703125" style="143" customWidth="1"/>
    <col min="15692" max="15692" width="2.140625" style="143" customWidth="1"/>
    <col min="15693" max="15693" width="0.5703125" style="143" customWidth="1"/>
    <col min="15694" max="15694" width="2.140625" style="143" customWidth="1"/>
    <col min="15695" max="15695" width="0.5703125" style="143" customWidth="1"/>
    <col min="15696" max="15696" width="2.140625" style="143" customWidth="1"/>
    <col min="15697" max="15697" width="0.5703125" style="143" customWidth="1"/>
    <col min="15698" max="15698" width="2.140625" style="143" customWidth="1"/>
    <col min="15699" max="15699" width="0.5703125" style="143" customWidth="1"/>
    <col min="15700" max="15700" width="2.140625" style="143" customWidth="1"/>
    <col min="15701" max="15701" width="0.5703125" style="143" customWidth="1"/>
    <col min="15702" max="15702" width="1.7109375" style="143" customWidth="1"/>
    <col min="15703" max="15703" width="2.42578125" style="143" customWidth="1"/>
    <col min="15704" max="15704" width="1.28515625" style="143" customWidth="1"/>
    <col min="15705"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42578125" style="143" customWidth="1"/>
    <col min="15878" max="15878" width="0.5703125" style="143" customWidth="1"/>
    <col min="15879" max="15898" width="0.7109375" style="143" customWidth="1"/>
    <col min="15899" max="15899" width="0.5703125" style="143" customWidth="1"/>
    <col min="15900" max="15900" width="2.710937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14062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140625" style="143" customWidth="1"/>
    <col min="15935" max="15935" width="0.5703125" style="143" customWidth="1"/>
    <col min="15936" max="15936" width="2.140625" style="143" customWidth="1"/>
    <col min="15937" max="15937" width="0.5703125" style="143" customWidth="1"/>
    <col min="15938" max="15938" width="2.140625" style="143" customWidth="1"/>
    <col min="15939" max="15939" width="0.5703125" style="143" customWidth="1"/>
    <col min="15940" max="15940" width="2.140625" style="143" customWidth="1"/>
    <col min="15941" max="15941" width="0.5703125" style="143" customWidth="1"/>
    <col min="15942" max="15942" width="2.140625" style="143" customWidth="1"/>
    <col min="15943" max="15943" width="0.5703125" style="143" customWidth="1"/>
    <col min="15944" max="15944" width="2.140625" style="143" customWidth="1"/>
    <col min="15945" max="15945" width="0.5703125" style="143" customWidth="1"/>
    <col min="15946" max="15946" width="2.140625" style="143" customWidth="1"/>
    <col min="15947" max="15947" width="0.5703125" style="143" customWidth="1"/>
    <col min="15948" max="15948" width="2.140625" style="143" customWidth="1"/>
    <col min="15949" max="15949" width="0.5703125" style="143" customWidth="1"/>
    <col min="15950" max="15950" width="2.140625" style="143" customWidth="1"/>
    <col min="15951" max="15951" width="0.5703125" style="143" customWidth="1"/>
    <col min="15952" max="15952" width="2.140625" style="143" customWidth="1"/>
    <col min="15953" max="15953" width="0.5703125" style="143" customWidth="1"/>
    <col min="15954" max="15954" width="2.140625" style="143" customWidth="1"/>
    <col min="15955" max="15955" width="0.5703125" style="143" customWidth="1"/>
    <col min="15956" max="15956" width="2.140625" style="143" customWidth="1"/>
    <col min="15957" max="15957" width="0.5703125" style="143" customWidth="1"/>
    <col min="15958" max="15958" width="1.7109375" style="143" customWidth="1"/>
    <col min="15959" max="15959" width="2.42578125" style="143" customWidth="1"/>
    <col min="15960" max="15960" width="1.28515625" style="143" customWidth="1"/>
    <col min="15961"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42578125" style="143" customWidth="1"/>
    <col min="16134" max="16134" width="0.5703125" style="143" customWidth="1"/>
    <col min="16135" max="16154" width="0.7109375" style="143" customWidth="1"/>
    <col min="16155" max="16155" width="0.5703125" style="143" customWidth="1"/>
    <col min="16156" max="16156" width="2.710937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14062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140625" style="143" customWidth="1"/>
    <col min="16191" max="16191" width="0.5703125" style="143" customWidth="1"/>
    <col min="16192" max="16192" width="2.140625" style="143" customWidth="1"/>
    <col min="16193" max="16193" width="0.5703125" style="143" customWidth="1"/>
    <col min="16194" max="16194" width="2.140625" style="143" customWidth="1"/>
    <col min="16195" max="16195" width="0.5703125" style="143" customWidth="1"/>
    <col min="16196" max="16196" width="2.140625" style="143" customWidth="1"/>
    <col min="16197" max="16197" width="0.5703125" style="143" customWidth="1"/>
    <col min="16198" max="16198" width="2.140625" style="143" customWidth="1"/>
    <col min="16199" max="16199" width="0.5703125" style="143" customWidth="1"/>
    <col min="16200" max="16200" width="2.140625" style="143" customWidth="1"/>
    <col min="16201" max="16201" width="0.5703125" style="143" customWidth="1"/>
    <col min="16202" max="16202" width="2.140625" style="143" customWidth="1"/>
    <col min="16203" max="16203" width="0.5703125" style="143" customWidth="1"/>
    <col min="16204" max="16204" width="2.140625" style="143" customWidth="1"/>
    <col min="16205" max="16205" width="0.5703125" style="143" customWidth="1"/>
    <col min="16206" max="16206" width="2.140625" style="143" customWidth="1"/>
    <col min="16207" max="16207" width="0.5703125" style="143" customWidth="1"/>
    <col min="16208" max="16208" width="2.140625" style="143" customWidth="1"/>
    <col min="16209" max="16209" width="0.5703125" style="143" customWidth="1"/>
    <col min="16210" max="16210" width="2.140625" style="143" customWidth="1"/>
    <col min="16211" max="16211" width="0.5703125" style="143" customWidth="1"/>
    <col min="16212" max="16212" width="2.140625" style="143" customWidth="1"/>
    <col min="16213" max="16213" width="0.5703125" style="143" customWidth="1"/>
    <col min="16214" max="16214" width="1.7109375" style="143" customWidth="1"/>
    <col min="16215" max="16215" width="2.42578125" style="143" customWidth="1"/>
    <col min="16216" max="16216" width="1.28515625" style="143" customWidth="1"/>
    <col min="16217" max="16384" width="9.140625" style="143"/>
  </cols>
  <sheetData>
    <row r="1" spans="1:88" s="445" customFormat="1" ht="14.25" customHeight="1" thickBot="1">
      <c r="F1" s="2" t="s">
        <v>46</v>
      </c>
      <c r="G1" s="459"/>
      <c r="AO1" s="463"/>
      <c r="AP1" s="463"/>
      <c r="AQ1" s="463"/>
      <c r="AR1" s="463"/>
      <c r="AS1" s="463"/>
      <c r="AT1" s="463"/>
      <c r="AU1" s="463"/>
      <c r="AV1" s="463"/>
      <c r="AW1" s="463"/>
      <c r="AX1" s="463"/>
      <c r="AY1" s="463"/>
      <c r="AZ1" s="463"/>
      <c r="BA1" s="463"/>
      <c r="BB1" s="463"/>
      <c r="BC1" s="463"/>
      <c r="BD1" s="463"/>
      <c r="BE1" s="463"/>
      <c r="BF1" s="463"/>
      <c r="BG1" s="463"/>
      <c r="BH1" s="463"/>
      <c r="BI1" s="463"/>
      <c r="BJ1" s="463"/>
      <c r="BK1" s="463"/>
      <c r="BL1" s="463"/>
      <c r="BM1" s="463"/>
      <c r="CJ1" s="639"/>
    </row>
    <row r="2" spans="1:88"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5"/>
      <c r="BT2" s="656"/>
      <c r="BU2" s="656"/>
      <c r="BV2" s="656"/>
      <c r="BW2" s="656"/>
      <c r="BX2" s="656"/>
      <c r="BY2" s="656"/>
      <c r="BZ2" s="656"/>
      <c r="CA2" s="656"/>
      <c r="CB2" s="656"/>
      <c r="CC2" s="656"/>
      <c r="CD2" s="656"/>
      <c r="CE2" s="463"/>
      <c r="CF2" s="463"/>
      <c r="CG2" s="463"/>
      <c r="CH2" s="463"/>
      <c r="CI2" s="463"/>
      <c r="CJ2" s="639"/>
    </row>
    <row r="3" spans="1:88"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147"/>
      <c r="BT3" s="656"/>
      <c r="BU3" s="656"/>
      <c r="BV3" s="656"/>
      <c r="BW3" s="656"/>
      <c r="BX3" s="656"/>
      <c r="BY3" s="656"/>
      <c r="BZ3" s="656"/>
      <c r="CA3" s="656"/>
      <c r="CB3" s="656"/>
      <c r="CC3" s="656"/>
      <c r="CD3" s="656"/>
      <c r="CE3" s="463"/>
      <c r="CF3" s="463"/>
      <c r="CG3" s="463"/>
      <c r="CH3" s="463"/>
      <c r="CI3" s="463"/>
      <c r="CJ3" s="639"/>
    </row>
    <row r="4" spans="1:88"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487" t="str">
        <f>'Závierka titulka'!$K$27</f>
        <v>9</v>
      </c>
      <c r="BM4" s="151"/>
      <c r="BN4" s="487" t="str">
        <f>'Závierka titulka'!$M$27</f>
        <v>2</v>
      </c>
      <c r="BO4" s="41"/>
      <c r="BP4" s="487" t="str">
        <f>'Závierka titulka'!$O$27</f>
        <v>2</v>
      </c>
      <c r="BQ4" s="41"/>
      <c r="BR4" s="487" t="str">
        <f>'Závierka titulka'!$Q$27</f>
        <v>8</v>
      </c>
      <c r="BS4" s="150"/>
      <c r="BT4" s="656"/>
      <c r="BU4" s="656"/>
      <c r="BV4" s="656"/>
      <c r="BW4" s="656"/>
      <c r="BX4" s="656"/>
      <c r="BY4" s="656"/>
      <c r="BZ4" s="656"/>
      <c r="CA4" s="656"/>
      <c r="CB4" s="656"/>
      <c r="CC4" s="656"/>
      <c r="CD4" s="656"/>
      <c r="CE4" s="139"/>
      <c r="CF4" s="152"/>
      <c r="CG4" s="153"/>
      <c r="CH4" s="154"/>
      <c r="CI4" s="154"/>
      <c r="CJ4" s="639"/>
    </row>
    <row r="5" spans="1:88"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5"/>
      <c r="BM5" s="158"/>
      <c r="BN5" s="155"/>
      <c r="BO5" s="155"/>
      <c r="BP5" s="155"/>
      <c r="BQ5" s="155"/>
      <c r="BR5" s="155"/>
      <c r="BS5" s="156"/>
      <c r="BT5" s="656"/>
      <c r="BU5" s="656"/>
      <c r="BV5" s="656"/>
      <c r="BW5" s="656"/>
      <c r="BX5" s="656"/>
      <c r="BY5" s="656"/>
      <c r="BZ5" s="656"/>
      <c r="CA5" s="656"/>
      <c r="CB5" s="656"/>
      <c r="CC5" s="656"/>
      <c r="CD5" s="656"/>
      <c r="CE5" s="139"/>
      <c r="CF5" s="463"/>
      <c r="CG5" s="159"/>
      <c r="CH5" s="154"/>
      <c r="CI5" s="154"/>
      <c r="CJ5" s="639"/>
    </row>
    <row r="6" spans="1:88"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4"/>
      <c r="BX6" s="164"/>
      <c r="BY6" s="164"/>
      <c r="BZ6" s="164"/>
      <c r="CA6" s="164"/>
      <c r="CB6" s="164"/>
      <c r="CC6" s="164"/>
      <c r="CD6" s="164"/>
      <c r="CE6" s="164"/>
      <c r="CF6" s="164"/>
      <c r="CG6" s="164"/>
      <c r="CH6" s="463"/>
      <c r="CI6" s="463"/>
      <c r="CJ6" s="639"/>
    </row>
    <row r="7" spans="1:88" ht="12.75" customHeight="1" thickBot="1">
      <c r="A7" s="139"/>
      <c r="B7" s="463"/>
      <c r="C7" s="144"/>
      <c r="D7" s="144"/>
      <c r="E7" s="675" t="str">
        <f>Index!C311</f>
        <v>Ozna-čenie</v>
      </c>
      <c r="F7" s="676"/>
      <c r="G7" s="165"/>
      <c r="H7" s="166"/>
      <c r="I7" s="166"/>
      <c r="J7" s="166"/>
      <c r="K7" s="166"/>
      <c r="L7" s="166"/>
      <c r="M7" s="166"/>
      <c r="N7" s="166"/>
      <c r="O7" s="166"/>
      <c r="P7" s="166"/>
      <c r="Q7" s="166"/>
      <c r="R7" s="166"/>
      <c r="S7" s="166"/>
      <c r="T7" s="166"/>
      <c r="U7" s="166"/>
      <c r="V7" s="166"/>
      <c r="W7" s="167"/>
      <c r="X7" s="167"/>
      <c r="Y7" s="167"/>
      <c r="Z7" s="168"/>
      <c r="AA7" s="167"/>
      <c r="AB7" s="167"/>
      <c r="AC7" s="167"/>
      <c r="AD7" s="679" t="str">
        <f>Index!C315</f>
        <v>Bežné účtovné obdobie</v>
      </c>
      <c r="AE7" s="680"/>
      <c r="AF7" s="680"/>
      <c r="AG7" s="680"/>
      <c r="AH7" s="680"/>
      <c r="AI7" s="680"/>
      <c r="AJ7" s="680"/>
      <c r="AK7" s="680"/>
      <c r="AL7" s="680"/>
      <c r="AM7" s="680"/>
      <c r="AN7" s="680"/>
      <c r="AO7" s="680"/>
      <c r="AP7" s="680"/>
      <c r="AQ7" s="680"/>
      <c r="AR7" s="680"/>
      <c r="AS7" s="680"/>
      <c r="AT7" s="680"/>
      <c r="AU7" s="680"/>
      <c r="AV7" s="680"/>
      <c r="AW7" s="680"/>
      <c r="AX7" s="680"/>
      <c r="AY7" s="680"/>
      <c r="AZ7" s="680"/>
      <c r="BA7" s="680"/>
      <c r="BB7" s="680"/>
      <c r="BC7" s="680"/>
      <c r="BD7" s="680"/>
      <c r="BE7" s="680"/>
      <c r="BF7" s="680"/>
      <c r="BG7" s="680"/>
      <c r="BH7" s="680"/>
      <c r="BI7" s="680"/>
      <c r="BJ7" s="680"/>
      <c r="BK7" s="680"/>
      <c r="BL7" s="680"/>
      <c r="BM7" s="680"/>
      <c r="BN7" s="680"/>
      <c r="BO7" s="680"/>
      <c r="BP7" s="680"/>
      <c r="BQ7" s="681"/>
      <c r="BR7" s="685" t="str">
        <f>Index!C316</f>
        <v>Bezprostredne predchádzajúce účtovné obdobie</v>
      </c>
      <c r="BS7" s="686"/>
      <c r="BT7" s="686"/>
      <c r="BU7" s="686"/>
      <c r="BV7" s="686"/>
      <c r="BW7" s="686"/>
      <c r="BX7" s="686"/>
      <c r="BY7" s="686"/>
      <c r="BZ7" s="686"/>
      <c r="CA7" s="686"/>
      <c r="CB7" s="686"/>
      <c r="CC7" s="686"/>
      <c r="CD7" s="686"/>
      <c r="CE7" s="686"/>
      <c r="CF7" s="686"/>
      <c r="CG7" s="687"/>
      <c r="CH7" s="463"/>
      <c r="CI7" s="463"/>
      <c r="CJ7" s="639"/>
    </row>
    <row r="8" spans="1:88" ht="5.0999999999999996" customHeight="1" thickBot="1">
      <c r="A8" s="139"/>
      <c r="B8" s="666"/>
      <c r="C8" s="666"/>
      <c r="D8" s="666"/>
      <c r="E8" s="677"/>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169"/>
      <c r="AD8" s="682"/>
      <c r="AE8" s="683"/>
      <c r="AF8" s="683"/>
      <c r="AG8" s="683"/>
      <c r="AH8" s="683"/>
      <c r="AI8" s="683"/>
      <c r="AJ8" s="683"/>
      <c r="AK8" s="683"/>
      <c r="AL8" s="683"/>
      <c r="AM8" s="683"/>
      <c r="AN8" s="683"/>
      <c r="AO8" s="683"/>
      <c r="AP8" s="683"/>
      <c r="AQ8" s="683"/>
      <c r="AR8" s="683"/>
      <c r="AS8" s="683"/>
      <c r="AT8" s="683"/>
      <c r="AU8" s="683"/>
      <c r="AV8" s="683"/>
      <c r="AW8" s="683"/>
      <c r="AX8" s="683"/>
      <c r="AY8" s="683"/>
      <c r="AZ8" s="683"/>
      <c r="BA8" s="683"/>
      <c r="BB8" s="683"/>
      <c r="BC8" s="683"/>
      <c r="BD8" s="683"/>
      <c r="BE8" s="683"/>
      <c r="BF8" s="683"/>
      <c r="BG8" s="683"/>
      <c r="BH8" s="683"/>
      <c r="BI8" s="683"/>
      <c r="BJ8" s="683"/>
      <c r="BK8" s="683"/>
      <c r="BL8" s="683"/>
      <c r="BM8" s="683"/>
      <c r="BN8" s="683"/>
      <c r="BO8" s="683"/>
      <c r="BP8" s="683"/>
      <c r="BQ8" s="684"/>
      <c r="BR8" s="688"/>
      <c r="BS8" s="689"/>
      <c r="BT8" s="689"/>
      <c r="BU8" s="689"/>
      <c r="BV8" s="689"/>
      <c r="BW8" s="689"/>
      <c r="BX8" s="689"/>
      <c r="BY8" s="689"/>
      <c r="BZ8" s="689"/>
      <c r="CA8" s="689"/>
      <c r="CB8" s="689"/>
      <c r="CC8" s="689"/>
      <c r="CD8" s="689"/>
      <c r="CE8" s="689"/>
      <c r="CF8" s="689"/>
      <c r="CG8" s="690"/>
      <c r="CH8" s="639"/>
      <c r="CI8" s="639"/>
      <c r="CJ8" s="639"/>
    </row>
    <row r="9" spans="1:88" s="171" customFormat="1" ht="6.95" customHeight="1" thickBot="1">
      <c r="A9" s="139"/>
      <c r="B9" s="692"/>
      <c r="C9" s="692"/>
      <c r="D9" s="666"/>
      <c r="E9" s="677"/>
      <c r="F9" s="678"/>
      <c r="G9" s="691"/>
      <c r="H9" s="691"/>
      <c r="I9" s="691"/>
      <c r="J9" s="691"/>
      <c r="K9" s="691"/>
      <c r="L9" s="691"/>
      <c r="M9" s="691"/>
      <c r="N9" s="691"/>
      <c r="O9" s="691"/>
      <c r="P9" s="691"/>
      <c r="Q9" s="691"/>
      <c r="R9" s="691"/>
      <c r="S9" s="691"/>
      <c r="T9" s="691"/>
      <c r="U9" s="691"/>
      <c r="V9" s="691"/>
      <c r="W9" s="691"/>
      <c r="X9" s="691"/>
      <c r="Y9" s="691"/>
      <c r="Z9" s="691"/>
      <c r="AA9" s="693" t="str">
        <f>Index!C313</f>
        <v>Číslo</v>
      </c>
      <c r="AB9" s="693"/>
      <c r="AC9" s="693"/>
      <c r="AD9" s="694" t="s">
        <v>49</v>
      </c>
      <c r="AE9" s="694"/>
      <c r="AF9" s="694"/>
      <c r="AG9" s="696" t="str">
        <f>Index!C317</f>
        <v>Brutto - časť 1</v>
      </c>
      <c r="AH9" s="696"/>
      <c r="AI9" s="696"/>
      <c r="AJ9" s="696"/>
      <c r="AK9" s="696"/>
      <c r="AL9" s="696"/>
      <c r="AM9" s="696"/>
      <c r="AN9" s="696"/>
      <c r="AO9" s="696"/>
      <c r="AP9" s="696"/>
      <c r="AQ9" s="696"/>
      <c r="AR9" s="696"/>
      <c r="AS9" s="696"/>
      <c r="AT9" s="696"/>
      <c r="AU9" s="696"/>
      <c r="AV9" s="696"/>
      <c r="AW9" s="696"/>
      <c r="AX9" s="696"/>
      <c r="AY9" s="696"/>
      <c r="AZ9" s="696"/>
      <c r="BA9" s="696" t="str">
        <f>Index!C318</f>
        <v>Netto 2</v>
      </c>
      <c r="BB9" s="696"/>
      <c r="BC9" s="696"/>
      <c r="BD9" s="696"/>
      <c r="BE9" s="696"/>
      <c r="BF9" s="696"/>
      <c r="BG9" s="696"/>
      <c r="BH9" s="696"/>
      <c r="BI9" s="696"/>
      <c r="BJ9" s="696"/>
      <c r="BK9" s="696"/>
      <c r="BL9" s="696"/>
      <c r="BM9" s="696"/>
      <c r="BN9" s="696"/>
      <c r="BO9" s="696"/>
      <c r="BP9" s="696"/>
      <c r="BQ9" s="696"/>
      <c r="BR9" s="689"/>
      <c r="BS9" s="689"/>
      <c r="BT9" s="689"/>
      <c r="BU9" s="689"/>
      <c r="BV9" s="689"/>
      <c r="BW9" s="689"/>
      <c r="BX9" s="689"/>
      <c r="BY9" s="689"/>
      <c r="BZ9" s="689"/>
      <c r="CA9" s="689"/>
      <c r="CB9" s="689"/>
      <c r="CC9" s="689"/>
      <c r="CD9" s="689"/>
      <c r="CE9" s="689"/>
      <c r="CF9" s="689"/>
      <c r="CG9" s="690"/>
      <c r="CH9" s="666"/>
      <c r="CI9" s="170"/>
      <c r="CJ9" s="639"/>
    </row>
    <row r="10" spans="1:88" s="171" customFormat="1" ht="6.95" customHeight="1">
      <c r="A10" s="139"/>
      <c r="B10" s="692"/>
      <c r="C10" s="692"/>
      <c r="D10" s="666"/>
      <c r="E10" s="677"/>
      <c r="F10" s="678"/>
      <c r="G10" s="172"/>
      <c r="H10" s="149"/>
      <c r="I10" s="149"/>
      <c r="J10" s="149"/>
      <c r="K10" s="149"/>
      <c r="L10" s="149"/>
      <c r="M10" s="149"/>
      <c r="N10" s="149"/>
      <c r="O10" s="149"/>
      <c r="P10" s="149"/>
      <c r="Q10" s="149"/>
      <c r="R10" s="149"/>
      <c r="S10" s="149"/>
      <c r="T10" s="149"/>
      <c r="U10" s="149"/>
      <c r="V10" s="149"/>
      <c r="W10" s="149"/>
      <c r="X10" s="149"/>
      <c r="Y10" s="149"/>
      <c r="Z10" s="173"/>
      <c r="AA10" s="698" t="str">
        <f>Index!C314</f>
        <v xml:space="preserve"> riadku</v>
      </c>
      <c r="AB10" s="698"/>
      <c r="AC10" s="698"/>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89"/>
      <c r="BS10" s="689"/>
      <c r="BT10" s="689"/>
      <c r="BU10" s="689"/>
      <c r="BV10" s="689"/>
      <c r="BW10" s="689"/>
      <c r="BX10" s="689"/>
      <c r="BY10" s="689"/>
      <c r="BZ10" s="689"/>
      <c r="CA10" s="689"/>
      <c r="CB10" s="689"/>
      <c r="CC10" s="689"/>
      <c r="CD10" s="689"/>
      <c r="CE10" s="689"/>
      <c r="CF10" s="689"/>
      <c r="CG10" s="690"/>
      <c r="CH10" s="666"/>
      <c r="CI10" s="170"/>
      <c r="CJ10" s="639"/>
    </row>
    <row r="11" spans="1:88" s="174" customFormat="1" ht="15" customHeight="1">
      <c r="A11" s="139"/>
      <c r="B11" s="692"/>
      <c r="C11" s="692"/>
      <c r="D11" s="666"/>
      <c r="E11" s="699"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703" t="str">
        <f>Index!C320</f>
        <v>Netto   3</v>
      </c>
      <c r="BS11" s="703"/>
      <c r="BT11" s="703"/>
      <c r="BU11" s="703"/>
      <c r="BV11" s="703"/>
      <c r="BW11" s="703"/>
      <c r="BX11" s="703"/>
      <c r="BY11" s="703"/>
      <c r="BZ11" s="703"/>
      <c r="CA11" s="703"/>
      <c r="CB11" s="703"/>
      <c r="CC11" s="703"/>
      <c r="CD11" s="703"/>
      <c r="CE11" s="703"/>
      <c r="CF11" s="703"/>
      <c r="CG11" s="704"/>
      <c r="CH11" s="666"/>
      <c r="CI11" s="170"/>
      <c r="CJ11" s="639"/>
    </row>
    <row r="12" spans="1:88" s="174" customFormat="1" ht="3" customHeight="1">
      <c r="A12" s="139"/>
      <c r="B12" s="692"/>
      <c r="C12" s="692"/>
      <c r="D12" s="666"/>
      <c r="E12" s="705"/>
      <c r="F12" s="706"/>
      <c r="G12" s="707"/>
      <c r="H12" s="708" t="str">
        <f>Index!C52</f>
        <v>Spolu majetok (r. 02 + r. 33 + r. 74)</v>
      </c>
      <c r="I12" s="708"/>
      <c r="J12" s="708"/>
      <c r="K12" s="708"/>
      <c r="L12" s="708"/>
      <c r="M12" s="708"/>
      <c r="N12" s="708"/>
      <c r="O12" s="708"/>
      <c r="P12" s="708"/>
      <c r="Q12" s="708"/>
      <c r="R12" s="708"/>
      <c r="S12" s="708"/>
      <c r="T12" s="708"/>
      <c r="U12" s="708"/>
      <c r="V12" s="708"/>
      <c r="W12" s="708"/>
      <c r="X12" s="708"/>
      <c r="Y12" s="708"/>
      <c r="Z12" s="708"/>
      <c r="AA12" s="709" t="s">
        <v>44</v>
      </c>
      <c r="AB12" s="709"/>
      <c r="AC12" s="709"/>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175"/>
      <c r="BS12" s="175"/>
      <c r="BT12" s="175"/>
      <c r="BU12" s="175"/>
      <c r="BV12" s="175"/>
      <c r="BW12" s="176"/>
      <c r="BX12" s="175"/>
      <c r="BY12" s="175"/>
      <c r="BZ12" s="175"/>
      <c r="CA12" s="175"/>
      <c r="CB12" s="175"/>
      <c r="CC12" s="175"/>
      <c r="CD12" s="175"/>
      <c r="CE12" s="175"/>
      <c r="CF12" s="175"/>
      <c r="CG12" s="177"/>
      <c r="CH12" s="666"/>
      <c r="CI12" s="170"/>
      <c r="CJ12" s="639"/>
    </row>
    <row r="13" spans="1:88" s="174" customFormat="1" ht="3" customHeight="1">
      <c r="A13" s="139"/>
      <c r="B13" s="692"/>
      <c r="C13" s="692"/>
      <c r="D13" s="666"/>
      <c r="E13" s="705"/>
      <c r="F13" s="706"/>
      <c r="G13" s="707"/>
      <c r="H13" s="708"/>
      <c r="I13" s="708"/>
      <c r="J13" s="708"/>
      <c r="K13" s="708"/>
      <c r="L13" s="708"/>
      <c r="M13" s="708"/>
      <c r="N13" s="708"/>
      <c r="O13" s="708"/>
      <c r="P13" s="708"/>
      <c r="Q13" s="708"/>
      <c r="R13" s="708"/>
      <c r="S13" s="708"/>
      <c r="T13" s="708"/>
      <c r="U13" s="708"/>
      <c r="V13" s="708"/>
      <c r="W13" s="708"/>
      <c r="X13" s="708"/>
      <c r="Y13" s="708"/>
      <c r="Z13" s="708"/>
      <c r="AA13" s="709"/>
      <c r="AB13" s="709"/>
      <c r="AC13" s="709"/>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68"/>
      <c r="BM13" s="668"/>
      <c r="BN13" s="668"/>
      <c r="BO13" s="668"/>
      <c r="BP13" s="668"/>
      <c r="BQ13" s="667"/>
      <c r="BR13" s="668"/>
      <c r="BS13" s="668"/>
      <c r="BT13" s="668"/>
      <c r="BU13" s="668"/>
      <c r="BV13" s="668"/>
      <c r="BW13" s="178"/>
      <c r="BX13" s="179"/>
      <c r="BY13" s="179"/>
      <c r="BZ13" s="179"/>
      <c r="CA13" s="179"/>
      <c r="CB13" s="179"/>
      <c r="CC13" s="179"/>
      <c r="CD13" s="179"/>
      <c r="CE13" s="179"/>
      <c r="CF13" s="179"/>
      <c r="CG13" s="180"/>
      <c r="CH13" s="666"/>
      <c r="CI13" s="170"/>
      <c r="CJ13" s="639"/>
    </row>
    <row r="14" spans="1:88" ht="15" customHeight="1">
      <c r="A14" s="139"/>
      <c r="B14" s="692"/>
      <c r="C14" s="692"/>
      <c r="D14" s="666"/>
      <c r="E14" s="705"/>
      <c r="F14" s="706"/>
      <c r="G14" s="707"/>
      <c r="H14" s="708"/>
      <c r="I14" s="708"/>
      <c r="J14" s="708"/>
      <c r="K14" s="708"/>
      <c r="L14" s="708"/>
      <c r="M14" s="708"/>
      <c r="N14" s="708"/>
      <c r="O14" s="708"/>
      <c r="P14" s="708"/>
      <c r="Q14" s="708"/>
      <c r="R14" s="708"/>
      <c r="S14" s="708"/>
      <c r="T14" s="708"/>
      <c r="U14" s="708"/>
      <c r="V14" s="708"/>
      <c r="W14" s="708"/>
      <c r="X14" s="708"/>
      <c r="Y14" s="708"/>
      <c r="Z14" s="708"/>
      <c r="AA14" s="709"/>
      <c r="AB14" s="709"/>
      <c r="AC14" s="709"/>
      <c r="AD14" s="671"/>
      <c r="AE14" s="474" t="str">
        <f>IF(LEN(VLOOKUP(AA12,suvaha!$D$8:$H$27,2,FALSE))&lt;11,"",LEFT(RIGHT(VLOOKUP(AA12,suvaha!$D$8:$H$27,2,FALSE),11),1))</f>
        <v/>
      </c>
      <c r="AF14" s="181"/>
      <c r="AG14" s="474" t="str">
        <f>IF(LEN(VLOOKUP(AA12,suvaha!$D$8:$H$27,2,FALSE))&lt;10,"",LEFT(RIGHT(VLOOKUP(AA12,suvaha!$D$8:$H$27,2,FALSE),10),1))</f>
        <v/>
      </c>
      <c r="AH14" s="476"/>
      <c r="AI14" s="474" t="str">
        <f>IF(LEN(VLOOKUP(AA12,suvaha!$D$8:$H$27,2,FALSE))&lt;9,"",LEFT(RIGHT(VLOOKUP(AA12,suvaha!$D$8:$H$27,2,FALSE),9),1))</f>
        <v/>
      </c>
      <c r="AJ14" s="181"/>
      <c r="AK14" s="474" t="str">
        <f>IF(LEN(VLOOKUP(AA12,suvaha!$D$8:$H$27,2,FALSE))&lt;8,"",LEFT(RIGHT(VLOOKUP(AA12,suvaha!$D$8:$H$27,2,FALSE),8),1))</f>
        <v/>
      </c>
      <c r="AL14" s="476"/>
      <c r="AM14" s="474" t="str">
        <f>IF(LEN(VLOOKUP(AA12,suvaha!$D$8:$H$27,2,FALSE))&lt;7,"",LEFT(RIGHT(VLOOKUP(AA12,suvaha!$D$8:$H$27,2,FALSE),7),1))</f>
        <v>3</v>
      </c>
      <c r="AN14" s="674"/>
      <c r="AO14" s="474" t="str">
        <f>IF(LEN(VLOOKUP(AA12,suvaha!$D$8:$H$27,2,FALSE))&lt;6,"",LEFT(RIGHT(VLOOKUP(AA12,suvaha!$D$8:$H$27,2,FALSE),6),1))</f>
        <v>0</v>
      </c>
      <c r="AP14" s="476"/>
      <c r="AQ14" s="474" t="str">
        <f>IF(LEN(VLOOKUP(AA12,suvaha!$D$8:$H$27,2,FALSE))&lt;5,"",LEFT(RIGHT(VLOOKUP(AA12,suvaha!$D$8:$H$27,2,FALSE),5),1))</f>
        <v>5</v>
      </c>
      <c r="AR14" s="476"/>
      <c r="AS14" s="474" t="str">
        <f>IF(LEN(VLOOKUP(AA12,suvaha!$D$8:$H$27,2,FALSE))&lt;4,"",LEFT(RIGHT(VLOOKUP(AA12,suvaha!$D$8:$H$27,2,FALSE),4),1))</f>
        <v>6</v>
      </c>
      <c r="AT14" s="674"/>
      <c r="AU14" s="474" t="str">
        <f>IF(LEN(VLOOKUP(AA12,suvaha!$D$8:$H$27,2,FALSE))&lt;3,"",LEFT(RIGHT(VLOOKUP(AA12,suvaha!$D$8:$H$27,2,FALSE),3),1))</f>
        <v>1</v>
      </c>
      <c r="AV14" s="476"/>
      <c r="AW14" s="474" t="str">
        <f>IF(LEN(VLOOKUP(AA12,suvaha!$D$8:$H$27,2,FALSE))&lt;2,"",LEFT(RIGHT(VLOOKUP(AA12,suvaha!$D$8:$H$27,2,FALSE),2),1))</f>
        <v>0</v>
      </c>
      <c r="AX14" s="476"/>
      <c r="AY14" s="474" t="str">
        <f>IF(VLOOKUP(AA12,suvaha!$D$8:$H$27,2,FALSE)=0,"",IF(LEN(VLOOKUP(AA12,suvaha!$D$8:$H$27,2,FALSE))&lt;1,"",LEFT(RIGHT(VLOOKUP(AA12,suvaha!$D$8:$H$27,2,FALSE),1),1)))</f>
        <v>9</v>
      </c>
      <c r="AZ14" s="711"/>
      <c r="BA14" s="671"/>
      <c r="BB14" s="474" t="str">
        <f>IF(LEN(VLOOKUP(AA12,suvaha!$D$8:$H$27,4,FALSE))&lt;11,"",LEFT(RIGHT(VLOOKUP(AA12,suvaha!$D$8:$H$27,4,FALSE),11),1))</f>
        <v/>
      </c>
      <c r="BC14" s="181"/>
      <c r="BD14" s="474" t="str">
        <f>IF(LEN(VLOOKUP(AA12,suvaha!$D$8:$H$27,4,FALSE))&lt;10,"",LEFT(RIGHT(VLOOKUP(AA12,suvaha!$D$8:$H$27,4,FALSE),10),1))</f>
        <v/>
      </c>
      <c r="BE14" s="476"/>
      <c r="BF14" s="474" t="str">
        <f>IF(LEN(VLOOKUP(AA12,suvaha!$D$8:$H$27,4,FALSE))&lt;9,"",LEFT(RIGHT(VLOOKUP(AA12,suvaha!$D$8:$H$27,4,FALSE),9),1))</f>
        <v/>
      </c>
      <c r="BG14" s="181"/>
      <c r="BH14" s="474" t="str">
        <f>IF(LEN(VLOOKUP(AA12,suvaha!$D$8:$H$27,4,FALSE))&lt;8,"",LEFT(RIGHT(VLOOKUP(AA12,suvaha!$D$8:$H$27,4,FALSE),8),1))</f>
        <v/>
      </c>
      <c r="BI14" s="476"/>
      <c r="BJ14" s="474" t="str">
        <f>IF(LEN(VLOOKUP(AA12,suvaha!$D$8:$H$27,4,FALSE))&lt;7,"",LEFT(RIGHT(VLOOKUP(AA12,suvaha!$D$8:$H$27,4,FALSE),7),1))</f>
        <v>2</v>
      </c>
      <c r="BK14" s="674"/>
      <c r="BL14" s="474" t="str">
        <f>IF(LEN(VLOOKUP(AA12,suvaha!$D$8:$H$27,4,FALSE))&lt;6,"",LEFT(RIGHT(VLOOKUP(AA12,suvaha!$D$8:$H$27,4,FALSE),6),1))</f>
        <v>0</v>
      </c>
      <c r="BM14" s="476"/>
      <c r="BN14" s="474" t="str">
        <f>IF(LEN(VLOOKUP(AA12,suvaha!$D$8:$H$27,4,FALSE))&lt;5,"",LEFT(RIGHT(VLOOKUP(AA12,suvaha!$D$8:$H$27,4,FALSE),5),1))</f>
        <v>7</v>
      </c>
      <c r="BO14" s="476"/>
      <c r="BP14" s="474" t="str">
        <f>IF(LEN(VLOOKUP(AA12,suvaha!$D$8:$H$27,4,FALSE))&lt;4,"",LEFT(RIGHT(VLOOKUP(AA12,suvaha!$D$8:$H$27,4,FALSE),4),1))</f>
        <v>8</v>
      </c>
      <c r="BQ14" s="667"/>
      <c r="BR14" s="474" t="str">
        <f>IF(LEN(VLOOKUP(AA12,suvaha!$D$8:$H$27,4,FALSE))&lt;3,"",LEFT(RIGHT(VLOOKUP(AA12,suvaha!$D$8:$H$27,4,FALSE),3),1))</f>
        <v>4</v>
      </c>
      <c r="BS14" s="476"/>
      <c r="BT14" s="474" t="str">
        <f>IF(LEN(VLOOKUP(AA12,suvaha!$D$8:$H$27,4,FALSE))&lt;2,"",LEFT(RIGHT(VLOOKUP(AA12,suvaha!$D$8:$H$27,4,FALSE),2),1))</f>
        <v>6</v>
      </c>
      <c r="BU14" s="476"/>
      <c r="BV14" s="474" t="str">
        <f>IF(VLOOKUP(AA12,suvaha!$D$8:$H$27,4,FALSE)=0,"",IF(LEN(VLOOKUP(AA12,suvaha!$D$8:$H$27,4,FALSE))&lt;1,"",LEFT(RIGHT(VLOOKUP(AA12,suvaha!$D$8:$H$27,4,FALSE),1),1)))</f>
        <v>4</v>
      </c>
      <c r="BW14" s="178"/>
      <c r="BX14" s="179"/>
      <c r="BY14" s="179"/>
      <c r="BZ14" s="179"/>
      <c r="CA14" s="179"/>
      <c r="CB14" s="179"/>
      <c r="CC14" s="179"/>
      <c r="CD14" s="179"/>
      <c r="CE14" s="179"/>
      <c r="CF14" s="179"/>
      <c r="CG14" s="180"/>
      <c r="CH14" s="666"/>
      <c r="CI14" s="170"/>
      <c r="CJ14" s="639"/>
    </row>
    <row r="15" spans="1:88" ht="3" customHeight="1">
      <c r="A15" s="139"/>
      <c r="B15" s="692"/>
      <c r="C15" s="692"/>
      <c r="D15" s="666"/>
      <c r="E15" s="705"/>
      <c r="F15" s="706"/>
      <c r="G15" s="707"/>
      <c r="H15" s="708"/>
      <c r="I15" s="708"/>
      <c r="J15" s="708"/>
      <c r="K15" s="708"/>
      <c r="L15" s="708"/>
      <c r="M15" s="708"/>
      <c r="N15" s="708"/>
      <c r="O15" s="708"/>
      <c r="P15" s="708"/>
      <c r="Q15" s="708"/>
      <c r="R15" s="708"/>
      <c r="S15" s="708"/>
      <c r="T15" s="708"/>
      <c r="U15" s="708"/>
      <c r="V15" s="708"/>
      <c r="W15" s="708"/>
      <c r="X15" s="708"/>
      <c r="Y15" s="708"/>
      <c r="Z15" s="708"/>
      <c r="AA15" s="709"/>
      <c r="AB15" s="709"/>
      <c r="AC15" s="709"/>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182"/>
      <c r="BS15" s="182"/>
      <c r="BT15" s="182"/>
      <c r="BU15" s="182"/>
      <c r="BV15" s="182"/>
      <c r="BW15" s="183"/>
      <c r="BX15" s="182"/>
      <c r="BY15" s="182"/>
      <c r="BZ15" s="182"/>
      <c r="CA15" s="182"/>
      <c r="CB15" s="182"/>
      <c r="CC15" s="182"/>
      <c r="CD15" s="182"/>
      <c r="CE15" s="182"/>
      <c r="CF15" s="182"/>
      <c r="CG15" s="184"/>
      <c r="CH15" s="666"/>
      <c r="CI15" s="170"/>
      <c r="CJ15" s="639"/>
    </row>
    <row r="16" spans="1:88" ht="3" customHeight="1">
      <c r="A16" s="139"/>
      <c r="B16" s="692"/>
      <c r="C16" s="692"/>
      <c r="D16" s="666"/>
      <c r="E16" s="705"/>
      <c r="F16" s="706"/>
      <c r="G16" s="707"/>
      <c r="H16" s="708"/>
      <c r="I16" s="708"/>
      <c r="J16" s="708"/>
      <c r="K16" s="708"/>
      <c r="L16" s="708"/>
      <c r="M16" s="708"/>
      <c r="N16" s="708"/>
      <c r="O16" s="708"/>
      <c r="P16" s="708"/>
      <c r="Q16" s="708"/>
      <c r="R16" s="708"/>
      <c r="S16" s="708"/>
      <c r="T16" s="708"/>
      <c r="U16" s="708"/>
      <c r="V16" s="708"/>
      <c r="W16" s="708"/>
      <c r="X16" s="708"/>
      <c r="Y16" s="708"/>
      <c r="Z16" s="708"/>
      <c r="AA16" s="709"/>
      <c r="AB16" s="709"/>
      <c r="AC16" s="709"/>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185"/>
      <c r="BB16" s="175"/>
      <c r="BC16" s="175"/>
      <c r="BD16" s="175"/>
      <c r="BE16" s="175"/>
      <c r="BF16" s="175"/>
      <c r="BG16" s="175"/>
      <c r="BH16" s="175"/>
      <c r="BI16" s="175"/>
      <c r="BJ16" s="176"/>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177"/>
      <c r="CH16" s="666"/>
      <c r="CI16" s="170"/>
      <c r="CJ16" s="639"/>
    </row>
    <row r="17" spans="1:88" ht="3" customHeight="1">
      <c r="A17" s="139"/>
      <c r="B17" s="692"/>
      <c r="C17" s="692"/>
      <c r="D17" s="666"/>
      <c r="E17" s="705"/>
      <c r="F17" s="706"/>
      <c r="G17" s="707"/>
      <c r="H17" s="708"/>
      <c r="I17" s="708"/>
      <c r="J17" s="708"/>
      <c r="K17" s="708"/>
      <c r="L17" s="708"/>
      <c r="M17" s="708"/>
      <c r="N17" s="708"/>
      <c r="O17" s="708"/>
      <c r="P17" s="708"/>
      <c r="Q17" s="708"/>
      <c r="R17" s="708"/>
      <c r="S17" s="708"/>
      <c r="T17" s="708"/>
      <c r="U17" s="708"/>
      <c r="V17" s="708"/>
      <c r="W17" s="708"/>
      <c r="X17" s="708"/>
      <c r="Y17" s="708"/>
      <c r="Z17" s="708"/>
      <c r="AA17" s="709"/>
      <c r="AB17" s="709"/>
      <c r="AC17" s="709"/>
      <c r="AD17" s="671"/>
      <c r="AE17" s="672"/>
      <c r="AF17" s="672"/>
      <c r="AG17" s="672"/>
      <c r="AH17" s="471"/>
      <c r="AI17" s="673"/>
      <c r="AJ17" s="673"/>
      <c r="AK17" s="673"/>
      <c r="AL17" s="673"/>
      <c r="AM17" s="673"/>
      <c r="AN17" s="674" t="s">
        <v>37</v>
      </c>
      <c r="AO17" s="668"/>
      <c r="AP17" s="668"/>
      <c r="AQ17" s="668"/>
      <c r="AR17" s="668"/>
      <c r="AS17" s="668"/>
      <c r="AT17" s="674" t="s">
        <v>37</v>
      </c>
      <c r="AU17" s="668"/>
      <c r="AV17" s="668"/>
      <c r="AW17" s="668"/>
      <c r="AX17" s="668"/>
      <c r="AY17" s="668"/>
      <c r="AZ17" s="711"/>
      <c r="BA17" s="186"/>
      <c r="BB17" s="179"/>
      <c r="BC17" s="179"/>
      <c r="BD17" s="179"/>
      <c r="BE17" s="179"/>
      <c r="BF17" s="179"/>
      <c r="BG17" s="179"/>
      <c r="BH17" s="179"/>
      <c r="BI17" s="179"/>
      <c r="BJ17" s="178"/>
      <c r="BK17" s="179"/>
      <c r="BL17" s="672"/>
      <c r="BM17" s="672"/>
      <c r="BN17" s="672"/>
      <c r="BO17" s="179"/>
      <c r="BP17" s="668"/>
      <c r="BQ17" s="668"/>
      <c r="BR17" s="668"/>
      <c r="BS17" s="668"/>
      <c r="BT17" s="668"/>
      <c r="BU17" s="179"/>
      <c r="BV17" s="668"/>
      <c r="BW17" s="668"/>
      <c r="BX17" s="668"/>
      <c r="BY17" s="668"/>
      <c r="BZ17" s="668"/>
      <c r="CA17" s="179"/>
      <c r="CB17" s="668"/>
      <c r="CC17" s="668"/>
      <c r="CD17" s="668"/>
      <c r="CE17" s="668"/>
      <c r="CF17" s="668"/>
      <c r="CG17" s="187"/>
      <c r="CH17" s="666"/>
      <c r="CI17" s="170"/>
      <c r="CJ17" s="639"/>
    </row>
    <row r="18" spans="1:88" ht="15" customHeight="1">
      <c r="A18" s="139"/>
      <c r="B18" s="692"/>
      <c r="C18" s="692"/>
      <c r="D18" s="666"/>
      <c r="E18" s="705"/>
      <c r="F18" s="706"/>
      <c r="G18" s="707"/>
      <c r="H18" s="708"/>
      <c r="I18" s="708"/>
      <c r="J18" s="708"/>
      <c r="K18" s="708"/>
      <c r="L18" s="708"/>
      <c r="M18" s="708"/>
      <c r="N18" s="708"/>
      <c r="O18" s="708"/>
      <c r="P18" s="708"/>
      <c r="Q18" s="708"/>
      <c r="R18" s="708"/>
      <c r="S18" s="708"/>
      <c r="T18" s="708"/>
      <c r="U18" s="708"/>
      <c r="V18" s="708"/>
      <c r="W18" s="708"/>
      <c r="X18" s="708"/>
      <c r="Y18" s="708"/>
      <c r="Z18" s="708"/>
      <c r="AA18" s="709"/>
      <c r="AB18" s="709"/>
      <c r="AC18" s="709"/>
      <c r="AD18" s="671"/>
      <c r="AE18" s="474" t="str">
        <f>IF(LEN(VLOOKUP(AA12,suvaha!$D$8:$H$27,3,FALSE))&lt;11,"",LEFT(RIGHT(VLOOKUP(AA12,suvaha!$D$8:$H$27,3,FALSE),11),1))</f>
        <v/>
      </c>
      <c r="AF18" s="181" t="s">
        <v>37</v>
      </c>
      <c r="AG18" s="474" t="str">
        <f>IF(LEN(VLOOKUP(AA12,suvaha!$D$8:$H$27,3,FALSE))&lt;10,"",LEFT(RIGHT(VLOOKUP(AA12,suvaha!$D$8:$H$27,3,FALSE),10),1))</f>
        <v/>
      </c>
      <c r="AH18" s="476" t="s">
        <v>37</v>
      </c>
      <c r="AI18" s="474" t="str">
        <f>IF(LEN(VLOOKUP(AA12,suvaha!$D$8:$H$27,3,FALSE))&lt;9,"",LEFT(RIGHT(VLOOKUP(AA12,suvaha!$D$8:$H$27,3,FALSE),9),1))</f>
        <v/>
      </c>
      <c r="AJ18" s="181" t="s">
        <v>37</v>
      </c>
      <c r="AK18" s="474" t="str">
        <f>IF(LEN(VLOOKUP(AA12,suvaha!$D$8:$F$27,3,FALSE))&lt;8,"",LEFT(RIGHT(VLOOKUP(AA12,suvaha!$D$8:$F$27,3,FALSE),8),1))</f>
        <v/>
      </c>
      <c r="AL18" s="476" t="s">
        <v>37</v>
      </c>
      <c r="AM18" s="474" t="str">
        <f>IF(LEN(VLOOKUP(AA12,suvaha!$D$8:$H$27,3,FALSE))&lt;7,"",LEFT(RIGHT(VLOOKUP(AA12,suvaha!$D$8:$H$27,3,FALSE),7),1))</f>
        <v/>
      </c>
      <c r="AN18" s="674"/>
      <c r="AO18" s="474" t="str">
        <f>IF(LEN(VLOOKUP(AA12,suvaha!$D$8:$H$27,3,FALSE))&lt;6,"",LEFT(RIGHT(VLOOKUP(AA12,suvaha!$D$8:$H$27,3,FALSE),6),1))</f>
        <v>9</v>
      </c>
      <c r="AP18" s="476" t="s">
        <v>37</v>
      </c>
      <c r="AQ18" s="474" t="str">
        <f>IF(LEN(VLOOKUP(AA12,suvaha!$D$8:$H$27,3,FALSE))&lt;5,"",LEFT(RIGHT(VLOOKUP(AA12,suvaha!$D$8:$H$27,3,FALSE),5),1))</f>
        <v>7</v>
      </c>
      <c r="AR18" s="476" t="s">
        <v>37</v>
      </c>
      <c r="AS18" s="474" t="str">
        <f>IF(LEN(VLOOKUP(AA12,suvaha!$D$8:$H$27,3,FALSE))&lt;4,"",LEFT(RIGHT(VLOOKUP(AA12,suvaha!$D$8:$H$27,3,FALSE),4),1))</f>
        <v>7</v>
      </c>
      <c r="AT18" s="674"/>
      <c r="AU18" s="474" t="str">
        <f>IF(LEN(VLOOKUP(AA12,suvaha!$D$8:$H$27,3,FALSE))&lt;3,"",LEFT(RIGHT(VLOOKUP(AA12,suvaha!$D$8:$H$27,3,FALSE),3),1))</f>
        <v>6</v>
      </c>
      <c r="AV18" s="476" t="s">
        <v>37</v>
      </c>
      <c r="AW18" s="474" t="str">
        <f>IF(LEN(VLOOKUP(AA12,suvaha!$D$8:$H$27,3,FALSE))&lt;2,"",LEFT(RIGHT(VLOOKUP(AA12,suvaha!$D$8:$H$27,3,FALSE),2),1))</f>
        <v>4</v>
      </c>
      <c r="AX18" s="476" t="s">
        <v>37</v>
      </c>
      <c r="AY18" s="474" t="str">
        <f>IF(VLOOKUP(AA12,suvaha!$D$8:$H$27,3,FALSE)=0,"",IF(LEN(VLOOKUP(AA12,suvaha!$D$8:$H$27,3,FALSE))&lt;1,"",LEFT(RIGHT(VLOOKUP(AA12,suvaha!$D$8:$H$27,3,FALSE),1),1)))</f>
        <v>5</v>
      </c>
      <c r="AZ18" s="711"/>
      <c r="BA18" s="186"/>
      <c r="BB18" s="179"/>
      <c r="BC18" s="179"/>
      <c r="BD18" s="179"/>
      <c r="BE18" s="179"/>
      <c r="BF18" s="179"/>
      <c r="BG18" s="179"/>
      <c r="BH18" s="179"/>
      <c r="BI18" s="179"/>
      <c r="BJ18" s="178"/>
      <c r="BK18" s="179"/>
      <c r="BL18" s="188" t="str">
        <f>IF(LEN(VLOOKUP(AA12,suvaha!$D$8:$H$27,5,FALSE))&lt;11,"",LEFT(RIGHT(VLOOKUP(AA12,suvaha!$D$8:$H$27,5,FALSE),11),1))</f>
        <v/>
      </c>
      <c r="BM18" s="181" t="s">
        <v>37</v>
      </c>
      <c r="BN18" s="188" t="str">
        <f>IF(LEN(VLOOKUP(AA12,suvaha!$D$8:$H$27,5,FALSE))&lt;10,"",LEFT(RIGHT(VLOOKUP(AA12,suvaha!$D$8:$H$27,5,FALSE),10),1))</f>
        <v/>
      </c>
      <c r="BO18" s="179" t="s">
        <v>37</v>
      </c>
      <c r="BP18" s="188" t="str">
        <f>IF(LEN(VLOOKUP(AA12,suvaha!$D$8:$H$27,5,FALSE))&lt;9,"",LEFT(RIGHT(VLOOKUP(AA12,suvaha!$D$8:$H$27,5,FALSE),9),1))</f>
        <v/>
      </c>
      <c r="BQ18" s="179" t="s">
        <v>37</v>
      </c>
      <c r="BR18" s="188" t="str">
        <f>IF(LEN(VLOOKUP(AA12,suvaha!$D$8:$H$27,5,FALSE))&lt;8,"",LEFT(RIGHT(VLOOKUP(AA12,suvaha!$D$8:$H$27,5,FALSE),8),1))</f>
        <v/>
      </c>
      <c r="BS18" s="179" t="s">
        <v>37</v>
      </c>
      <c r="BT18" s="188" t="str">
        <f>IF(LEN(VLOOKUP(AA12,suvaha!$D$8:$H$27,5,FALSE))&lt;7,"",LEFT(RIGHT(VLOOKUP(AA12,suvaha!$D$8:$H$27,5,FALSE),7),1))</f>
        <v>1</v>
      </c>
      <c r="BU18" s="179" t="s">
        <v>37</v>
      </c>
      <c r="BV18" s="188" t="str">
        <f>IF(LEN(VLOOKUP(AA12,suvaha!$D$8:$H$27,5,FALSE))&lt;6,"",LEFT(RIGHT(VLOOKUP(AA12,suvaha!$D$8:$H$27,5,FALSE),6),1))</f>
        <v>8</v>
      </c>
      <c r="BW18" s="476" t="s">
        <v>37</v>
      </c>
      <c r="BX18" s="188" t="str">
        <f>IF(LEN(VLOOKUP(AA12,suvaha!$D$8:$H$27,5,FALSE))&lt;5,"",LEFT(RIGHT(VLOOKUP(AA12,suvaha!$D$8:$H$27,5,FALSE),5),1))</f>
        <v>9</v>
      </c>
      <c r="BY18" s="476" t="s">
        <v>37</v>
      </c>
      <c r="BZ18" s="188" t="str">
        <f>IF(LEN(VLOOKUP(AA12,suvaha!$D$8:$H$27,5,FALSE))&lt;4,"",LEFT(RIGHT(VLOOKUP(AA12,suvaha!$D$8:$H$27,5,FALSE),4),1))</f>
        <v>2</v>
      </c>
      <c r="CA18" s="179" t="s">
        <v>37</v>
      </c>
      <c r="CB18" s="188" t="str">
        <f>IF(LEN(VLOOKUP(AA12,suvaha!$D$8:$H$27,5,FALSE))&lt;3,"",LEFT(RIGHT(VLOOKUP(AA12,suvaha!$D$8:$H$27,5,FALSE),3),1))</f>
        <v>0</v>
      </c>
      <c r="CC18" s="476" t="s">
        <v>37</v>
      </c>
      <c r="CD18" s="188" t="str">
        <f>IF(LEN(VLOOKUP(AA12,suvaha!$D$8:$H$27,5,FALSE))&lt;2,"",LEFT(RIGHT(VLOOKUP(AA12,suvaha!$D$8:$H$27,5,FALSE),2),1))</f>
        <v>5</v>
      </c>
      <c r="CE18" s="476" t="s">
        <v>53</v>
      </c>
      <c r="CF18" s="188" t="str">
        <f>IF(VLOOKUP(AA12,suvaha!$D$8:$H$27,5,FALSE)=0,"",IF(LEN(VLOOKUP(AA12,suvaha!$D$8:$H$27,5,FALSE))&lt;1,"",LEFT(RIGHT(VLOOKUP(AA12,suvaha!$D$8:$H$27,5,FALSE),1),1)))</f>
        <v>5</v>
      </c>
      <c r="CG18" s="187"/>
      <c r="CH18" s="666"/>
      <c r="CI18" s="170"/>
      <c r="CJ18" s="639"/>
    </row>
    <row r="19" spans="1:88" ht="3" customHeight="1">
      <c r="A19" s="139"/>
      <c r="B19" s="692"/>
      <c r="C19" s="692"/>
      <c r="D19" s="666"/>
      <c r="E19" s="705"/>
      <c r="F19" s="706"/>
      <c r="G19" s="707"/>
      <c r="H19" s="708"/>
      <c r="I19" s="708"/>
      <c r="J19" s="708"/>
      <c r="K19" s="708"/>
      <c r="L19" s="708"/>
      <c r="M19" s="708"/>
      <c r="N19" s="708"/>
      <c r="O19" s="708"/>
      <c r="P19" s="708"/>
      <c r="Q19" s="708"/>
      <c r="R19" s="708"/>
      <c r="S19" s="708"/>
      <c r="T19" s="708"/>
      <c r="U19" s="708"/>
      <c r="V19" s="708"/>
      <c r="W19" s="708"/>
      <c r="X19" s="708"/>
      <c r="Y19" s="708"/>
      <c r="Z19" s="708"/>
      <c r="AA19" s="709"/>
      <c r="AB19" s="709"/>
      <c r="AC19" s="709"/>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189"/>
      <c r="BB19" s="182"/>
      <c r="BC19" s="182"/>
      <c r="BD19" s="182"/>
      <c r="BE19" s="182"/>
      <c r="BF19" s="182"/>
      <c r="BG19" s="182"/>
      <c r="BH19" s="182"/>
      <c r="BI19" s="182"/>
      <c r="BJ19" s="183"/>
      <c r="BK19" s="182"/>
      <c r="BL19" s="182"/>
      <c r="BM19" s="182"/>
      <c r="BN19" s="182"/>
      <c r="BO19" s="179"/>
      <c r="BP19" s="182"/>
      <c r="BQ19" s="179"/>
      <c r="BR19" s="182"/>
      <c r="BS19" s="182"/>
      <c r="BT19" s="182"/>
      <c r="BU19" s="182"/>
      <c r="BV19" s="182"/>
      <c r="BW19" s="182"/>
      <c r="BX19" s="182"/>
      <c r="BY19" s="182"/>
      <c r="BZ19" s="182"/>
      <c r="CA19" s="182"/>
      <c r="CB19" s="182"/>
      <c r="CC19" s="182"/>
      <c r="CD19" s="182"/>
      <c r="CE19" s="182"/>
      <c r="CF19" s="182"/>
      <c r="CG19" s="184"/>
      <c r="CH19" s="666"/>
      <c r="CI19" s="170"/>
      <c r="CJ19" s="639"/>
    </row>
    <row r="20" spans="1:88" s="174" customFormat="1" ht="3" customHeight="1">
      <c r="A20" s="139"/>
      <c r="B20" s="692"/>
      <c r="C20" s="692"/>
      <c r="D20" s="666"/>
      <c r="E20" s="713" t="s">
        <v>54</v>
      </c>
      <c r="F20" s="714"/>
      <c r="G20" s="707"/>
      <c r="H20" s="708" t="str">
        <f>Index!C53</f>
        <v>Neobežný majetok (r. 03 + r. 11 + r. 21)</v>
      </c>
      <c r="I20" s="708"/>
      <c r="J20" s="708"/>
      <c r="K20" s="708"/>
      <c r="L20" s="708"/>
      <c r="M20" s="708"/>
      <c r="N20" s="708"/>
      <c r="O20" s="708"/>
      <c r="P20" s="708"/>
      <c r="Q20" s="708"/>
      <c r="R20" s="708"/>
      <c r="S20" s="708"/>
      <c r="T20" s="708"/>
      <c r="U20" s="708"/>
      <c r="V20" s="708"/>
      <c r="W20" s="708"/>
      <c r="X20" s="708"/>
      <c r="Y20" s="708"/>
      <c r="Z20" s="708"/>
      <c r="AA20" s="709" t="s">
        <v>55</v>
      </c>
      <c r="AB20" s="709"/>
      <c r="AC20" s="709"/>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175"/>
      <c r="BS20" s="175"/>
      <c r="BT20" s="175"/>
      <c r="BU20" s="175"/>
      <c r="BV20" s="175"/>
      <c r="BW20" s="176"/>
      <c r="BX20" s="175"/>
      <c r="BY20" s="175"/>
      <c r="BZ20" s="175"/>
      <c r="CA20" s="175"/>
      <c r="CB20" s="175"/>
      <c r="CC20" s="175"/>
      <c r="CD20" s="175"/>
      <c r="CE20" s="175"/>
      <c r="CF20" s="175"/>
      <c r="CG20" s="177"/>
      <c r="CH20" s="666"/>
      <c r="CI20" s="170"/>
      <c r="CJ20" s="639"/>
    </row>
    <row r="21" spans="1:88" s="174" customFormat="1" ht="3" customHeight="1">
      <c r="A21" s="139"/>
      <c r="B21" s="692"/>
      <c r="C21" s="692"/>
      <c r="D21" s="666"/>
      <c r="E21" s="713"/>
      <c r="F21" s="714"/>
      <c r="G21" s="707"/>
      <c r="H21" s="708"/>
      <c r="I21" s="708"/>
      <c r="J21" s="708"/>
      <c r="K21" s="708"/>
      <c r="L21" s="708"/>
      <c r="M21" s="708"/>
      <c r="N21" s="708"/>
      <c r="O21" s="708"/>
      <c r="P21" s="708"/>
      <c r="Q21" s="708"/>
      <c r="R21" s="708"/>
      <c r="S21" s="708"/>
      <c r="T21" s="708"/>
      <c r="U21" s="708"/>
      <c r="V21" s="708"/>
      <c r="W21" s="708"/>
      <c r="X21" s="708"/>
      <c r="Y21" s="708"/>
      <c r="Z21" s="708"/>
      <c r="AA21" s="709"/>
      <c r="AB21" s="709"/>
      <c r="AC21" s="709"/>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68"/>
      <c r="BM21" s="668"/>
      <c r="BN21" s="668"/>
      <c r="BO21" s="668"/>
      <c r="BP21" s="668"/>
      <c r="BQ21" s="667"/>
      <c r="BR21" s="668"/>
      <c r="BS21" s="668"/>
      <c r="BT21" s="668"/>
      <c r="BU21" s="668"/>
      <c r="BV21" s="668"/>
      <c r="BW21" s="178"/>
      <c r="BX21" s="179"/>
      <c r="BY21" s="179"/>
      <c r="BZ21" s="179"/>
      <c r="CA21" s="179"/>
      <c r="CB21" s="179"/>
      <c r="CC21" s="179"/>
      <c r="CD21" s="179"/>
      <c r="CE21" s="179"/>
      <c r="CF21" s="179"/>
      <c r="CG21" s="180"/>
      <c r="CH21" s="666"/>
      <c r="CI21" s="170"/>
      <c r="CJ21" s="639"/>
    </row>
    <row r="22" spans="1:88" ht="15" customHeight="1">
      <c r="A22" s="139"/>
      <c r="B22" s="692"/>
      <c r="C22" s="692"/>
      <c r="D22" s="666"/>
      <c r="E22" s="713"/>
      <c r="F22" s="714"/>
      <c r="G22" s="707"/>
      <c r="H22" s="708"/>
      <c r="I22" s="708"/>
      <c r="J22" s="708"/>
      <c r="K22" s="708"/>
      <c r="L22" s="708"/>
      <c r="M22" s="708"/>
      <c r="N22" s="708"/>
      <c r="O22" s="708"/>
      <c r="P22" s="708"/>
      <c r="Q22" s="708"/>
      <c r="R22" s="708"/>
      <c r="S22" s="708"/>
      <c r="T22" s="708"/>
      <c r="U22" s="708"/>
      <c r="V22" s="708"/>
      <c r="W22" s="708"/>
      <c r="X22" s="708"/>
      <c r="Y22" s="708"/>
      <c r="Z22" s="708"/>
      <c r="AA22" s="709"/>
      <c r="AB22" s="709"/>
      <c r="AC22" s="709"/>
      <c r="AD22" s="671"/>
      <c r="AE22" s="474" t="str">
        <f>IF(LEN(VLOOKUP(AA20,suvaha!$D$8:$H$27,2,FALSE))&lt;11,"",LEFT(RIGHT(VLOOKUP(AA20,suvaha!$D$8:$H$27,2,FALSE),11),1))</f>
        <v/>
      </c>
      <c r="AF22" s="181"/>
      <c r="AG22" s="474" t="str">
        <f>IF(LEN(VLOOKUP(AA20,suvaha!$D$8:$H$27,2,FALSE))&lt;10,"",LEFT(RIGHT(VLOOKUP(AA20,suvaha!$D$8:$H$27,2,FALSE),10),1))</f>
        <v/>
      </c>
      <c r="AH22" s="476"/>
      <c r="AI22" s="474" t="str">
        <f>IF(LEN(VLOOKUP(AA20,suvaha!$D$8:$H$27,2,FALSE))&lt;9,"",LEFT(RIGHT(VLOOKUP(AA20,suvaha!$D$8:$H$27,2,FALSE),9),1))</f>
        <v/>
      </c>
      <c r="AJ22" s="181"/>
      <c r="AK22" s="474" t="str">
        <f>IF(LEN(VLOOKUP(AA20,suvaha!$D$8:$H$27,2,FALSE))&lt;8,"",LEFT(RIGHT(VLOOKUP(AA20,suvaha!$D$8:$H$27,2,FALSE),8),1))</f>
        <v/>
      </c>
      <c r="AL22" s="476"/>
      <c r="AM22" s="474" t="str">
        <f>IF(LEN(VLOOKUP(AA20,suvaha!$D$8:$H$27,2,FALSE))&lt;7,"",LEFT(RIGHT(VLOOKUP(AA20,suvaha!$D$8:$H$27,2,FALSE),7),1))</f>
        <v>1</v>
      </c>
      <c r="AN22" s="674"/>
      <c r="AO22" s="474" t="str">
        <f>IF(LEN(VLOOKUP(AA20,suvaha!$D$8:$H$27,2,FALSE))&lt;6,"",LEFT(RIGHT(VLOOKUP(AA20,suvaha!$D$8:$H$27,2,FALSE),6),1))</f>
        <v>5</v>
      </c>
      <c r="AP22" s="476"/>
      <c r="AQ22" s="474" t="str">
        <f>IF(LEN(VLOOKUP(AA20,suvaha!$D$8:$H$27,2,FALSE))&lt;5,"",LEFT(RIGHT(VLOOKUP(AA20,suvaha!$D$8:$H$27,2,FALSE),5),1))</f>
        <v>1</v>
      </c>
      <c r="AR22" s="476"/>
      <c r="AS22" s="474" t="str">
        <f>IF(LEN(VLOOKUP(AA20,suvaha!$D$8:$H$27,2,FALSE))&lt;4,"",LEFT(RIGHT(VLOOKUP(AA20,suvaha!$D$8:$H$27,2,FALSE),4),1))</f>
        <v>1</v>
      </c>
      <c r="AT22" s="674"/>
      <c r="AU22" s="474" t="str">
        <f>IF(LEN(VLOOKUP(AA20,suvaha!$D$8:$H$27,2,FALSE))&lt;3,"",LEFT(RIGHT(VLOOKUP(AA20,suvaha!$D$8:$H$27,2,FALSE),3),1))</f>
        <v>6</v>
      </c>
      <c r="AV22" s="476"/>
      <c r="AW22" s="474" t="str">
        <f>IF(LEN(VLOOKUP(AA20,suvaha!$D$8:$H$27,2,FALSE))&lt;2,"",LEFT(RIGHT(VLOOKUP(AA20,suvaha!$D$8:$H$27,2,FALSE),2),1))</f>
        <v>6</v>
      </c>
      <c r="AX22" s="476"/>
      <c r="AY22" s="474" t="str">
        <f>IF(VLOOKUP(AA20,suvaha!$D$8:$H$27,2,FALSE)=0,"",IF(LEN(VLOOKUP(AA20,suvaha!$D$8:$H$27,2,FALSE))&lt;1,"",LEFT(RIGHT(VLOOKUP(AA20,suvaha!$D$8:$H$27,2,FALSE),1),1)))</f>
        <v>2</v>
      </c>
      <c r="AZ22" s="711"/>
      <c r="BA22" s="671"/>
      <c r="BB22" s="474" t="str">
        <f>IF(LEN(VLOOKUP(AA20,suvaha!$D$8:$H$27,4,FALSE))&lt;11,"",LEFT(RIGHT(VLOOKUP(AA20,suvaha!$D$8:$H$27,4,FALSE),11),1))</f>
        <v/>
      </c>
      <c r="BC22" s="181"/>
      <c r="BD22" s="474" t="str">
        <f>IF(LEN(VLOOKUP(AA20,suvaha!$D$8:$H$27,4,FALSE))&lt;10,"",LEFT(RIGHT(VLOOKUP(AA20,suvaha!$D$8:$H$27,4,FALSE),10),1))</f>
        <v/>
      </c>
      <c r="BE22" s="476"/>
      <c r="BF22" s="474" t="str">
        <f>IF(LEN(VLOOKUP(AA20,suvaha!$D$8:$H$27,4,FALSE))&lt;9,"",LEFT(RIGHT(VLOOKUP(AA20,suvaha!$D$8:$H$27,4,FALSE),9),1))</f>
        <v/>
      </c>
      <c r="BG22" s="181"/>
      <c r="BH22" s="474" t="str">
        <f>IF(LEN(VLOOKUP(AA20,suvaha!$D$8:$H$27,4,FALSE))&lt;8,"",LEFT(RIGHT(VLOOKUP(AA20,suvaha!$D$8:$H$27,4,FALSE),8),1))</f>
        <v/>
      </c>
      <c r="BI22" s="476"/>
      <c r="BJ22" s="474" t="str">
        <f>IF(LEN(VLOOKUP(AA20,suvaha!$D$8:$H$27,4,FALSE))&lt;7,"",LEFT(RIGHT(VLOOKUP(AA20,suvaha!$D$8:$H$27,4,FALSE),7),1))</f>
        <v/>
      </c>
      <c r="BK22" s="674"/>
      <c r="BL22" s="474" t="str">
        <f>IF(LEN(VLOOKUP(AA20,suvaha!$D$8:$H$27,4,FALSE))&lt;6,"",LEFT(RIGHT(VLOOKUP(AA20,suvaha!$D$8:$H$27,4,FALSE),6),1))</f>
        <v>5</v>
      </c>
      <c r="BM22" s="476"/>
      <c r="BN22" s="474" t="str">
        <f>IF(LEN(VLOOKUP(AA20,suvaha!$D$8:$H$27,4,FALSE))&lt;5,"",LEFT(RIGHT(VLOOKUP(AA20,suvaha!$D$8:$H$27,4,FALSE),5),1))</f>
        <v>3</v>
      </c>
      <c r="BO22" s="476"/>
      <c r="BP22" s="474" t="str">
        <f>IF(LEN(VLOOKUP(AA20,suvaha!$D$8:$H$27,4,FALSE))&lt;4,"",LEFT(RIGHT(VLOOKUP(AA20,suvaha!$D$8:$H$27,4,FALSE),4),1))</f>
        <v>4</v>
      </c>
      <c r="BQ22" s="667"/>
      <c r="BR22" s="474" t="str">
        <f>IF(LEN(VLOOKUP(AA20,suvaha!$D$8:$H$27,4,FALSE))&lt;3,"",LEFT(RIGHT(VLOOKUP(AA20,suvaha!$D$8:$H$27,4,FALSE),3),1))</f>
        <v>0</v>
      </c>
      <c r="BS22" s="476"/>
      <c r="BT22" s="474" t="str">
        <f>IF(LEN(VLOOKUP(AA20,suvaha!$D$8:$H$27,4,FALSE))&lt;2,"",LEFT(RIGHT(VLOOKUP(AA20,suvaha!$D$8:$H$27,4,FALSE),2),1))</f>
        <v>1</v>
      </c>
      <c r="BU22" s="476"/>
      <c r="BV22" s="474" t="str">
        <f>IF(VLOOKUP(AA20,suvaha!$D$8:$H$27,4,FALSE)=0,"",IF(LEN(VLOOKUP(AA20,suvaha!$D$8:$H$27,4,FALSE))&lt;1,"",LEFT(RIGHT(VLOOKUP(AA20,suvaha!$D$8:$H$27,4,FALSE),1),1)))</f>
        <v>7</v>
      </c>
      <c r="BW22" s="178"/>
      <c r="BX22" s="179"/>
      <c r="BY22" s="179"/>
      <c r="BZ22" s="179"/>
      <c r="CA22" s="179"/>
      <c r="CB22" s="179"/>
      <c r="CC22" s="179"/>
      <c r="CD22" s="179"/>
      <c r="CE22" s="179"/>
      <c r="CF22" s="179"/>
      <c r="CG22" s="180"/>
      <c r="CH22" s="666"/>
      <c r="CI22" s="170"/>
      <c r="CJ22" s="639"/>
    </row>
    <row r="23" spans="1:88" ht="3" customHeight="1">
      <c r="A23" s="139"/>
      <c r="B23" s="692"/>
      <c r="C23" s="692"/>
      <c r="D23" s="666"/>
      <c r="E23" s="713"/>
      <c r="F23" s="714"/>
      <c r="G23" s="707"/>
      <c r="H23" s="708"/>
      <c r="I23" s="708"/>
      <c r="J23" s="708"/>
      <c r="K23" s="708"/>
      <c r="L23" s="708"/>
      <c r="M23" s="708"/>
      <c r="N23" s="708"/>
      <c r="O23" s="708"/>
      <c r="P23" s="708"/>
      <c r="Q23" s="708"/>
      <c r="R23" s="708"/>
      <c r="S23" s="708"/>
      <c r="T23" s="708"/>
      <c r="U23" s="708"/>
      <c r="V23" s="708"/>
      <c r="W23" s="708"/>
      <c r="X23" s="708"/>
      <c r="Y23" s="708"/>
      <c r="Z23" s="708"/>
      <c r="AA23" s="709"/>
      <c r="AB23" s="709"/>
      <c r="AC23" s="709"/>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182"/>
      <c r="BS23" s="182"/>
      <c r="BT23" s="182"/>
      <c r="BU23" s="182"/>
      <c r="BV23" s="182"/>
      <c r="BW23" s="183"/>
      <c r="BX23" s="182"/>
      <c r="BY23" s="182"/>
      <c r="BZ23" s="182"/>
      <c r="CA23" s="182"/>
      <c r="CB23" s="182"/>
      <c r="CC23" s="182"/>
      <c r="CD23" s="182"/>
      <c r="CE23" s="182"/>
      <c r="CF23" s="182"/>
      <c r="CG23" s="184"/>
      <c r="CH23" s="666"/>
      <c r="CI23" s="170"/>
      <c r="CJ23" s="639"/>
    </row>
    <row r="24" spans="1:88" ht="3" customHeight="1">
      <c r="A24" s="139"/>
      <c r="B24" s="692"/>
      <c r="C24" s="692"/>
      <c r="D24" s="666"/>
      <c r="E24" s="713"/>
      <c r="F24" s="714"/>
      <c r="G24" s="707"/>
      <c r="H24" s="708"/>
      <c r="I24" s="708"/>
      <c r="J24" s="708"/>
      <c r="K24" s="708"/>
      <c r="L24" s="708"/>
      <c r="M24" s="708"/>
      <c r="N24" s="708"/>
      <c r="O24" s="708"/>
      <c r="P24" s="708"/>
      <c r="Q24" s="708"/>
      <c r="R24" s="708"/>
      <c r="S24" s="708"/>
      <c r="T24" s="708"/>
      <c r="U24" s="708"/>
      <c r="V24" s="708"/>
      <c r="W24" s="708"/>
      <c r="X24" s="708"/>
      <c r="Y24" s="708"/>
      <c r="Z24" s="708"/>
      <c r="AA24" s="709"/>
      <c r="AB24" s="709"/>
      <c r="AC24" s="709"/>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185"/>
      <c r="BB24" s="175"/>
      <c r="BC24" s="175"/>
      <c r="BD24" s="175"/>
      <c r="BE24" s="175"/>
      <c r="BF24" s="175"/>
      <c r="BG24" s="175"/>
      <c r="BH24" s="175"/>
      <c r="BI24" s="175"/>
      <c r="BJ24" s="176"/>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177"/>
      <c r="CH24" s="666"/>
      <c r="CI24" s="170"/>
      <c r="CJ24" s="639"/>
    </row>
    <row r="25" spans="1:88" ht="3" customHeight="1">
      <c r="A25" s="139"/>
      <c r="B25" s="692"/>
      <c r="C25" s="692"/>
      <c r="D25" s="666"/>
      <c r="E25" s="713"/>
      <c r="F25" s="714"/>
      <c r="G25" s="707"/>
      <c r="H25" s="708"/>
      <c r="I25" s="708"/>
      <c r="J25" s="708"/>
      <c r="K25" s="708"/>
      <c r="L25" s="708"/>
      <c r="M25" s="708"/>
      <c r="N25" s="708"/>
      <c r="O25" s="708"/>
      <c r="P25" s="708"/>
      <c r="Q25" s="708"/>
      <c r="R25" s="708"/>
      <c r="S25" s="708"/>
      <c r="T25" s="708"/>
      <c r="U25" s="708"/>
      <c r="V25" s="708"/>
      <c r="W25" s="708"/>
      <c r="X25" s="708"/>
      <c r="Y25" s="708"/>
      <c r="Z25" s="708"/>
      <c r="AA25" s="709"/>
      <c r="AB25" s="709"/>
      <c r="AC25" s="709"/>
      <c r="AD25" s="671"/>
      <c r="AE25" s="672"/>
      <c r="AF25" s="672"/>
      <c r="AG25" s="672"/>
      <c r="AH25" s="471"/>
      <c r="AI25" s="673"/>
      <c r="AJ25" s="673"/>
      <c r="AK25" s="673"/>
      <c r="AL25" s="673"/>
      <c r="AM25" s="673"/>
      <c r="AN25" s="674" t="s">
        <v>37</v>
      </c>
      <c r="AO25" s="668"/>
      <c r="AP25" s="668"/>
      <c r="AQ25" s="668"/>
      <c r="AR25" s="668"/>
      <c r="AS25" s="668"/>
      <c r="AT25" s="674" t="s">
        <v>37</v>
      </c>
      <c r="AU25" s="668"/>
      <c r="AV25" s="668"/>
      <c r="AW25" s="668"/>
      <c r="AX25" s="668"/>
      <c r="AY25" s="668"/>
      <c r="AZ25" s="711"/>
      <c r="BA25" s="186"/>
      <c r="BB25" s="179"/>
      <c r="BC25" s="179"/>
      <c r="BD25" s="179"/>
      <c r="BE25" s="179"/>
      <c r="BF25" s="179"/>
      <c r="BG25" s="179"/>
      <c r="BH25" s="179"/>
      <c r="BI25" s="179"/>
      <c r="BJ25" s="178"/>
      <c r="BK25" s="179"/>
      <c r="BL25" s="672"/>
      <c r="BM25" s="672"/>
      <c r="BN25" s="672"/>
      <c r="BO25" s="179"/>
      <c r="BP25" s="190"/>
      <c r="BQ25" s="190"/>
      <c r="BR25" s="190"/>
      <c r="BS25" s="190"/>
      <c r="BT25" s="190"/>
      <c r="BU25" s="179"/>
      <c r="BV25" s="190"/>
      <c r="BW25" s="190"/>
      <c r="BX25" s="190"/>
      <c r="BY25" s="190"/>
      <c r="BZ25" s="190"/>
      <c r="CA25" s="191"/>
      <c r="CB25" s="190"/>
      <c r="CC25" s="190"/>
      <c r="CD25" s="190"/>
      <c r="CE25" s="190"/>
      <c r="CF25" s="190"/>
      <c r="CG25" s="187"/>
      <c r="CH25" s="666"/>
      <c r="CI25" s="170"/>
      <c r="CJ25" s="639"/>
    </row>
    <row r="26" spans="1:88" ht="15" customHeight="1">
      <c r="A26" s="139"/>
      <c r="B26" s="692"/>
      <c r="C26" s="692"/>
      <c r="D26" s="666"/>
      <c r="E26" s="713"/>
      <c r="F26" s="714"/>
      <c r="G26" s="707"/>
      <c r="H26" s="708"/>
      <c r="I26" s="708"/>
      <c r="J26" s="708"/>
      <c r="K26" s="708"/>
      <c r="L26" s="708"/>
      <c r="M26" s="708"/>
      <c r="N26" s="708"/>
      <c r="O26" s="708"/>
      <c r="P26" s="708"/>
      <c r="Q26" s="708"/>
      <c r="R26" s="708"/>
      <c r="S26" s="708"/>
      <c r="T26" s="708"/>
      <c r="U26" s="708"/>
      <c r="V26" s="708"/>
      <c r="W26" s="708"/>
      <c r="X26" s="708"/>
      <c r="Y26" s="708"/>
      <c r="Z26" s="708"/>
      <c r="AA26" s="709"/>
      <c r="AB26" s="709"/>
      <c r="AC26" s="709"/>
      <c r="AD26" s="671"/>
      <c r="AE26" s="474" t="str">
        <f>IF(LEN(VLOOKUP(AA20,suvaha!$D$8:$H$27,3,FALSE))&lt;11,"",LEFT(RIGHT(VLOOKUP(AA20,suvaha!$D$8:$H$27,3,FALSE),11),1))</f>
        <v/>
      </c>
      <c r="AF26" s="181" t="s">
        <v>37</v>
      </c>
      <c r="AG26" s="474" t="str">
        <f>IF(LEN(VLOOKUP(AA20,suvaha!$D$8:$H$27,3,FALSE))&lt;10,"",LEFT(RIGHT(VLOOKUP(AA20,suvaha!$D$8:$H$27,3,FALSE),10),1))</f>
        <v/>
      </c>
      <c r="AH26" s="476" t="s">
        <v>37</v>
      </c>
      <c r="AI26" s="474" t="str">
        <f>IF(LEN(VLOOKUP(AA20,suvaha!$D$8:$H$27,3,FALSE))&lt;9,"",LEFT(RIGHT(VLOOKUP(AA20,suvaha!$D$8:$H$27,3,FALSE),9),1))</f>
        <v/>
      </c>
      <c r="AJ26" s="181" t="s">
        <v>37</v>
      </c>
      <c r="AK26" s="474" t="str">
        <f>IF(LEN(VLOOKUP(AA20,suvaha!$D$8:$F$27,3,FALSE))&lt;8,"",LEFT(RIGHT(VLOOKUP(AA20,suvaha!$D$8:$F$27,3,FALSE),8),1))</f>
        <v/>
      </c>
      <c r="AL26" s="476" t="s">
        <v>37</v>
      </c>
      <c r="AM26" s="474" t="str">
        <f>IF(LEN(VLOOKUP(AA20,suvaha!$D$8:$H$27,3,FALSE))&lt;7,"",LEFT(RIGHT(VLOOKUP(AA20,suvaha!$D$8:$H$27,3,FALSE),7),1))</f>
        <v/>
      </c>
      <c r="AN26" s="674"/>
      <c r="AO26" s="474" t="str">
        <f>IF(LEN(VLOOKUP(AA20,suvaha!$D$8:$H$27,3,FALSE))&lt;6,"",LEFT(RIGHT(VLOOKUP(AA20,suvaha!$D$8:$H$27,3,FALSE),6),1))</f>
        <v>9</v>
      </c>
      <c r="AP26" s="476" t="s">
        <v>37</v>
      </c>
      <c r="AQ26" s="474" t="str">
        <f>IF(LEN(VLOOKUP(AA20,suvaha!$D$8:$H$27,3,FALSE))&lt;5,"",LEFT(RIGHT(VLOOKUP(AA20,suvaha!$D$8:$H$27,3,FALSE),5),1))</f>
        <v>7</v>
      </c>
      <c r="AR26" s="476" t="s">
        <v>37</v>
      </c>
      <c r="AS26" s="474" t="str">
        <f>IF(LEN(VLOOKUP(AA20,suvaha!$D$8:$H$27,3,FALSE))&lt;4,"",LEFT(RIGHT(VLOOKUP(AA20,suvaha!$D$8:$H$27,3,FALSE),4),1))</f>
        <v>7</v>
      </c>
      <c r="AT26" s="674"/>
      <c r="AU26" s="474" t="str">
        <f>IF(LEN(VLOOKUP(AA20,suvaha!$D$8:$H$27,3,FALSE))&lt;3,"",LEFT(RIGHT(VLOOKUP(AA20,suvaha!$D$8:$H$27,3,FALSE),3),1))</f>
        <v>6</v>
      </c>
      <c r="AV26" s="476" t="s">
        <v>37</v>
      </c>
      <c r="AW26" s="474" t="str">
        <f>IF(LEN(VLOOKUP(AA20,suvaha!$D$8:$H$27,3,FALSE))&lt;2,"",LEFT(RIGHT(VLOOKUP(AA20,suvaha!$D$8:$H$27,3,FALSE),2),1))</f>
        <v>4</v>
      </c>
      <c r="AX26" s="476" t="s">
        <v>37</v>
      </c>
      <c r="AY26" s="474" t="str">
        <f>IF(VLOOKUP(AA20,suvaha!$D$8:$H$27,3,FALSE)=0,"",IF(LEN(VLOOKUP(AA20,suvaha!$D$8:$H$27,3,FALSE))&lt;1,"",LEFT(RIGHT(VLOOKUP(AA20,suvaha!$D$8:$H$27,3,FALSE),1),1)))</f>
        <v>5</v>
      </c>
      <c r="AZ26" s="711"/>
      <c r="BA26" s="186"/>
      <c r="BB26" s="179"/>
      <c r="BC26" s="179"/>
      <c r="BD26" s="179"/>
      <c r="BE26" s="179"/>
      <c r="BF26" s="179"/>
      <c r="BG26" s="179"/>
      <c r="BH26" s="179"/>
      <c r="BI26" s="179"/>
      <c r="BJ26" s="178"/>
      <c r="BK26" s="179"/>
      <c r="BL26" s="474" t="str">
        <f>IF(LEN(VLOOKUP(AA20,suvaha!$D$8:$H$27,5,FALSE))&lt;11,"",LEFT(RIGHT(VLOOKUP(AA20,suvaha!$D$8:$H$27,5,FALSE),11),1))</f>
        <v/>
      </c>
      <c r="BM26" s="181" t="s">
        <v>37</v>
      </c>
      <c r="BN26" s="474" t="str">
        <f>IF(LEN(VLOOKUP(AA20,suvaha!$D$8:$H$27,5,FALSE))&lt;10,"",LEFT(RIGHT(VLOOKUP(AA20,suvaha!$D$8:$H$27,5,FALSE),10),1))</f>
        <v/>
      </c>
      <c r="BO26" s="179" t="s">
        <v>37</v>
      </c>
      <c r="BP26" s="474" t="str">
        <f>IF(LEN(VLOOKUP(AA20,suvaha!$D$8:$H$27,5,FALSE))&lt;9,"",LEFT(RIGHT(VLOOKUP(AA20,suvaha!$D$8:$H$27,5,FALSE),9),1))</f>
        <v/>
      </c>
      <c r="BQ26" s="476" t="s">
        <v>37</v>
      </c>
      <c r="BR26" s="474" t="str">
        <f>IF(LEN(VLOOKUP(AA20,suvaha!$D$8:$H$27,5,FALSE))&lt;8,"",LEFT(RIGHT(VLOOKUP(AA20,suvaha!$D$8:$H$27,5,FALSE),8),1))</f>
        <v/>
      </c>
      <c r="BS26" s="476" t="s">
        <v>37</v>
      </c>
      <c r="BT26" s="474" t="str">
        <f>IF(LEN(VLOOKUP(AA20,suvaha!$D$8:$H$27,5,FALSE))&lt;7,"",LEFT(RIGHT(VLOOKUP(AA20,suvaha!$D$8:$H$27,5,FALSE),7),1))</f>
        <v/>
      </c>
      <c r="BU26" s="179" t="s">
        <v>37</v>
      </c>
      <c r="BV26" s="474" t="str">
        <f>IF(LEN(VLOOKUP(AA20,suvaha!$D$8:$H$27,5,FALSE))&lt;6,"",LEFT(RIGHT(VLOOKUP(AA20,suvaha!$D$8:$H$27,5,FALSE),6),1))</f>
        <v>5</v>
      </c>
      <c r="BW26" s="476" t="s">
        <v>37</v>
      </c>
      <c r="BX26" s="474" t="str">
        <f>IF(LEN(VLOOKUP(AA20,suvaha!$D$8:$H$27,5,FALSE))&lt;5,"",LEFT(RIGHT(VLOOKUP(AA20,suvaha!$D$8:$H$27,5,FALSE),5),1))</f>
        <v>5</v>
      </c>
      <c r="BY26" s="476" t="s">
        <v>37</v>
      </c>
      <c r="BZ26" s="474" t="str">
        <f>IF(LEN(VLOOKUP(AA20,suvaha!$D$8:$H$27,5,FALSE))&lt;4,"",LEFT(RIGHT(VLOOKUP(AA20,suvaha!$D$8:$H$27,5,FALSE),4),1))</f>
        <v>8</v>
      </c>
      <c r="CA26" s="191" t="s">
        <v>37</v>
      </c>
      <c r="CB26" s="474" t="str">
        <f>IF(LEN(VLOOKUP(AA20,suvaha!$D$8:$H$27,5,FALSE))&lt;3,"",LEFT(RIGHT(VLOOKUP(AA20,suvaha!$D$8:$H$27,5,FALSE),3),1))</f>
        <v>6</v>
      </c>
      <c r="CC26" s="476" t="s">
        <v>37</v>
      </c>
      <c r="CD26" s="474" t="str">
        <f>IF(LEN(VLOOKUP(AA20,suvaha!$D$8:$H$27,5,FALSE))&lt;2,"",LEFT(RIGHT(VLOOKUP(AA20,suvaha!$D$8:$H$27,5,FALSE),2),1))</f>
        <v>3</v>
      </c>
      <c r="CE26" s="476" t="s">
        <v>53</v>
      </c>
      <c r="CF26" s="474" t="str">
        <f>IF(VLOOKUP(AA20,suvaha!$D$8:$H$27,5,FALSE)=0,"",IF(LEN(VLOOKUP(AA20,suvaha!$D$8:$H$27,5,FALSE))&lt;1,"",LEFT(RIGHT(VLOOKUP(AA20,suvaha!$D$8:$H$27,5,FALSE),1),1)))</f>
        <v>6</v>
      </c>
      <c r="CG26" s="187"/>
      <c r="CH26" s="666"/>
      <c r="CI26" s="170"/>
      <c r="CJ26" s="639"/>
    </row>
    <row r="27" spans="1:88" ht="3" customHeight="1">
      <c r="A27" s="139"/>
      <c r="B27" s="692"/>
      <c r="C27" s="692"/>
      <c r="D27" s="666"/>
      <c r="E27" s="713"/>
      <c r="F27" s="714"/>
      <c r="G27" s="707"/>
      <c r="H27" s="708"/>
      <c r="I27" s="708"/>
      <c r="J27" s="708"/>
      <c r="K27" s="708"/>
      <c r="L27" s="708"/>
      <c r="M27" s="708"/>
      <c r="N27" s="708"/>
      <c r="O27" s="708"/>
      <c r="P27" s="708"/>
      <c r="Q27" s="708"/>
      <c r="R27" s="708"/>
      <c r="S27" s="708"/>
      <c r="T27" s="708"/>
      <c r="U27" s="708"/>
      <c r="V27" s="708"/>
      <c r="W27" s="708"/>
      <c r="X27" s="708"/>
      <c r="Y27" s="708"/>
      <c r="Z27" s="708"/>
      <c r="AA27" s="709"/>
      <c r="AB27" s="709"/>
      <c r="AC27" s="709"/>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189"/>
      <c r="BB27" s="182"/>
      <c r="BC27" s="182"/>
      <c r="BD27" s="182"/>
      <c r="BE27" s="182"/>
      <c r="BF27" s="182"/>
      <c r="BG27" s="182"/>
      <c r="BH27" s="182"/>
      <c r="BI27" s="182"/>
      <c r="BJ27" s="183"/>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4"/>
      <c r="CH27" s="666"/>
      <c r="CI27" s="170"/>
      <c r="CJ27" s="639"/>
    </row>
    <row r="28" spans="1:88" s="174" customFormat="1" ht="3" customHeight="1">
      <c r="A28" s="139"/>
      <c r="B28" s="692"/>
      <c r="C28" s="692"/>
      <c r="D28" s="666"/>
      <c r="E28" s="713" t="s">
        <v>56</v>
      </c>
      <c r="F28" s="714"/>
      <c r="G28" s="707"/>
      <c r="H28" s="708" t="str">
        <f>Index!C54</f>
        <v>Dlhodobý nehmotný majetok súčet (r. 04 až r. 10)</v>
      </c>
      <c r="I28" s="708"/>
      <c r="J28" s="708"/>
      <c r="K28" s="708"/>
      <c r="L28" s="708"/>
      <c r="M28" s="708"/>
      <c r="N28" s="708"/>
      <c r="O28" s="708"/>
      <c r="P28" s="708"/>
      <c r="Q28" s="708"/>
      <c r="R28" s="708"/>
      <c r="S28" s="708"/>
      <c r="T28" s="708"/>
      <c r="U28" s="708"/>
      <c r="V28" s="708"/>
      <c r="W28" s="708"/>
      <c r="X28" s="708"/>
      <c r="Y28" s="708"/>
      <c r="Z28" s="708"/>
      <c r="AA28" s="709" t="s">
        <v>57</v>
      </c>
      <c r="AB28" s="709"/>
      <c r="AC28" s="709"/>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175"/>
      <c r="BS28" s="175"/>
      <c r="BT28" s="175"/>
      <c r="BU28" s="175"/>
      <c r="BV28" s="175"/>
      <c r="BW28" s="176"/>
      <c r="BX28" s="175"/>
      <c r="BY28" s="175"/>
      <c r="BZ28" s="175"/>
      <c r="CA28" s="175"/>
      <c r="CB28" s="175"/>
      <c r="CC28" s="175"/>
      <c r="CD28" s="175"/>
      <c r="CE28" s="175"/>
      <c r="CF28" s="175"/>
      <c r="CG28" s="177"/>
      <c r="CH28" s="666"/>
      <c r="CI28" s="170"/>
      <c r="CJ28" s="639"/>
    </row>
    <row r="29" spans="1:88" s="174" customFormat="1" ht="3" customHeight="1">
      <c r="A29" s="139"/>
      <c r="B29" s="692"/>
      <c r="C29" s="692"/>
      <c r="D29" s="666"/>
      <c r="E29" s="713"/>
      <c r="F29" s="714"/>
      <c r="G29" s="707"/>
      <c r="H29" s="708"/>
      <c r="I29" s="708"/>
      <c r="J29" s="708"/>
      <c r="K29" s="708"/>
      <c r="L29" s="708"/>
      <c r="M29" s="708"/>
      <c r="N29" s="708"/>
      <c r="O29" s="708"/>
      <c r="P29" s="708"/>
      <c r="Q29" s="708"/>
      <c r="R29" s="708"/>
      <c r="S29" s="708"/>
      <c r="T29" s="708"/>
      <c r="U29" s="708"/>
      <c r="V29" s="708"/>
      <c r="W29" s="708"/>
      <c r="X29" s="708"/>
      <c r="Y29" s="708"/>
      <c r="Z29" s="708"/>
      <c r="AA29" s="709"/>
      <c r="AB29" s="709"/>
      <c r="AC29" s="709"/>
      <c r="AD29" s="671"/>
      <c r="AE29" s="672"/>
      <c r="AF29" s="672"/>
      <c r="AG29" s="672"/>
      <c r="AH29" s="471"/>
      <c r="AI29" s="673"/>
      <c r="AJ29" s="673"/>
      <c r="AK29" s="673"/>
      <c r="AL29" s="673"/>
      <c r="AM29" s="673"/>
      <c r="AN29" s="674"/>
      <c r="AO29" s="668"/>
      <c r="AP29" s="668"/>
      <c r="AQ29" s="668"/>
      <c r="AR29" s="668"/>
      <c r="AS29" s="668"/>
      <c r="AT29" s="674"/>
      <c r="AU29" s="668"/>
      <c r="AV29" s="668"/>
      <c r="AW29" s="668"/>
      <c r="AX29" s="668"/>
      <c r="AY29" s="668"/>
      <c r="AZ29" s="711"/>
      <c r="BA29" s="671"/>
      <c r="BB29" s="672"/>
      <c r="BC29" s="672"/>
      <c r="BD29" s="672"/>
      <c r="BE29" s="471"/>
      <c r="BF29" s="673"/>
      <c r="BG29" s="673"/>
      <c r="BH29" s="673"/>
      <c r="BI29" s="673"/>
      <c r="BJ29" s="673"/>
      <c r="BK29" s="674"/>
      <c r="BL29" s="668"/>
      <c r="BM29" s="668"/>
      <c r="BN29" s="668"/>
      <c r="BO29" s="668"/>
      <c r="BP29" s="668"/>
      <c r="BQ29" s="667"/>
      <c r="BR29" s="668"/>
      <c r="BS29" s="668"/>
      <c r="BT29" s="668"/>
      <c r="BU29" s="668"/>
      <c r="BV29" s="668"/>
      <c r="BW29" s="178"/>
      <c r="BX29" s="179"/>
      <c r="BY29" s="179"/>
      <c r="BZ29" s="179"/>
      <c r="CA29" s="179"/>
      <c r="CB29" s="179"/>
      <c r="CC29" s="179"/>
      <c r="CD29" s="179"/>
      <c r="CE29" s="179"/>
      <c r="CF29" s="179"/>
      <c r="CG29" s="180"/>
      <c r="CH29" s="666"/>
      <c r="CI29" s="170"/>
      <c r="CJ29" s="639"/>
    </row>
    <row r="30" spans="1:88" ht="15" customHeight="1">
      <c r="A30" s="139"/>
      <c r="B30" s="715"/>
      <c r="C30" s="715"/>
      <c r="D30" s="715"/>
      <c r="E30" s="713"/>
      <c r="F30" s="714"/>
      <c r="G30" s="707"/>
      <c r="H30" s="708"/>
      <c r="I30" s="708"/>
      <c r="J30" s="708"/>
      <c r="K30" s="708"/>
      <c r="L30" s="708"/>
      <c r="M30" s="708"/>
      <c r="N30" s="708"/>
      <c r="O30" s="708"/>
      <c r="P30" s="708"/>
      <c r="Q30" s="708"/>
      <c r="R30" s="708"/>
      <c r="S30" s="708"/>
      <c r="T30" s="708"/>
      <c r="U30" s="708"/>
      <c r="V30" s="708"/>
      <c r="W30" s="708"/>
      <c r="X30" s="708"/>
      <c r="Y30" s="708"/>
      <c r="Z30" s="708"/>
      <c r="AA30" s="709"/>
      <c r="AB30" s="709"/>
      <c r="AC30" s="709"/>
      <c r="AD30" s="671"/>
      <c r="AE30" s="474" t="str">
        <f>IF(LEN(VLOOKUP(AA28,suvaha!$D$8:$H$27,2,FALSE))&lt;11,"",LEFT(RIGHT(VLOOKUP(AA28,suvaha!$D$8:$H$27,2,FALSE),11),1))</f>
        <v/>
      </c>
      <c r="AF30" s="181"/>
      <c r="AG30" s="474" t="str">
        <f>IF(LEN(VLOOKUP(AA28,suvaha!$D$8:$H$27,2,FALSE))&lt;10,"",LEFT(RIGHT(VLOOKUP(AA28,suvaha!$D$8:$H$27,2,FALSE),10),1))</f>
        <v/>
      </c>
      <c r="AH30" s="476"/>
      <c r="AI30" s="474" t="str">
        <f>IF(LEN(VLOOKUP(AA28,suvaha!$D$8:$H$27,2,FALSE))&lt;9,"",LEFT(RIGHT(VLOOKUP(AA28,suvaha!$D$8:$H$27,2,FALSE),9),1))</f>
        <v/>
      </c>
      <c r="AJ30" s="181"/>
      <c r="AK30" s="474" t="str">
        <f>IF(LEN(VLOOKUP(AA28,suvaha!$D$8:$H$27,2,FALSE))&lt;8,"",LEFT(RIGHT(VLOOKUP(AA28,suvaha!$D$8:$H$27,2,FALSE),8),1))</f>
        <v/>
      </c>
      <c r="AL30" s="476"/>
      <c r="AM30" s="474" t="str">
        <f>IF(LEN(VLOOKUP(AA28,suvaha!$D$8:$H$27,2,FALSE))&lt;7,"",LEFT(RIGHT(VLOOKUP(AA28,suvaha!$D$8:$H$27,2,FALSE),7),1))</f>
        <v/>
      </c>
      <c r="AN30" s="674"/>
      <c r="AO30" s="474" t="str">
        <f>IF(LEN(VLOOKUP(AA28,suvaha!$D$8:$H$27,2,FALSE))&lt;6,"",LEFT(RIGHT(VLOOKUP(AA28,suvaha!$D$8:$H$27,2,FALSE),6),1))</f>
        <v/>
      </c>
      <c r="AP30" s="476"/>
      <c r="AQ30" s="474" t="str">
        <f>IF(LEN(VLOOKUP(AA28,suvaha!$D$8:$H$27,2,FALSE))&lt;5,"",LEFT(RIGHT(VLOOKUP(AA28,suvaha!$D$8:$H$27,2,FALSE),5),1))</f>
        <v>9</v>
      </c>
      <c r="AR30" s="476"/>
      <c r="AS30" s="474" t="str">
        <f>IF(LEN(VLOOKUP(AA28,suvaha!$D$8:$H$27,2,FALSE))&lt;4,"",LEFT(RIGHT(VLOOKUP(AA28,suvaha!$D$8:$H$27,2,FALSE),4),1))</f>
        <v>2</v>
      </c>
      <c r="AT30" s="674"/>
      <c r="AU30" s="474" t="str">
        <f>IF(LEN(VLOOKUP(AA28,suvaha!$D$8:$H$27,2,FALSE))&lt;3,"",LEFT(RIGHT(VLOOKUP(AA28,suvaha!$D$8:$H$27,2,FALSE),3),1))</f>
        <v>8</v>
      </c>
      <c r="AV30" s="476"/>
      <c r="AW30" s="474" t="str">
        <f>IF(LEN(VLOOKUP(AA28,suvaha!$D$8:$H$27,2,FALSE))&lt;2,"",LEFT(RIGHT(VLOOKUP(AA28,suvaha!$D$8:$H$27,2,FALSE),2),1))</f>
        <v>2</v>
      </c>
      <c r="AX30" s="476"/>
      <c r="AY30" s="474" t="str">
        <f>IF(VLOOKUP(AA28,suvaha!$D$8:$H$27,2,FALSE)=0,"",IF(LEN(VLOOKUP(AA28,suvaha!$D$8:$H$27,2,FALSE))&lt;1,"",LEFT(RIGHT(VLOOKUP(AA28,suvaha!$D$8:$H$27,2,FALSE),1),1)))</f>
        <v>7</v>
      </c>
      <c r="AZ30" s="711"/>
      <c r="BA30" s="671"/>
      <c r="BB30" s="474" t="str">
        <f>IF(LEN(VLOOKUP(AA28,suvaha!$D$8:$H$27,4,FALSE))&lt;11,"",LEFT(RIGHT(VLOOKUP(AA28,suvaha!$D$8:$H$27,4,FALSE),11),1))</f>
        <v/>
      </c>
      <c r="BC30" s="181"/>
      <c r="BD30" s="474" t="str">
        <f>IF(LEN(VLOOKUP(AA28,suvaha!$D$8:$H$27,4,FALSE))&lt;10,"",LEFT(RIGHT(VLOOKUP(AA28,suvaha!$D$8:$H$27,4,FALSE),10),1))</f>
        <v/>
      </c>
      <c r="BE30" s="476"/>
      <c r="BF30" s="474" t="str">
        <f>IF(LEN(VLOOKUP(AA28,suvaha!$D$8:$H$27,4,FALSE))&lt;9,"",LEFT(RIGHT(VLOOKUP(AA28,suvaha!$D$8:$H$27,4,FALSE),9),1))</f>
        <v/>
      </c>
      <c r="BG30" s="181"/>
      <c r="BH30" s="474" t="str">
        <f>IF(LEN(VLOOKUP(AA28,suvaha!$D$8:$H$27,4,FALSE))&lt;8,"",LEFT(RIGHT(VLOOKUP(AA28,suvaha!$D$8:$H$27,4,FALSE),8),1))</f>
        <v/>
      </c>
      <c r="BI30" s="476"/>
      <c r="BJ30" s="474" t="str">
        <f>IF(LEN(VLOOKUP(AA28,suvaha!$D$8:$H$27,4,FALSE))&lt;7,"",LEFT(RIGHT(VLOOKUP(AA28,suvaha!$D$8:$H$27,4,FALSE),7),1))</f>
        <v/>
      </c>
      <c r="BK30" s="674"/>
      <c r="BL30" s="474" t="str">
        <f>IF(LEN(VLOOKUP(AA28,suvaha!$D$8:$H$27,4,FALSE))&lt;6,"",LEFT(RIGHT(VLOOKUP(AA28,suvaha!$D$8:$H$27,4,FALSE),6),1))</f>
        <v/>
      </c>
      <c r="BM30" s="476"/>
      <c r="BN30" s="474" t="str">
        <f>IF(LEN(VLOOKUP(AA28,suvaha!$D$8:$H$27,4,FALSE))&lt;5,"",LEFT(RIGHT(VLOOKUP(AA28,suvaha!$D$8:$H$27,4,FALSE),5),1))</f>
        <v/>
      </c>
      <c r="BO30" s="476"/>
      <c r="BP30" s="474" t="str">
        <f>IF(LEN(VLOOKUP(AA28,suvaha!$D$8:$H$27,4,FALSE))&lt;4,"",LEFT(RIGHT(VLOOKUP(AA28,suvaha!$D$8:$H$27,4,FALSE),4),1))</f>
        <v/>
      </c>
      <c r="BQ30" s="667"/>
      <c r="BR30" s="474" t="str">
        <f>IF(LEN(VLOOKUP(AA28,suvaha!$D$8:$H$27,4,FALSE))&lt;3,"",LEFT(RIGHT(VLOOKUP(AA28,suvaha!$D$8:$H$27,4,FALSE),3),1))</f>
        <v/>
      </c>
      <c r="BS30" s="476"/>
      <c r="BT30" s="474" t="str">
        <f>IF(LEN(VLOOKUP(AA28,suvaha!$D$8:$H$27,4,FALSE))&lt;2,"",LEFT(RIGHT(VLOOKUP(AA28,suvaha!$D$8:$H$27,4,FALSE),2),1))</f>
        <v/>
      </c>
      <c r="BU30" s="476"/>
      <c r="BV30" s="474" t="str">
        <f>IF(VLOOKUP(AA28,suvaha!$D$8:$H$27,4,FALSE)=0,"",IF(LEN(VLOOKUP(AA28,suvaha!$D$8:$H$27,4,FALSE))&lt;1,"",LEFT(RIGHT(VLOOKUP(AA28,suvaha!$D$8:$H$27,4,FALSE),1),1)))</f>
        <v/>
      </c>
      <c r="BW30" s="178"/>
      <c r="BX30" s="179"/>
      <c r="BY30" s="179"/>
      <c r="BZ30" s="179"/>
      <c r="CA30" s="179"/>
      <c r="CB30" s="179"/>
      <c r="CC30" s="179"/>
      <c r="CD30" s="179"/>
      <c r="CE30" s="179"/>
      <c r="CF30" s="179"/>
      <c r="CG30" s="180"/>
      <c r="CH30" s="666"/>
      <c r="CI30" s="170"/>
      <c r="CJ30" s="639"/>
    </row>
    <row r="31" spans="1:88" ht="3" customHeight="1">
      <c r="A31" s="139"/>
      <c r="B31" s="715"/>
      <c r="C31" s="715"/>
      <c r="D31" s="715"/>
      <c r="E31" s="713"/>
      <c r="F31" s="714"/>
      <c r="G31" s="707"/>
      <c r="H31" s="708"/>
      <c r="I31" s="708"/>
      <c r="J31" s="708"/>
      <c r="K31" s="708"/>
      <c r="L31" s="708"/>
      <c r="M31" s="708"/>
      <c r="N31" s="708"/>
      <c r="O31" s="708"/>
      <c r="P31" s="708"/>
      <c r="Q31" s="708"/>
      <c r="R31" s="708"/>
      <c r="S31" s="708"/>
      <c r="T31" s="708"/>
      <c r="U31" s="708"/>
      <c r="V31" s="708"/>
      <c r="W31" s="708"/>
      <c r="X31" s="708"/>
      <c r="Y31" s="708"/>
      <c r="Z31" s="708"/>
      <c r="AA31" s="709"/>
      <c r="AB31" s="709"/>
      <c r="AC31" s="709"/>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182"/>
      <c r="BS31" s="182"/>
      <c r="BT31" s="182"/>
      <c r="BU31" s="182"/>
      <c r="BV31" s="182"/>
      <c r="BW31" s="183"/>
      <c r="BX31" s="182"/>
      <c r="BY31" s="182"/>
      <c r="BZ31" s="182"/>
      <c r="CA31" s="182"/>
      <c r="CB31" s="182"/>
      <c r="CC31" s="182"/>
      <c r="CD31" s="182"/>
      <c r="CE31" s="182"/>
      <c r="CF31" s="182"/>
      <c r="CG31" s="184"/>
      <c r="CH31" s="666"/>
      <c r="CI31" s="170"/>
      <c r="CJ31" s="639"/>
    </row>
    <row r="32" spans="1:88" ht="3" customHeight="1">
      <c r="A32" s="139"/>
      <c r="B32" s="715"/>
      <c r="C32" s="715"/>
      <c r="D32" s="715"/>
      <c r="E32" s="713"/>
      <c r="F32" s="714"/>
      <c r="G32" s="707"/>
      <c r="H32" s="708"/>
      <c r="I32" s="708"/>
      <c r="J32" s="708"/>
      <c r="K32" s="708"/>
      <c r="L32" s="708"/>
      <c r="M32" s="708"/>
      <c r="N32" s="708"/>
      <c r="O32" s="708"/>
      <c r="P32" s="708"/>
      <c r="Q32" s="708"/>
      <c r="R32" s="708"/>
      <c r="S32" s="708"/>
      <c r="T32" s="708"/>
      <c r="U32" s="708"/>
      <c r="V32" s="708"/>
      <c r="W32" s="708"/>
      <c r="X32" s="708"/>
      <c r="Y32" s="708"/>
      <c r="Z32" s="708"/>
      <c r="AA32" s="709"/>
      <c r="AB32" s="709"/>
      <c r="AC32" s="709"/>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185"/>
      <c r="BB32" s="175"/>
      <c r="BC32" s="175"/>
      <c r="BD32" s="175"/>
      <c r="BE32" s="175"/>
      <c r="BF32" s="175"/>
      <c r="BG32" s="175"/>
      <c r="BH32" s="175"/>
      <c r="BI32" s="175"/>
      <c r="BJ32" s="176"/>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177"/>
      <c r="CH32" s="666"/>
      <c r="CI32" s="170"/>
      <c r="CJ32" s="639"/>
    </row>
    <row r="33" spans="1:88" ht="3" customHeight="1">
      <c r="A33" s="139"/>
      <c r="B33" s="715"/>
      <c r="C33" s="715"/>
      <c r="D33" s="715"/>
      <c r="E33" s="713"/>
      <c r="F33" s="714"/>
      <c r="G33" s="707"/>
      <c r="H33" s="708"/>
      <c r="I33" s="708"/>
      <c r="J33" s="708"/>
      <c r="K33" s="708"/>
      <c r="L33" s="708"/>
      <c r="M33" s="708"/>
      <c r="N33" s="708"/>
      <c r="O33" s="708"/>
      <c r="P33" s="708"/>
      <c r="Q33" s="708"/>
      <c r="R33" s="708"/>
      <c r="S33" s="708"/>
      <c r="T33" s="708"/>
      <c r="U33" s="708"/>
      <c r="V33" s="708"/>
      <c r="W33" s="708"/>
      <c r="X33" s="708"/>
      <c r="Y33" s="708"/>
      <c r="Z33" s="708"/>
      <c r="AA33" s="709"/>
      <c r="AB33" s="709"/>
      <c r="AC33" s="709"/>
      <c r="AD33" s="671"/>
      <c r="AE33" s="672"/>
      <c r="AF33" s="672"/>
      <c r="AG33" s="672"/>
      <c r="AH33" s="471"/>
      <c r="AI33" s="673"/>
      <c r="AJ33" s="673"/>
      <c r="AK33" s="673"/>
      <c r="AL33" s="673"/>
      <c r="AM33" s="673"/>
      <c r="AN33" s="674" t="s">
        <v>37</v>
      </c>
      <c r="AO33" s="668"/>
      <c r="AP33" s="668"/>
      <c r="AQ33" s="668"/>
      <c r="AR33" s="668"/>
      <c r="AS33" s="668"/>
      <c r="AT33" s="674" t="s">
        <v>37</v>
      </c>
      <c r="AU33" s="668"/>
      <c r="AV33" s="668"/>
      <c r="AW33" s="668"/>
      <c r="AX33" s="668"/>
      <c r="AY33" s="668"/>
      <c r="AZ33" s="711"/>
      <c r="BA33" s="186"/>
      <c r="BB33" s="179"/>
      <c r="BC33" s="179"/>
      <c r="BD33" s="179"/>
      <c r="BE33" s="179"/>
      <c r="BF33" s="179"/>
      <c r="BG33" s="179"/>
      <c r="BH33" s="179"/>
      <c r="BI33" s="179"/>
      <c r="BJ33" s="178"/>
      <c r="BK33" s="179"/>
      <c r="BL33" s="672"/>
      <c r="BM33" s="672"/>
      <c r="BN33" s="672"/>
      <c r="BO33" s="179"/>
      <c r="BP33" s="190"/>
      <c r="BQ33" s="190"/>
      <c r="BR33" s="190"/>
      <c r="BS33" s="190"/>
      <c r="BT33" s="190"/>
      <c r="BU33" s="179"/>
      <c r="BV33" s="190"/>
      <c r="BW33" s="190"/>
      <c r="BX33" s="190"/>
      <c r="BY33" s="190"/>
      <c r="BZ33" s="190"/>
      <c r="CA33" s="191"/>
      <c r="CB33" s="190"/>
      <c r="CC33" s="190"/>
      <c r="CD33" s="190"/>
      <c r="CE33" s="190"/>
      <c r="CF33" s="190"/>
      <c r="CG33" s="187"/>
      <c r="CH33" s="666"/>
      <c r="CI33" s="170"/>
      <c r="CJ33" s="639"/>
    </row>
    <row r="34" spans="1:88" ht="15" customHeight="1">
      <c r="A34" s="139"/>
      <c r="B34" s="715"/>
      <c r="C34" s="715"/>
      <c r="D34" s="715"/>
      <c r="E34" s="713"/>
      <c r="F34" s="714"/>
      <c r="G34" s="707"/>
      <c r="H34" s="708"/>
      <c r="I34" s="708"/>
      <c r="J34" s="708"/>
      <c r="K34" s="708"/>
      <c r="L34" s="708"/>
      <c r="M34" s="708"/>
      <c r="N34" s="708"/>
      <c r="O34" s="708"/>
      <c r="P34" s="708"/>
      <c r="Q34" s="708"/>
      <c r="R34" s="708"/>
      <c r="S34" s="708"/>
      <c r="T34" s="708"/>
      <c r="U34" s="708"/>
      <c r="V34" s="708"/>
      <c r="W34" s="708"/>
      <c r="X34" s="708"/>
      <c r="Y34" s="708"/>
      <c r="Z34" s="708"/>
      <c r="AA34" s="709"/>
      <c r="AB34" s="709"/>
      <c r="AC34" s="709"/>
      <c r="AD34" s="671"/>
      <c r="AE34" s="474" t="str">
        <f>IF(LEN(VLOOKUP(AA28,suvaha!$D$8:$H$27,3,FALSE))&lt;11,"",LEFT(RIGHT(VLOOKUP(AA28,suvaha!$D$8:$H$27,3,FALSE),11),1))</f>
        <v/>
      </c>
      <c r="AF34" s="181" t="s">
        <v>37</v>
      </c>
      <c r="AG34" s="474" t="str">
        <f>IF(LEN(VLOOKUP(AA28,suvaha!$D$8:$H$27,3,FALSE))&lt;10,"",LEFT(RIGHT(VLOOKUP(AA28,suvaha!$D$8:$H$27,3,FALSE),10),1))</f>
        <v/>
      </c>
      <c r="AH34" s="476" t="s">
        <v>37</v>
      </c>
      <c r="AI34" s="474" t="str">
        <f>IF(LEN(VLOOKUP(AA28,suvaha!$D$8:$H$27,3,FALSE))&lt;9,"",LEFT(RIGHT(VLOOKUP(AA28,suvaha!$D$8:$H$27,3,FALSE),9),1))</f>
        <v/>
      </c>
      <c r="AJ34" s="181" t="s">
        <v>37</v>
      </c>
      <c r="AK34" s="474" t="str">
        <f>IF(LEN(VLOOKUP(AA28,suvaha!$D$8:$F$27,3,FALSE))&lt;8,"",LEFT(RIGHT(VLOOKUP(AA28,suvaha!$D$8:$F$27,3,FALSE),8),1))</f>
        <v/>
      </c>
      <c r="AL34" s="476" t="s">
        <v>37</v>
      </c>
      <c r="AM34" s="474" t="str">
        <f>IF(LEN(VLOOKUP(AA28,suvaha!$D$8:$H$27,3,FALSE))&lt;7,"",LEFT(RIGHT(VLOOKUP(AA28,suvaha!$D$8:$H$27,3,FALSE),7),1))</f>
        <v/>
      </c>
      <c r="AN34" s="674"/>
      <c r="AO34" s="474" t="str">
        <f>IF(LEN(VLOOKUP(AA28,suvaha!$D$8:$H$27,3,FALSE))&lt;6,"",LEFT(RIGHT(VLOOKUP(AA28,suvaha!$D$8:$H$27,3,FALSE),6),1))</f>
        <v/>
      </c>
      <c r="AP34" s="476" t="s">
        <v>37</v>
      </c>
      <c r="AQ34" s="474" t="str">
        <f>IF(LEN(VLOOKUP(AA28,suvaha!$D$8:$H$27,3,FALSE))&lt;5,"",LEFT(RIGHT(VLOOKUP(AA28,suvaha!$D$8:$H$27,3,FALSE),5),1))</f>
        <v>9</v>
      </c>
      <c r="AR34" s="476" t="s">
        <v>37</v>
      </c>
      <c r="AS34" s="474" t="str">
        <f>IF(LEN(VLOOKUP(AA28,suvaha!$D$8:$H$27,3,FALSE))&lt;4,"",LEFT(RIGHT(VLOOKUP(AA28,suvaha!$D$8:$H$27,3,FALSE),4),1))</f>
        <v>2</v>
      </c>
      <c r="AT34" s="674"/>
      <c r="AU34" s="474" t="str">
        <f>IF(LEN(VLOOKUP(AA28,suvaha!$D$8:$H$27,3,FALSE))&lt;3,"",LEFT(RIGHT(VLOOKUP(AA28,suvaha!$D$8:$H$27,3,FALSE),3),1))</f>
        <v>8</v>
      </c>
      <c r="AV34" s="476" t="s">
        <v>37</v>
      </c>
      <c r="AW34" s="474" t="str">
        <f>IF(LEN(VLOOKUP(AA28,suvaha!$D$8:$H$27,3,FALSE))&lt;2,"",LEFT(RIGHT(VLOOKUP(AA28,suvaha!$D$8:$H$27,3,FALSE),2),1))</f>
        <v>2</v>
      </c>
      <c r="AX34" s="476" t="s">
        <v>37</v>
      </c>
      <c r="AY34" s="474" t="str">
        <f>IF(VLOOKUP(AA28,suvaha!$D$8:$H$27,3,FALSE)=0,"",IF(LEN(VLOOKUP(AA28,suvaha!$D$8:$H$27,3,FALSE))&lt;1,"",LEFT(RIGHT(VLOOKUP(AA28,suvaha!$D$8:$H$27,3,FALSE),1),1)))</f>
        <v>7</v>
      </c>
      <c r="AZ34" s="711"/>
      <c r="BA34" s="186"/>
      <c r="BB34" s="179"/>
      <c r="BC34" s="179"/>
      <c r="BD34" s="179"/>
      <c r="BE34" s="179"/>
      <c r="BF34" s="179"/>
      <c r="BG34" s="179"/>
      <c r="BH34" s="179"/>
      <c r="BI34" s="179"/>
      <c r="BJ34" s="178"/>
      <c r="BK34" s="179"/>
      <c r="BL34" s="474" t="str">
        <f>IF(LEN(VLOOKUP(AA28,suvaha!$D$8:$H$27,5,FALSE))&lt;11,"",LEFT(RIGHT(VLOOKUP(AA28,suvaha!$D$8:$H$27,5,FALSE),11),1))</f>
        <v/>
      </c>
      <c r="BM34" s="181" t="s">
        <v>37</v>
      </c>
      <c r="BN34" s="474" t="str">
        <f>IF(LEN(VLOOKUP(AA28,suvaha!$D$8:$H$27,5,FALSE))&lt;10,"",LEFT(RIGHT(VLOOKUP(AA28,suvaha!$D$8:$H$27,5,FALSE),10),1))</f>
        <v/>
      </c>
      <c r="BO34" s="179" t="s">
        <v>37</v>
      </c>
      <c r="BP34" s="474" t="str">
        <f>IF(LEN(VLOOKUP(AA28,suvaha!$D$8:$H$27,5,FALSE))&lt;9,"",LEFT(RIGHT(VLOOKUP(AA28,suvaha!$D$8:$H$27,5,FALSE),9),1))</f>
        <v/>
      </c>
      <c r="BQ34" s="476" t="s">
        <v>37</v>
      </c>
      <c r="BR34" s="474" t="str">
        <f>IF(LEN(VLOOKUP(AA28,suvaha!$D$8:$H$27,5,FALSE))&lt;8,"",LEFT(RIGHT(VLOOKUP(AA28,suvaha!$D$8:$H$27,5,FALSE),8),1))</f>
        <v/>
      </c>
      <c r="BS34" s="476" t="s">
        <v>37</v>
      </c>
      <c r="BT34" s="474" t="str">
        <f>IF(LEN(VLOOKUP(AA28,suvaha!$D$8:$H$27,5,FALSE))&lt;7,"",LEFT(RIGHT(VLOOKUP(AA28,suvaha!$D$8:$H$27,5,FALSE),7),1))</f>
        <v/>
      </c>
      <c r="BU34" s="179" t="s">
        <v>37</v>
      </c>
      <c r="BV34" s="474" t="str">
        <f>IF(LEN(VLOOKUP(AA28,suvaha!$D$8:$H$27,5,FALSE))&lt;6,"",LEFT(RIGHT(VLOOKUP(AA28,suvaha!$D$8:$H$27,5,FALSE),6),1))</f>
        <v/>
      </c>
      <c r="BW34" s="476" t="s">
        <v>37</v>
      </c>
      <c r="BX34" s="474" t="str">
        <f>IF(LEN(VLOOKUP(AA28,suvaha!$D$8:$H$27,5,FALSE))&lt;5,"",LEFT(RIGHT(VLOOKUP(AA28,suvaha!$D$8:$H$27,5,FALSE),5),1))</f>
        <v>4</v>
      </c>
      <c r="BY34" s="476" t="s">
        <v>37</v>
      </c>
      <c r="BZ34" s="474" t="str">
        <f>IF(LEN(VLOOKUP(AA28,suvaha!$D$8:$H$27,5,FALSE))&lt;4,"",LEFT(RIGHT(VLOOKUP(AA28,suvaha!$D$8:$H$27,5,FALSE),4),1))</f>
        <v>5</v>
      </c>
      <c r="CA34" s="191" t="s">
        <v>37</v>
      </c>
      <c r="CB34" s="474" t="str">
        <f>IF(LEN(VLOOKUP(AA28,suvaha!$D$8:$H$27,5,FALSE))&lt;3,"",LEFT(RIGHT(VLOOKUP(AA28,suvaha!$D$8:$H$27,5,FALSE),3),1))</f>
        <v>0</v>
      </c>
      <c r="CC34" s="476" t="s">
        <v>37</v>
      </c>
      <c r="CD34" s="474" t="str">
        <f>IF(LEN(VLOOKUP(AA28,suvaha!$D$8:$H$27,5,FALSE))&lt;2,"",LEFT(RIGHT(VLOOKUP(AA28,suvaha!$D$8:$H$27,5,FALSE),2),1))</f>
        <v>0</v>
      </c>
      <c r="CE34" s="476" t="s">
        <v>53</v>
      </c>
      <c r="CF34" s="474" t="str">
        <f>IF(VLOOKUP(AA28,suvaha!$D$8:$H$27,5,FALSE)=0,"",IF(LEN(VLOOKUP(AA28,suvaha!$D$8:$H$27,5,FALSE))&lt;1,"",LEFT(RIGHT(VLOOKUP(AA28,suvaha!$D$8:$H$27,5,FALSE),1),1)))</f>
        <v>0</v>
      </c>
      <c r="CG34" s="187"/>
      <c r="CH34" s="666"/>
      <c r="CI34" s="170"/>
      <c r="CJ34" s="639"/>
    </row>
    <row r="35" spans="1:88" ht="3" customHeight="1">
      <c r="A35" s="139"/>
      <c r="B35" s="715"/>
      <c r="C35" s="715"/>
      <c r="D35" s="715"/>
      <c r="E35" s="713"/>
      <c r="F35" s="714"/>
      <c r="G35" s="707"/>
      <c r="H35" s="708"/>
      <c r="I35" s="708"/>
      <c r="J35" s="708"/>
      <c r="K35" s="708"/>
      <c r="L35" s="708"/>
      <c r="M35" s="708"/>
      <c r="N35" s="708"/>
      <c r="O35" s="708"/>
      <c r="P35" s="708"/>
      <c r="Q35" s="708"/>
      <c r="R35" s="708"/>
      <c r="S35" s="708"/>
      <c r="T35" s="708"/>
      <c r="U35" s="708"/>
      <c r="V35" s="708"/>
      <c r="W35" s="708"/>
      <c r="X35" s="708"/>
      <c r="Y35" s="708"/>
      <c r="Z35" s="708"/>
      <c r="AA35" s="709"/>
      <c r="AB35" s="709"/>
      <c r="AC35" s="709"/>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189"/>
      <c r="BB35" s="182"/>
      <c r="BC35" s="182"/>
      <c r="BD35" s="182"/>
      <c r="BE35" s="182"/>
      <c r="BF35" s="182"/>
      <c r="BG35" s="182"/>
      <c r="BH35" s="182"/>
      <c r="BI35" s="182"/>
      <c r="BJ35" s="183"/>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4"/>
      <c r="CH35" s="666"/>
      <c r="CI35" s="170"/>
      <c r="CJ35" s="639"/>
    </row>
    <row r="36" spans="1:88" s="174" customFormat="1" ht="3" customHeight="1">
      <c r="A36" s="139"/>
      <c r="B36" s="715"/>
      <c r="C36" s="715"/>
      <c r="D36" s="715"/>
      <c r="E36" s="705" t="s">
        <v>173</v>
      </c>
      <c r="F36" s="706"/>
      <c r="G36" s="707"/>
      <c r="H36" s="716" t="str">
        <f>Index!C55</f>
        <v>Aktivované náklady na vývoj (012) - /072, 091A/</v>
      </c>
      <c r="I36" s="716"/>
      <c r="J36" s="716"/>
      <c r="K36" s="716"/>
      <c r="L36" s="716"/>
      <c r="M36" s="716"/>
      <c r="N36" s="716"/>
      <c r="O36" s="716"/>
      <c r="P36" s="716"/>
      <c r="Q36" s="716"/>
      <c r="R36" s="716"/>
      <c r="S36" s="716"/>
      <c r="T36" s="716"/>
      <c r="U36" s="716"/>
      <c r="V36" s="716"/>
      <c r="W36" s="716"/>
      <c r="X36" s="716"/>
      <c r="Y36" s="716"/>
      <c r="Z36" s="716"/>
      <c r="AA36" s="717" t="s">
        <v>58</v>
      </c>
      <c r="AB36" s="717"/>
      <c r="AC36" s="717"/>
      <c r="AD36" s="670"/>
      <c r="AE36" s="670"/>
      <c r="AF36" s="670"/>
      <c r="AG36" s="670"/>
      <c r="AH36" s="670"/>
      <c r="AI36" s="670"/>
      <c r="AJ36" s="670"/>
      <c r="AK36" s="670"/>
      <c r="AL36" s="670"/>
      <c r="AM36" s="670"/>
      <c r="AN36" s="670"/>
      <c r="AO36" s="670"/>
      <c r="AP36" s="670"/>
      <c r="AQ36" s="670"/>
      <c r="AR36" s="670"/>
      <c r="AS36" s="670"/>
      <c r="AT36" s="670"/>
      <c r="AU36" s="670"/>
      <c r="AV36" s="670"/>
      <c r="AW36" s="670"/>
      <c r="AX36" s="670"/>
      <c r="AY36" s="670"/>
      <c r="AZ36" s="670"/>
      <c r="BA36" s="710"/>
      <c r="BB36" s="710"/>
      <c r="BC36" s="710"/>
      <c r="BD36" s="710"/>
      <c r="BE36" s="710"/>
      <c r="BF36" s="710"/>
      <c r="BG36" s="710"/>
      <c r="BH36" s="710"/>
      <c r="BI36" s="710"/>
      <c r="BJ36" s="710"/>
      <c r="BK36" s="710"/>
      <c r="BL36" s="710"/>
      <c r="BM36" s="710"/>
      <c r="BN36" s="710"/>
      <c r="BO36" s="710"/>
      <c r="BP36" s="710"/>
      <c r="BQ36" s="710"/>
      <c r="BR36" s="175"/>
      <c r="BS36" s="175"/>
      <c r="BT36" s="175"/>
      <c r="BU36" s="175"/>
      <c r="BV36" s="175"/>
      <c r="BW36" s="176"/>
      <c r="BX36" s="175"/>
      <c r="BY36" s="175"/>
      <c r="BZ36" s="175"/>
      <c r="CA36" s="175"/>
      <c r="CB36" s="175"/>
      <c r="CC36" s="175"/>
      <c r="CD36" s="175"/>
      <c r="CE36" s="175"/>
      <c r="CF36" s="175"/>
      <c r="CG36" s="177"/>
      <c r="CH36" s="666"/>
      <c r="CI36" s="170"/>
      <c r="CJ36" s="639"/>
    </row>
    <row r="37" spans="1:88" s="174" customFormat="1" ht="3" customHeight="1">
      <c r="A37" s="139"/>
      <c r="B37" s="715"/>
      <c r="C37" s="715"/>
      <c r="D37" s="715"/>
      <c r="E37" s="705"/>
      <c r="F37" s="706"/>
      <c r="G37" s="707"/>
      <c r="H37" s="716"/>
      <c r="I37" s="716"/>
      <c r="J37" s="716"/>
      <c r="K37" s="716"/>
      <c r="L37" s="716"/>
      <c r="M37" s="716"/>
      <c r="N37" s="716"/>
      <c r="O37" s="716"/>
      <c r="P37" s="716"/>
      <c r="Q37" s="716"/>
      <c r="R37" s="716"/>
      <c r="S37" s="716"/>
      <c r="T37" s="716"/>
      <c r="U37" s="716"/>
      <c r="V37" s="716"/>
      <c r="W37" s="716"/>
      <c r="X37" s="716"/>
      <c r="Y37" s="716"/>
      <c r="Z37" s="716"/>
      <c r="AA37" s="717"/>
      <c r="AB37" s="717"/>
      <c r="AC37" s="717"/>
      <c r="AD37" s="671"/>
      <c r="AE37" s="672"/>
      <c r="AF37" s="672"/>
      <c r="AG37" s="672"/>
      <c r="AH37" s="471"/>
      <c r="AI37" s="673"/>
      <c r="AJ37" s="673"/>
      <c r="AK37" s="673"/>
      <c r="AL37" s="673"/>
      <c r="AM37" s="673"/>
      <c r="AN37" s="674"/>
      <c r="AO37" s="668"/>
      <c r="AP37" s="668"/>
      <c r="AQ37" s="668"/>
      <c r="AR37" s="668"/>
      <c r="AS37" s="668"/>
      <c r="AT37" s="674"/>
      <c r="AU37" s="668"/>
      <c r="AV37" s="668"/>
      <c r="AW37" s="668"/>
      <c r="AX37" s="668"/>
      <c r="AY37" s="668"/>
      <c r="AZ37" s="711"/>
      <c r="BA37" s="671"/>
      <c r="BB37" s="672"/>
      <c r="BC37" s="672"/>
      <c r="BD37" s="672"/>
      <c r="BE37" s="471"/>
      <c r="BF37" s="673"/>
      <c r="BG37" s="673"/>
      <c r="BH37" s="673"/>
      <c r="BI37" s="673"/>
      <c r="BJ37" s="673"/>
      <c r="BK37" s="674"/>
      <c r="BL37" s="668"/>
      <c r="BM37" s="668"/>
      <c r="BN37" s="668"/>
      <c r="BO37" s="668"/>
      <c r="BP37" s="668"/>
      <c r="BQ37" s="667"/>
      <c r="BR37" s="668"/>
      <c r="BS37" s="668"/>
      <c r="BT37" s="668"/>
      <c r="BU37" s="668"/>
      <c r="BV37" s="668"/>
      <c r="BW37" s="178"/>
      <c r="BX37" s="179"/>
      <c r="BY37" s="179"/>
      <c r="BZ37" s="179"/>
      <c r="CA37" s="179"/>
      <c r="CB37" s="179"/>
      <c r="CC37" s="179"/>
      <c r="CD37" s="179"/>
      <c r="CE37" s="179"/>
      <c r="CF37" s="179"/>
      <c r="CG37" s="180"/>
      <c r="CH37" s="666"/>
      <c r="CI37" s="170"/>
      <c r="CJ37" s="639"/>
    </row>
    <row r="38" spans="1:88" ht="15" customHeight="1">
      <c r="A38" s="139"/>
      <c r="B38" s="715"/>
      <c r="C38" s="715"/>
      <c r="D38" s="715"/>
      <c r="E38" s="705"/>
      <c r="F38" s="706"/>
      <c r="G38" s="707"/>
      <c r="H38" s="716"/>
      <c r="I38" s="716"/>
      <c r="J38" s="716"/>
      <c r="K38" s="716"/>
      <c r="L38" s="716"/>
      <c r="M38" s="716"/>
      <c r="N38" s="716"/>
      <c r="O38" s="716"/>
      <c r="P38" s="716"/>
      <c r="Q38" s="716"/>
      <c r="R38" s="716"/>
      <c r="S38" s="716"/>
      <c r="T38" s="716"/>
      <c r="U38" s="716"/>
      <c r="V38" s="716"/>
      <c r="W38" s="716"/>
      <c r="X38" s="716"/>
      <c r="Y38" s="716"/>
      <c r="Z38" s="716"/>
      <c r="AA38" s="717"/>
      <c r="AB38" s="717"/>
      <c r="AC38" s="717"/>
      <c r="AD38" s="671"/>
      <c r="AE38" s="474" t="str">
        <f>IF(LEN(VLOOKUP(AA36,suvaha!$D$8:$H$27,2,FALSE))&lt;11,"",LEFT(RIGHT(VLOOKUP(AA36,suvaha!$D$8:$H$27,2,FALSE),11),1))</f>
        <v/>
      </c>
      <c r="AF38" s="181"/>
      <c r="AG38" s="474" t="str">
        <f>IF(LEN(VLOOKUP(AA36,suvaha!$D$8:$H$27,2,FALSE))&lt;10,"",LEFT(RIGHT(VLOOKUP(AA36,suvaha!$D$8:$H$27,2,FALSE),10),1))</f>
        <v/>
      </c>
      <c r="AH38" s="476"/>
      <c r="AI38" s="474" t="str">
        <f>IF(LEN(VLOOKUP(AA36,suvaha!$D$8:$H$27,2,FALSE))&lt;9,"",LEFT(RIGHT(VLOOKUP(AA36,suvaha!$D$8:$H$27,2,FALSE),9),1))</f>
        <v/>
      </c>
      <c r="AJ38" s="181"/>
      <c r="AK38" s="474" t="str">
        <f>IF(LEN(VLOOKUP(AA36,suvaha!$D$8:$H$27,2,FALSE))&lt;8,"",LEFT(RIGHT(VLOOKUP(AA36,suvaha!$D$8:$H$27,2,FALSE),8),1))</f>
        <v/>
      </c>
      <c r="AL38" s="476"/>
      <c r="AM38" s="474" t="str">
        <f>IF(LEN(VLOOKUP(AA36,suvaha!$D$8:$H$27,2,FALSE))&lt;7,"",LEFT(RIGHT(VLOOKUP(AA36,suvaha!$D$8:$H$27,2,FALSE),7),1))</f>
        <v/>
      </c>
      <c r="AN38" s="674"/>
      <c r="AO38" s="474" t="str">
        <f>IF(LEN(VLOOKUP(AA36,suvaha!$D$8:$H$27,2,FALSE))&lt;6,"",LEFT(RIGHT(VLOOKUP(AA36,suvaha!$D$8:$H$27,2,FALSE),6),1))</f>
        <v/>
      </c>
      <c r="AP38" s="476"/>
      <c r="AQ38" s="474" t="str">
        <f>IF(LEN(VLOOKUP(AA36,suvaha!$D$8:$H$27,2,FALSE))&lt;5,"",LEFT(RIGHT(VLOOKUP(AA36,suvaha!$D$8:$H$27,2,FALSE),5),1))</f>
        <v/>
      </c>
      <c r="AR38" s="476"/>
      <c r="AS38" s="474" t="str">
        <f>IF(LEN(VLOOKUP(AA36,suvaha!$D$8:$H$27,2,FALSE))&lt;4,"",LEFT(RIGHT(VLOOKUP(AA36,suvaha!$D$8:$H$27,2,FALSE),4),1))</f>
        <v/>
      </c>
      <c r="AT38" s="674"/>
      <c r="AU38" s="474" t="str">
        <f>IF(LEN(VLOOKUP(AA36,suvaha!$D$8:$H$27,2,FALSE))&lt;3,"",LEFT(RIGHT(VLOOKUP(AA36,suvaha!$D$8:$H$27,2,FALSE),3),1))</f>
        <v/>
      </c>
      <c r="AV38" s="476"/>
      <c r="AW38" s="474" t="str">
        <f>IF(LEN(VLOOKUP(AA36,suvaha!$D$8:$H$27,2,FALSE))&lt;2,"",LEFT(RIGHT(VLOOKUP(AA36,suvaha!$D$8:$H$27,2,FALSE),2),1))</f>
        <v/>
      </c>
      <c r="AX38" s="476"/>
      <c r="AY38" s="474" t="str">
        <f>IF(VLOOKUP(AA36,suvaha!$D$8:$H$27,2,FALSE)=0,"",IF(LEN(VLOOKUP(AA36,suvaha!$D$8:$H$27,2,FALSE))&lt;1,"",LEFT(RIGHT(VLOOKUP(AA36,suvaha!$D$8:$H$27,2,FALSE),1),1)))</f>
        <v/>
      </c>
      <c r="AZ38" s="711"/>
      <c r="BA38" s="671"/>
      <c r="BB38" s="474" t="str">
        <f>IF(LEN(VLOOKUP(AA36,suvaha!$D$8:$H$27,4,FALSE))&lt;11,"",LEFT(RIGHT(VLOOKUP(AA36,suvaha!$D$8:$H$27,4,FALSE),11),1))</f>
        <v/>
      </c>
      <c r="BC38" s="181"/>
      <c r="BD38" s="474" t="str">
        <f>IF(LEN(VLOOKUP(AA36,suvaha!$D$8:$H$27,4,FALSE))&lt;10,"",LEFT(RIGHT(VLOOKUP(AA36,suvaha!$D$8:$H$27,4,FALSE),10),1))</f>
        <v/>
      </c>
      <c r="BE38" s="476"/>
      <c r="BF38" s="474" t="str">
        <f>IF(LEN(VLOOKUP(AA36,suvaha!$D$8:$H$27,4,FALSE))&lt;9,"",LEFT(RIGHT(VLOOKUP(AA36,suvaha!$D$8:$H$27,4,FALSE),9),1))</f>
        <v/>
      </c>
      <c r="BG38" s="181"/>
      <c r="BH38" s="474" t="str">
        <f>IF(LEN(VLOOKUP(AA36,suvaha!$D$8:$H$27,4,FALSE))&lt;8,"",LEFT(RIGHT(VLOOKUP(AA36,suvaha!$D$8:$H$27,4,FALSE),8),1))</f>
        <v/>
      </c>
      <c r="BI38" s="476"/>
      <c r="BJ38" s="474" t="str">
        <f>IF(LEN(VLOOKUP(AA36,suvaha!$D$8:$H$27,4,FALSE))&lt;7,"",LEFT(RIGHT(VLOOKUP(AA36,suvaha!$D$8:$H$27,4,FALSE),7),1))</f>
        <v/>
      </c>
      <c r="BK38" s="674"/>
      <c r="BL38" s="474" t="str">
        <f>IF(LEN(VLOOKUP(AA36,suvaha!$D$8:$H$27,4,FALSE))&lt;6,"",LEFT(RIGHT(VLOOKUP(AA36,suvaha!$D$8:$H$27,4,FALSE),6),1))</f>
        <v/>
      </c>
      <c r="BM38" s="476"/>
      <c r="BN38" s="474" t="str">
        <f>IF(LEN(VLOOKUP(AA36,suvaha!$D$8:$H$27,4,FALSE))&lt;5,"",LEFT(RIGHT(VLOOKUP(AA36,suvaha!$D$8:$H$27,4,FALSE),5),1))</f>
        <v/>
      </c>
      <c r="BO38" s="476"/>
      <c r="BP38" s="474" t="str">
        <f>IF(LEN(VLOOKUP(AA36,suvaha!$D$8:$H$27,4,FALSE))&lt;4,"",LEFT(RIGHT(VLOOKUP(AA36,suvaha!$D$8:$H$27,4,FALSE),4),1))</f>
        <v/>
      </c>
      <c r="BQ38" s="667"/>
      <c r="BR38" s="474" t="str">
        <f>IF(LEN(VLOOKUP(AA36,suvaha!$D$8:$H$27,4,FALSE))&lt;3,"",LEFT(RIGHT(VLOOKUP(AA36,suvaha!$D$8:$H$27,4,FALSE),3),1))</f>
        <v/>
      </c>
      <c r="BS38" s="476"/>
      <c r="BT38" s="474" t="str">
        <f>IF(LEN(VLOOKUP(AA36,suvaha!$D$8:$H$27,4,FALSE))&lt;2,"",LEFT(RIGHT(VLOOKUP(AA36,suvaha!$D$8:$H$27,4,FALSE),2),1))</f>
        <v/>
      </c>
      <c r="BU38" s="476"/>
      <c r="BV38" s="474" t="str">
        <f>IF(VLOOKUP(AA36,suvaha!$D$8:$H$27,4,FALSE)=0,"",IF(LEN(VLOOKUP(AA36,suvaha!$D$8:$H$27,4,FALSE))&lt;1,"",LEFT(RIGHT(VLOOKUP(AA36,suvaha!$D$8:$H$27,4,FALSE),1),1)))</f>
        <v/>
      </c>
      <c r="BW38" s="178"/>
      <c r="BX38" s="179"/>
      <c r="BY38" s="179"/>
      <c r="BZ38" s="179"/>
      <c r="CA38" s="179"/>
      <c r="CB38" s="179"/>
      <c r="CC38" s="179"/>
      <c r="CD38" s="179"/>
      <c r="CE38" s="179"/>
      <c r="CF38" s="179"/>
      <c r="CG38" s="180"/>
      <c r="CH38" s="666"/>
      <c r="CI38" s="170"/>
      <c r="CJ38" s="639"/>
    </row>
    <row r="39" spans="1:88" ht="3" customHeight="1">
      <c r="A39" s="139"/>
      <c r="B39" s="715"/>
      <c r="C39" s="715"/>
      <c r="D39" s="715"/>
      <c r="E39" s="705"/>
      <c r="F39" s="706"/>
      <c r="G39" s="707"/>
      <c r="H39" s="716"/>
      <c r="I39" s="716"/>
      <c r="J39" s="716"/>
      <c r="K39" s="716"/>
      <c r="L39" s="716"/>
      <c r="M39" s="716"/>
      <c r="N39" s="716"/>
      <c r="O39" s="716"/>
      <c r="P39" s="716"/>
      <c r="Q39" s="716"/>
      <c r="R39" s="716"/>
      <c r="S39" s="716"/>
      <c r="T39" s="716"/>
      <c r="U39" s="716"/>
      <c r="V39" s="716"/>
      <c r="W39" s="716"/>
      <c r="X39" s="716"/>
      <c r="Y39" s="716"/>
      <c r="Z39" s="716"/>
      <c r="AA39" s="717"/>
      <c r="AB39" s="717"/>
      <c r="AC39" s="717"/>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182"/>
      <c r="BS39" s="182"/>
      <c r="BT39" s="182"/>
      <c r="BU39" s="182"/>
      <c r="BV39" s="182"/>
      <c r="BW39" s="183"/>
      <c r="BX39" s="182"/>
      <c r="BY39" s="182"/>
      <c r="BZ39" s="182"/>
      <c r="CA39" s="182"/>
      <c r="CB39" s="182"/>
      <c r="CC39" s="182"/>
      <c r="CD39" s="182"/>
      <c r="CE39" s="182"/>
      <c r="CF39" s="182"/>
      <c r="CG39" s="184"/>
      <c r="CH39" s="463"/>
      <c r="CI39" s="192"/>
      <c r="CJ39" s="639"/>
    </row>
    <row r="40" spans="1:88" ht="3" customHeight="1">
      <c r="A40" s="139"/>
      <c r="B40" s="715"/>
      <c r="C40" s="715"/>
      <c r="D40" s="715"/>
      <c r="E40" s="705"/>
      <c r="F40" s="706"/>
      <c r="G40" s="707"/>
      <c r="H40" s="716"/>
      <c r="I40" s="716"/>
      <c r="J40" s="716"/>
      <c r="K40" s="716"/>
      <c r="L40" s="716"/>
      <c r="M40" s="716"/>
      <c r="N40" s="716"/>
      <c r="O40" s="716"/>
      <c r="P40" s="716"/>
      <c r="Q40" s="716"/>
      <c r="R40" s="716"/>
      <c r="S40" s="716"/>
      <c r="T40" s="716"/>
      <c r="U40" s="716"/>
      <c r="V40" s="716"/>
      <c r="W40" s="716"/>
      <c r="X40" s="716"/>
      <c r="Y40" s="716"/>
      <c r="Z40" s="716"/>
      <c r="AA40" s="717"/>
      <c r="AB40" s="717"/>
      <c r="AC40" s="717"/>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185"/>
      <c r="BB40" s="175"/>
      <c r="BC40" s="175"/>
      <c r="BD40" s="175"/>
      <c r="BE40" s="175"/>
      <c r="BF40" s="175"/>
      <c r="BG40" s="175"/>
      <c r="BH40" s="175"/>
      <c r="BI40" s="175"/>
      <c r="BJ40" s="176"/>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177"/>
      <c r="CH40" s="463"/>
      <c r="CI40" s="192"/>
      <c r="CJ40" s="639"/>
    </row>
    <row r="41" spans="1:88" ht="3" customHeight="1">
      <c r="A41" s="139"/>
      <c r="B41" s="715"/>
      <c r="C41" s="715"/>
      <c r="D41" s="715"/>
      <c r="E41" s="705"/>
      <c r="F41" s="706"/>
      <c r="G41" s="707"/>
      <c r="H41" s="716"/>
      <c r="I41" s="716"/>
      <c r="J41" s="716"/>
      <c r="K41" s="716"/>
      <c r="L41" s="716"/>
      <c r="M41" s="716"/>
      <c r="N41" s="716"/>
      <c r="O41" s="716"/>
      <c r="P41" s="716"/>
      <c r="Q41" s="716"/>
      <c r="R41" s="716"/>
      <c r="S41" s="716"/>
      <c r="T41" s="716"/>
      <c r="U41" s="716"/>
      <c r="V41" s="716"/>
      <c r="W41" s="716"/>
      <c r="X41" s="716"/>
      <c r="Y41" s="716"/>
      <c r="Z41" s="716"/>
      <c r="AA41" s="717"/>
      <c r="AB41" s="717"/>
      <c r="AC41" s="717"/>
      <c r="AD41" s="671"/>
      <c r="AE41" s="672"/>
      <c r="AF41" s="672"/>
      <c r="AG41" s="672"/>
      <c r="AH41" s="471"/>
      <c r="AI41" s="673"/>
      <c r="AJ41" s="673"/>
      <c r="AK41" s="673"/>
      <c r="AL41" s="673"/>
      <c r="AM41" s="673"/>
      <c r="AN41" s="674" t="s">
        <v>37</v>
      </c>
      <c r="AO41" s="668"/>
      <c r="AP41" s="668"/>
      <c r="AQ41" s="668"/>
      <c r="AR41" s="668"/>
      <c r="AS41" s="668"/>
      <c r="AT41" s="674" t="s">
        <v>37</v>
      </c>
      <c r="AU41" s="668"/>
      <c r="AV41" s="668"/>
      <c r="AW41" s="668"/>
      <c r="AX41" s="668"/>
      <c r="AY41" s="668"/>
      <c r="AZ41" s="711"/>
      <c r="BA41" s="186"/>
      <c r="BB41" s="179"/>
      <c r="BC41" s="179"/>
      <c r="BD41" s="179"/>
      <c r="BE41" s="179"/>
      <c r="BF41" s="179"/>
      <c r="BG41" s="179"/>
      <c r="BH41" s="179"/>
      <c r="BI41" s="179"/>
      <c r="BJ41" s="178"/>
      <c r="BK41" s="179"/>
      <c r="BL41" s="672"/>
      <c r="BM41" s="672"/>
      <c r="BN41" s="672"/>
      <c r="BO41" s="179"/>
      <c r="BP41" s="190"/>
      <c r="BQ41" s="190"/>
      <c r="BR41" s="190"/>
      <c r="BS41" s="190"/>
      <c r="BT41" s="190"/>
      <c r="BU41" s="179"/>
      <c r="BV41" s="190"/>
      <c r="BW41" s="190"/>
      <c r="BX41" s="190"/>
      <c r="BY41" s="190"/>
      <c r="BZ41" s="190"/>
      <c r="CA41" s="191"/>
      <c r="CB41" s="190"/>
      <c r="CC41" s="190"/>
      <c r="CD41" s="190"/>
      <c r="CE41" s="190"/>
      <c r="CF41" s="190"/>
      <c r="CG41" s="187"/>
      <c r="CH41" s="463"/>
      <c r="CI41" s="192"/>
      <c r="CJ41" s="639"/>
    </row>
    <row r="42" spans="1:88" ht="15" customHeight="1">
      <c r="A42" s="139"/>
      <c r="B42" s="715"/>
      <c r="C42" s="715"/>
      <c r="D42" s="715"/>
      <c r="E42" s="705"/>
      <c r="F42" s="706"/>
      <c r="G42" s="707"/>
      <c r="H42" s="716"/>
      <c r="I42" s="716"/>
      <c r="J42" s="716"/>
      <c r="K42" s="716"/>
      <c r="L42" s="716"/>
      <c r="M42" s="716"/>
      <c r="N42" s="716"/>
      <c r="O42" s="716"/>
      <c r="P42" s="716"/>
      <c r="Q42" s="716"/>
      <c r="R42" s="716"/>
      <c r="S42" s="716"/>
      <c r="T42" s="716"/>
      <c r="U42" s="716"/>
      <c r="V42" s="716"/>
      <c r="W42" s="716"/>
      <c r="X42" s="716"/>
      <c r="Y42" s="716"/>
      <c r="Z42" s="716"/>
      <c r="AA42" s="717"/>
      <c r="AB42" s="717"/>
      <c r="AC42" s="717"/>
      <c r="AD42" s="671"/>
      <c r="AE42" s="474" t="str">
        <f>IF(LEN(VLOOKUP(AA36,suvaha!$D$8:$H$27,3,FALSE))&lt;11,"",LEFT(RIGHT(VLOOKUP(AA36,suvaha!$D$8:$H$27,3,FALSE),11),1))</f>
        <v/>
      </c>
      <c r="AF42" s="181" t="s">
        <v>37</v>
      </c>
      <c r="AG42" s="474" t="str">
        <f>IF(LEN(VLOOKUP(AA36,suvaha!$D$8:$H$27,3,FALSE))&lt;10,"",LEFT(RIGHT(VLOOKUP(AA36,suvaha!$D$8:$H$27,3,FALSE),10),1))</f>
        <v/>
      </c>
      <c r="AH42" s="476" t="s">
        <v>37</v>
      </c>
      <c r="AI42" s="474" t="str">
        <f>IF(LEN(VLOOKUP(AA36,suvaha!$D$8:$H$27,3,FALSE))&lt;9,"",LEFT(RIGHT(VLOOKUP(AA36,suvaha!$D$8:$H$27,3,FALSE),9),1))</f>
        <v/>
      </c>
      <c r="AJ42" s="181" t="s">
        <v>37</v>
      </c>
      <c r="AK42" s="474" t="str">
        <f>IF(LEN(VLOOKUP(AA36,suvaha!$D$8:$F$27,3,FALSE))&lt;8,"",LEFT(RIGHT(VLOOKUP(AA36,suvaha!$D$8:$F$27,3,FALSE),8),1))</f>
        <v/>
      </c>
      <c r="AL42" s="476" t="s">
        <v>37</v>
      </c>
      <c r="AM42" s="474" t="str">
        <f>IF(LEN(VLOOKUP(AA36,suvaha!$D$8:$H$27,3,FALSE))&lt;7,"",LEFT(RIGHT(VLOOKUP(AA36,suvaha!$D$8:$H$27,3,FALSE),7),1))</f>
        <v/>
      </c>
      <c r="AN42" s="674"/>
      <c r="AO42" s="474" t="str">
        <f>IF(LEN(VLOOKUP(AA36,suvaha!$D$8:$H$27,3,FALSE))&lt;6,"",LEFT(RIGHT(VLOOKUP(AA36,suvaha!$D$8:$H$27,3,FALSE),6),1))</f>
        <v/>
      </c>
      <c r="AP42" s="476" t="s">
        <v>37</v>
      </c>
      <c r="AQ42" s="474" t="str">
        <f>IF(LEN(VLOOKUP(AA36,suvaha!$D$8:$H$27,3,FALSE))&lt;5,"",LEFT(RIGHT(VLOOKUP(AA36,suvaha!$D$8:$H$27,3,FALSE),5),1))</f>
        <v/>
      </c>
      <c r="AR42" s="476" t="s">
        <v>37</v>
      </c>
      <c r="AS42" s="474" t="str">
        <f>IF(LEN(VLOOKUP(AA36,suvaha!$D$8:$H$27,3,FALSE))&lt;4,"",LEFT(RIGHT(VLOOKUP(AA36,suvaha!$D$8:$H$27,3,FALSE),4),1))</f>
        <v/>
      </c>
      <c r="AT42" s="674"/>
      <c r="AU42" s="474" t="str">
        <f>IF(LEN(VLOOKUP(AA36,suvaha!$D$8:$H$27,3,FALSE))&lt;3,"",LEFT(RIGHT(VLOOKUP(AA36,suvaha!$D$8:$H$27,3,FALSE),3),1))</f>
        <v/>
      </c>
      <c r="AV42" s="476" t="s">
        <v>37</v>
      </c>
      <c r="AW42" s="474" t="str">
        <f>IF(LEN(VLOOKUP(AA36,suvaha!$D$8:$H$27,3,FALSE))&lt;2,"",LEFT(RIGHT(VLOOKUP(AA36,suvaha!$D$8:$H$27,3,FALSE),2),1))</f>
        <v/>
      </c>
      <c r="AX42" s="476" t="s">
        <v>37</v>
      </c>
      <c r="AY42" s="474" t="str">
        <f>IF(VLOOKUP(AA36,suvaha!$D$8:$H$27,3,FALSE)=0,"",IF(LEN(VLOOKUP(AA36,suvaha!$D$8:$H$27,3,FALSE))&lt;1,"",LEFT(RIGHT(VLOOKUP(AA36,suvaha!$D$8:$H$27,3,FALSE),1),1)))</f>
        <v/>
      </c>
      <c r="AZ42" s="711"/>
      <c r="BA42" s="186"/>
      <c r="BB42" s="179"/>
      <c r="BC42" s="179"/>
      <c r="BD42" s="179"/>
      <c r="BE42" s="179"/>
      <c r="BF42" s="179"/>
      <c r="BG42" s="179"/>
      <c r="BH42" s="179"/>
      <c r="BI42" s="179"/>
      <c r="BJ42" s="178"/>
      <c r="BK42" s="179"/>
      <c r="BL42" s="474" t="str">
        <f>IF(LEN(VLOOKUP(AA36,suvaha!$D$8:$H$27,5,FALSE))&lt;11,"",LEFT(RIGHT(VLOOKUP(AA36,suvaha!$D$8:$H$27,5,FALSE),11),1))</f>
        <v/>
      </c>
      <c r="BM42" s="181" t="s">
        <v>37</v>
      </c>
      <c r="BN42" s="474" t="str">
        <f>IF(LEN(VLOOKUP(AA36,suvaha!$D$8:$H$27,5,FALSE))&lt;10,"",LEFT(RIGHT(VLOOKUP(AA36,suvaha!$D$8:$H$27,5,FALSE),10),1))</f>
        <v/>
      </c>
      <c r="BO42" s="179" t="s">
        <v>37</v>
      </c>
      <c r="BP42" s="474" t="str">
        <f>IF(LEN(VLOOKUP(AA36,suvaha!$D$8:$H$27,5,FALSE))&lt;9,"",LEFT(RIGHT(VLOOKUP(AA36,suvaha!$D$8:$H$27,5,FALSE),9),1))</f>
        <v/>
      </c>
      <c r="BQ42" s="476" t="s">
        <v>37</v>
      </c>
      <c r="BR42" s="474" t="str">
        <f>IF(LEN(VLOOKUP(AA36,suvaha!$D$8:$H$27,5,FALSE))&lt;8,"",LEFT(RIGHT(VLOOKUP(AA36,suvaha!$D$8:$H$27,5,FALSE),8),1))</f>
        <v/>
      </c>
      <c r="BS42" s="476" t="s">
        <v>37</v>
      </c>
      <c r="BT42" s="474" t="str">
        <f>IF(LEN(VLOOKUP(AA36,suvaha!$D$8:$H$27,5,FALSE))&lt;7,"",LEFT(RIGHT(VLOOKUP(AA36,suvaha!$D$8:$H$27,5,FALSE),7),1))</f>
        <v/>
      </c>
      <c r="BU42" s="179" t="s">
        <v>37</v>
      </c>
      <c r="BV42" s="474" t="str">
        <f>IF(LEN(VLOOKUP(AA36,suvaha!$D$8:$H$27,5,FALSE))&lt;6,"",LEFT(RIGHT(VLOOKUP(AA36,suvaha!$D$8:$H$27,5,FALSE),6),1))</f>
        <v/>
      </c>
      <c r="BW42" s="476" t="s">
        <v>37</v>
      </c>
      <c r="BX42" s="474" t="str">
        <f>IF(LEN(VLOOKUP(AA36,suvaha!$D$8:$H$27,5,FALSE))&lt;5,"",LEFT(RIGHT(VLOOKUP(AA36,suvaha!$D$8:$H$27,5,FALSE),5),1))</f>
        <v/>
      </c>
      <c r="BY42" s="476" t="s">
        <v>37</v>
      </c>
      <c r="BZ42" s="474" t="str">
        <f>IF(LEN(VLOOKUP(AA36,suvaha!$D$8:$H$27,5,FALSE))&lt;4,"",LEFT(RIGHT(VLOOKUP(AA36,suvaha!$D$8:$H$27,5,FALSE),4),1))</f>
        <v/>
      </c>
      <c r="CA42" s="191" t="s">
        <v>37</v>
      </c>
      <c r="CB42" s="474" t="str">
        <f>IF(LEN(VLOOKUP(AA36,suvaha!$D$8:$H$27,5,FALSE))&lt;3,"",LEFT(RIGHT(VLOOKUP(AA36,suvaha!$D$8:$H$27,5,FALSE),3),1))</f>
        <v/>
      </c>
      <c r="CC42" s="476" t="s">
        <v>37</v>
      </c>
      <c r="CD42" s="474" t="str">
        <f>IF(LEN(VLOOKUP(AA36,suvaha!$D$8:$H$27,5,FALSE))&lt;2,"",LEFT(RIGHT(VLOOKUP(AA36,suvaha!$D$8:$H$27,5,FALSE),2),1))</f>
        <v/>
      </c>
      <c r="CE42" s="476" t="s">
        <v>53</v>
      </c>
      <c r="CF42" s="474" t="str">
        <f>IF(VLOOKUP(AA36,suvaha!$D$8:$H$27,5,FALSE)=0,"",IF(LEN(VLOOKUP(AA36,suvaha!$D$8:$H$27,5,FALSE))&lt;1,"",LEFT(RIGHT(VLOOKUP(AA36,suvaha!$D$8:$H$27,5,FALSE),1),1)))</f>
        <v/>
      </c>
      <c r="CG42" s="187"/>
      <c r="CH42" s="463"/>
      <c r="CI42" s="192"/>
      <c r="CJ42" s="639"/>
    </row>
    <row r="43" spans="1:88" ht="3" customHeight="1">
      <c r="A43" s="139"/>
      <c r="B43" s="715"/>
      <c r="C43" s="715"/>
      <c r="D43" s="715"/>
      <c r="E43" s="705"/>
      <c r="F43" s="706"/>
      <c r="G43" s="707"/>
      <c r="H43" s="716"/>
      <c r="I43" s="716"/>
      <c r="J43" s="716"/>
      <c r="K43" s="716"/>
      <c r="L43" s="716"/>
      <c r="M43" s="716"/>
      <c r="N43" s="716"/>
      <c r="O43" s="716"/>
      <c r="P43" s="716"/>
      <c r="Q43" s="716"/>
      <c r="R43" s="716"/>
      <c r="S43" s="716"/>
      <c r="T43" s="716"/>
      <c r="U43" s="716"/>
      <c r="V43" s="716"/>
      <c r="W43" s="716"/>
      <c r="X43" s="716"/>
      <c r="Y43" s="716"/>
      <c r="Z43" s="716"/>
      <c r="AA43" s="717"/>
      <c r="AB43" s="717"/>
      <c r="AC43" s="717"/>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189"/>
      <c r="BB43" s="182"/>
      <c r="BC43" s="182"/>
      <c r="BD43" s="182"/>
      <c r="BE43" s="182"/>
      <c r="BF43" s="182"/>
      <c r="BG43" s="182"/>
      <c r="BH43" s="182"/>
      <c r="BI43" s="182"/>
      <c r="BJ43" s="183"/>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4"/>
      <c r="CH43" s="639"/>
      <c r="CI43" s="639"/>
      <c r="CJ43" s="639"/>
    </row>
    <row r="44" spans="1:88" s="174" customFormat="1" ht="3" customHeight="1">
      <c r="A44" s="139"/>
      <c r="B44" s="715"/>
      <c r="C44" s="715"/>
      <c r="D44" s="715"/>
      <c r="E44" s="718" t="s">
        <v>59</v>
      </c>
      <c r="F44" s="719"/>
      <c r="G44" s="707"/>
      <c r="H44" s="716" t="str">
        <f>Index!C56</f>
        <v>Softvér (013) - /073, 091A/</v>
      </c>
      <c r="I44" s="716"/>
      <c r="J44" s="716"/>
      <c r="K44" s="716"/>
      <c r="L44" s="716"/>
      <c r="M44" s="716"/>
      <c r="N44" s="716"/>
      <c r="O44" s="716"/>
      <c r="P44" s="716"/>
      <c r="Q44" s="716"/>
      <c r="R44" s="716"/>
      <c r="S44" s="716"/>
      <c r="T44" s="716"/>
      <c r="U44" s="716"/>
      <c r="V44" s="716"/>
      <c r="W44" s="716"/>
      <c r="X44" s="716"/>
      <c r="Y44" s="716"/>
      <c r="Z44" s="716"/>
      <c r="AA44" s="717" t="s">
        <v>60</v>
      </c>
      <c r="AB44" s="717"/>
      <c r="AC44" s="717"/>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175"/>
      <c r="BS44" s="175"/>
      <c r="BT44" s="175"/>
      <c r="BU44" s="175"/>
      <c r="BV44" s="175"/>
      <c r="BW44" s="176"/>
      <c r="BX44" s="175"/>
      <c r="BY44" s="175"/>
      <c r="BZ44" s="175"/>
      <c r="CA44" s="175"/>
      <c r="CB44" s="175"/>
      <c r="CC44" s="175"/>
      <c r="CD44" s="175"/>
      <c r="CE44" s="175"/>
      <c r="CF44" s="175"/>
      <c r="CG44" s="177"/>
      <c r="CH44" s="639"/>
      <c r="CI44" s="639"/>
      <c r="CJ44" s="639"/>
    </row>
    <row r="45" spans="1:88" s="174" customFormat="1" ht="3" customHeight="1">
      <c r="A45" s="139"/>
      <c r="B45" s="715"/>
      <c r="C45" s="715"/>
      <c r="D45" s="715"/>
      <c r="E45" s="718"/>
      <c r="F45" s="719"/>
      <c r="G45" s="707"/>
      <c r="H45" s="716"/>
      <c r="I45" s="716"/>
      <c r="J45" s="716"/>
      <c r="K45" s="716"/>
      <c r="L45" s="716"/>
      <c r="M45" s="716"/>
      <c r="N45" s="716"/>
      <c r="O45" s="716"/>
      <c r="P45" s="716"/>
      <c r="Q45" s="716"/>
      <c r="R45" s="716"/>
      <c r="S45" s="716"/>
      <c r="T45" s="716"/>
      <c r="U45" s="716"/>
      <c r="V45" s="716"/>
      <c r="W45" s="716"/>
      <c r="X45" s="716"/>
      <c r="Y45" s="716"/>
      <c r="Z45" s="716"/>
      <c r="AA45" s="717"/>
      <c r="AB45" s="717"/>
      <c r="AC45" s="717"/>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68"/>
      <c r="BM45" s="668"/>
      <c r="BN45" s="668"/>
      <c r="BO45" s="668"/>
      <c r="BP45" s="668"/>
      <c r="BQ45" s="667"/>
      <c r="BR45" s="668"/>
      <c r="BS45" s="668"/>
      <c r="BT45" s="668"/>
      <c r="BU45" s="668"/>
      <c r="BV45" s="668"/>
      <c r="BW45" s="178"/>
      <c r="BX45" s="179"/>
      <c r="BY45" s="179"/>
      <c r="BZ45" s="179"/>
      <c r="CA45" s="179"/>
      <c r="CB45" s="179"/>
      <c r="CC45" s="179"/>
      <c r="CD45" s="179"/>
      <c r="CE45" s="179"/>
      <c r="CF45" s="179"/>
      <c r="CG45" s="180"/>
      <c r="CH45" s="639"/>
      <c r="CI45" s="639"/>
      <c r="CJ45" s="639"/>
    </row>
    <row r="46" spans="1:88" ht="15" customHeight="1">
      <c r="A46" s="139"/>
      <c r="B46" s="715"/>
      <c r="C46" s="715"/>
      <c r="D46" s="715"/>
      <c r="E46" s="718"/>
      <c r="F46" s="719"/>
      <c r="G46" s="707"/>
      <c r="H46" s="716"/>
      <c r="I46" s="716"/>
      <c r="J46" s="716"/>
      <c r="K46" s="716"/>
      <c r="L46" s="716"/>
      <c r="M46" s="716"/>
      <c r="N46" s="716"/>
      <c r="O46" s="716"/>
      <c r="P46" s="716"/>
      <c r="Q46" s="716"/>
      <c r="R46" s="716"/>
      <c r="S46" s="716"/>
      <c r="T46" s="716"/>
      <c r="U46" s="716"/>
      <c r="V46" s="716"/>
      <c r="W46" s="716"/>
      <c r="X46" s="716"/>
      <c r="Y46" s="716"/>
      <c r="Z46" s="716"/>
      <c r="AA46" s="717"/>
      <c r="AB46" s="717"/>
      <c r="AC46" s="717"/>
      <c r="AD46" s="671"/>
      <c r="AE46" s="474" t="str">
        <f>IF(LEN(VLOOKUP(AA44,suvaha!$D$8:$H$27,2,FALSE))&lt;11,"",LEFT(RIGHT(VLOOKUP(AA44,suvaha!$D$8:$H$27,2,FALSE),11),1))</f>
        <v/>
      </c>
      <c r="AF46" s="181"/>
      <c r="AG46" s="474" t="str">
        <f>IF(LEN(VLOOKUP(AA44,suvaha!$D$8:$H$27,2,FALSE))&lt;10,"",LEFT(RIGHT(VLOOKUP(AA44,suvaha!$D$8:$H$27,2,FALSE),10),1))</f>
        <v/>
      </c>
      <c r="AH46" s="476"/>
      <c r="AI46" s="474" t="str">
        <f>IF(LEN(VLOOKUP(AA44,suvaha!$D$8:$H$27,2,FALSE))&lt;9,"",LEFT(RIGHT(VLOOKUP(AA44,suvaha!$D$8:$H$27,2,FALSE),9),1))</f>
        <v/>
      </c>
      <c r="AJ46" s="181"/>
      <c r="AK46" s="474" t="str">
        <f>IF(LEN(VLOOKUP(AA44,suvaha!$D$8:$H$27,2,FALSE))&lt;8,"",LEFT(RIGHT(VLOOKUP(AA44,suvaha!$D$8:$H$27,2,FALSE),8),1))</f>
        <v/>
      </c>
      <c r="AL46" s="476"/>
      <c r="AM46" s="474" t="str">
        <f>IF(LEN(VLOOKUP(AA44,suvaha!$D$8:$H$27,2,FALSE))&lt;7,"",LEFT(RIGHT(VLOOKUP(AA44,suvaha!$D$8:$H$27,2,FALSE),7),1))</f>
        <v/>
      </c>
      <c r="AN46" s="674"/>
      <c r="AO46" s="474" t="str">
        <f>IF(LEN(VLOOKUP(AA44,suvaha!$D$8:$H$27,2,FALSE))&lt;6,"",LEFT(RIGHT(VLOOKUP(AA44,suvaha!$D$8:$H$27,2,FALSE),6),1))</f>
        <v/>
      </c>
      <c r="AP46" s="476"/>
      <c r="AQ46" s="474" t="str">
        <f>IF(LEN(VLOOKUP(AA44,suvaha!$D$8:$H$27,2,FALSE))&lt;5,"",LEFT(RIGHT(VLOOKUP(AA44,suvaha!$D$8:$H$27,2,FALSE),5),1))</f>
        <v>5</v>
      </c>
      <c r="AR46" s="476"/>
      <c r="AS46" s="474" t="str">
        <f>IF(LEN(VLOOKUP(AA44,suvaha!$D$8:$H$27,2,FALSE))&lt;4,"",LEFT(RIGHT(VLOOKUP(AA44,suvaha!$D$8:$H$27,2,FALSE),4),1))</f>
        <v>2</v>
      </c>
      <c r="AT46" s="674"/>
      <c r="AU46" s="474" t="str">
        <f>IF(LEN(VLOOKUP(AA44,suvaha!$D$8:$H$27,2,FALSE))&lt;3,"",LEFT(RIGHT(VLOOKUP(AA44,suvaha!$D$8:$H$27,2,FALSE),3),1))</f>
        <v>6</v>
      </c>
      <c r="AV46" s="476"/>
      <c r="AW46" s="474" t="str">
        <f>IF(LEN(VLOOKUP(AA44,suvaha!$D$8:$H$27,2,FALSE))&lt;2,"",LEFT(RIGHT(VLOOKUP(AA44,suvaha!$D$8:$H$27,2,FALSE),2),1))</f>
        <v>4</v>
      </c>
      <c r="AX46" s="476"/>
      <c r="AY46" s="474" t="str">
        <f>IF(VLOOKUP(AA44,suvaha!$D$8:$H$27,2,FALSE)=0,"",IF(LEN(VLOOKUP(AA44,suvaha!$D$8:$H$27,2,FALSE))&lt;1,"",LEFT(RIGHT(VLOOKUP(AA44,suvaha!$D$8:$H$27,2,FALSE),1),1)))</f>
        <v>3</v>
      </c>
      <c r="AZ46" s="711"/>
      <c r="BA46" s="671"/>
      <c r="BB46" s="474" t="str">
        <f>IF(LEN(VLOOKUP(AA44,suvaha!$D$8:$H$27,4,FALSE))&lt;11,"",LEFT(RIGHT(VLOOKUP(AA44,suvaha!$D$8:$H$27,4,FALSE),11),1))</f>
        <v/>
      </c>
      <c r="BC46" s="181"/>
      <c r="BD46" s="474" t="str">
        <f>IF(LEN(VLOOKUP(AA44,suvaha!$D$8:$H$27,4,FALSE))&lt;10,"",LEFT(RIGHT(VLOOKUP(AA44,suvaha!$D$8:$H$27,4,FALSE),10),1))</f>
        <v/>
      </c>
      <c r="BE46" s="476"/>
      <c r="BF46" s="474" t="str">
        <f>IF(LEN(VLOOKUP(AA44,suvaha!$D$8:$H$27,4,FALSE))&lt;9,"",LEFT(RIGHT(VLOOKUP(AA44,suvaha!$D$8:$H$27,4,FALSE),9),1))</f>
        <v/>
      </c>
      <c r="BG46" s="181"/>
      <c r="BH46" s="474" t="str">
        <f>IF(LEN(VLOOKUP(AA44,suvaha!$D$8:$H$27,4,FALSE))&lt;8,"",LEFT(RIGHT(VLOOKUP(AA44,suvaha!$D$8:$H$27,4,FALSE),8),1))</f>
        <v/>
      </c>
      <c r="BI46" s="476"/>
      <c r="BJ46" s="474" t="str">
        <f>IF(LEN(VLOOKUP(AA44,suvaha!$D$8:$H$27,4,FALSE))&lt;7,"",LEFT(RIGHT(VLOOKUP(AA44,suvaha!$D$8:$H$27,4,FALSE),7),1))</f>
        <v/>
      </c>
      <c r="BK46" s="674"/>
      <c r="BL46" s="474" t="str">
        <f>IF(LEN(VLOOKUP(AA44,suvaha!$D$8:$H$27,4,FALSE))&lt;6,"",LEFT(RIGHT(VLOOKUP(AA44,suvaha!$D$8:$H$27,4,FALSE),6),1))</f>
        <v/>
      </c>
      <c r="BM46" s="476"/>
      <c r="BN46" s="474" t="str">
        <f>IF(LEN(VLOOKUP(AA44,suvaha!$D$8:$H$27,4,FALSE))&lt;5,"",LEFT(RIGHT(VLOOKUP(AA44,suvaha!$D$8:$H$27,4,FALSE),5),1))</f>
        <v/>
      </c>
      <c r="BO46" s="476"/>
      <c r="BP46" s="474" t="str">
        <f>IF(LEN(VLOOKUP(AA44,suvaha!$D$8:$H$27,4,FALSE))&lt;4,"",LEFT(RIGHT(VLOOKUP(AA44,suvaha!$D$8:$H$27,4,FALSE),4),1))</f>
        <v/>
      </c>
      <c r="BQ46" s="667"/>
      <c r="BR46" s="474" t="str">
        <f>IF(LEN(VLOOKUP(AA44,suvaha!$D$8:$H$27,4,FALSE))&lt;3,"",LEFT(RIGHT(VLOOKUP(AA44,suvaha!$D$8:$H$27,4,FALSE),3),1))</f>
        <v/>
      </c>
      <c r="BS46" s="476"/>
      <c r="BT46" s="474" t="str">
        <f>IF(LEN(VLOOKUP(AA44,suvaha!$D$8:$H$27,4,FALSE))&lt;2,"",LEFT(RIGHT(VLOOKUP(AA44,suvaha!$D$8:$H$27,4,FALSE),2),1))</f>
        <v/>
      </c>
      <c r="BU46" s="476"/>
      <c r="BV46" s="474" t="str">
        <f>IF(VLOOKUP(AA44,suvaha!$D$8:$H$27,4,FALSE)=0,"",IF(LEN(VLOOKUP(AA44,suvaha!$D$8:$H$27,4,FALSE))&lt;1,"",LEFT(RIGHT(VLOOKUP(AA44,suvaha!$D$8:$H$27,4,FALSE),1),1)))</f>
        <v/>
      </c>
      <c r="BW46" s="178"/>
      <c r="BX46" s="179"/>
      <c r="BY46" s="179"/>
      <c r="BZ46" s="179"/>
      <c r="CA46" s="179"/>
      <c r="CB46" s="179"/>
      <c r="CC46" s="179"/>
      <c r="CD46" s="179"/>
      <c r="CE46" s="179"/>
      <c r="CF46" s="179"/>
      <c r="CG46" s="180"/>
      <c r="CH46" s="639"/>
      <c r="CI46" s="639"/>
      <c r="CJ46" s="639"/>
    </row>
    <row r="47" spans="1:88" ht="3" customHeight="1">
      <c r="A47" s="139"/>
      <c r="B47" s="715"/>
      <c r="C47" s="715"/>
      <c r="D47" s="715"/>
      <c r="E47" s="718"/>
      <c r="F47" s="719"/>
      <c r="G47" s="707"/>
      <c r="H47" s="716"/>
      <c r="I47" s="716"/>
      <c r="J47" s="716"/>
      <c r="K47" s="716"/>
      <c r="L47" s="716"/>
      <c r="M47" s="716"/>
      <c r="N47" s="716"/>
      <c r="O47" s="716"/>
      <c r="P47" s="716"/>
      <c r="Q47" s="716"/>
      <c r="R47" s="716"/>
      <c r="S47" s="716"/>
      <c r="T47" s="716"/>
      <c r="U47" s="716"/>
      <c r="V47" s="716"/>
      <c r="W47" s="716"/>
      <c r="X47" s="716"/>
      <c r="Y47" s="716"/>
      <c r="Z47" s="716"/>
      <c r="AA47" s="717"/>
      <c r="AB47" s="717"/>
      <c r="AC47" s="717"/>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182"/>
      <c r="BS47" s="182"/>
      <c r="BT47" s="182"/>
      <c r="BU47" s="182"/>
      <c r="BV47" s="182"/>
      <c r="BW47" s="183"/>
      <c r="BX47" s="182"/>
      <c r="BY47" s="182"/>
      <c r="BZ47" s="182"/>
      <c r="CA47" s="182"/>
      <c r="CB47" s="182"/>
      <c r="CC47" s="182"/>
      <c r="CD47" s="182"/>
      <c r="CE47" s="182"/>
      <c r="CF47" s="182"/>
      <c r="CG47" s="184"/>
      <c r="CH47" s="639"/>
      <c r="CI47" s="639"/>
      <c r="CJ47" s="639"/>
    </row>
    <row r="48" spans="1:88" ht="3" customHeight="1">
      <c r="A48" s="139"/>
      <c r="B48" s="715"/>
      <c r="C48" s="715"/>
      <c r="D48" s="715"/>
      <c r="E48" s="718"/>
      <c r="F48" s="719"/>
      <c r="G48" s="707"/>
      <c r="H48" s="716"/>
      <c r="I48" s="716"/>
      <c r="J48" s="716"/>
      <c r="K48" s="716"/>
      <c r="L48" s="716"/>
      <c r="M48" s="716"/>
      <c r="N48" s="716"/>
      <c r="O48" s="716"/>
      <c r="P48" s="716"/>
      <c r="Q48" s="716"/>
      <c r="R48" s="716"/>
      <c r="S48" s="716"/>
      <c r="T48" s="716"/>
      <c r="U48" s="716"/>
      <c r="V48" s="716"/>
      <c r="W48" s="716"/>
      <c r="X48" s="716"/>
      <c r="Y48" s="716"/>
      <c r="Z48" s="716"/>
      <c r="AA48" s="717"/>
      <c r="AB48" s="717"/>
      <c r="AC48" s="717"/>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185"/>
      <c r="BB48" s="175"/>
      <c r="BC48" s="175"/>
      <c r="BD48" s="175"/>
      <c r="BE48" s="175"/>
      <c r="BF48" s="175"/>
      <c r="BG48" s="175"/>
      <c r="BH48" s="175"/>
      <c r="BI48" s="175"/>
      <c r="BJ48" s="176"/>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177"/>
      <c r="CH48" s="639"/>
      <c r="CI48" s="639"/>
      <c r="CJ48" s="639"/>
    </row>
    <row r="49" spans="1:88" ht="3" customHeight="1">
      <c r="A49" s="139"/>
      <c r="B49" s="715"/>
      <c r="C49" s="715"/>
      <c r="D49" s="715"/>
      <c r="E49" s="718"/>
      <c r="F49" s="719"/>
      <c r="G49" s="707"/>
      <c r="H49" s="716"/>
      <c r="I49" s="716"/>
      <c r="J49" s="716"/>
      <c r="K49" s="716"/>
      <c r="L49" s="716"/>
      <c r="M49" s="716"/>
      <c r="N49" s="716"/>
      <c r="O49" s="716"/>
      <c r="P49" s="716"/>
      <c r="Q49" s="716"/>
      <c r="R49" s="716"/>
      <c r="S49" s="716"/>
      <c r="T49" s="716"/>
      <c r="U49" s="716"/>
      <c r="V49" s="716"/>
      <c r="W49" s="716"/>
      <c r="X49" s="716"/>
      <c r="Y49" s="716"/>
      <c r="Z49" s="716"/>
      <c r="AA49" s="717"/>
      <c r="AB49" s="717"/>
      <c r="AC49" s="717"/>
      <c r="AD49" s="671"/>
      <c r="AE49" s="672"/>
      <c r="AF49" s="672"/>
      <c r="AG49" s="672"/>
      <c r="AH49" s="471"/>
      <c r="AI49" s="673"/>
      <c r="AJ49" s="673"/>
      <c r="AK49" s="673"/>
      <c r="AL49" s="673"/>
      <c r="AM49" s="673"/>
      <c r="AN49" s="674" t="s">
        <v>37</v>
      </c>
      <c r="AO49" s="668"/>
      <c r="AP49" s="668"/>
      <c r="AQ49" s="668"/>
      <c r="AR49" s="668"/>
      <c r="AS49" s="668"/>
      <c r="AT49" s="674" t="s">
        <v>37</v>
      </c>
      <c r="AU49" s="668"/>
      <c r="AV49" s="668"/>
      <c r="AW49" s="668"/>
      <c r="AX49" s="668"/>
      <c r="AY49" s="668"/>
      <c r="AZ49" s="711"/>
      <c r="BA49" s="186"/>
      <c r="BB49" s="179"/>
      <c r="BC49" s="179"/>
      <c r="BD49" s="179"/>
      <c r="BE49" s="179"/>
      <c r="BF49" s="179"/>
      <c r="BG49" s="179"/>
      <c r="BH49" s="179"/>
      <c r="BI49" s="179"/>
      <c r="BJ49" s="178"/>
      <c r="BK49" s="179"/>
      <c r="BL49" s="672"/>
      <c r="BM49" s="672"/>
      <c r="BN49" s="672"/>
      <c r="BO49" s="179"/>
      <c r="BP49" s="190"/>
      <c r="BQ49" s="190"/>
      <c r="BR49" s="190"/>
      <c r="BS49" s="190"/>
      <c r="BT49" s="190"/>
      <c r="BU49" s="179"/>
      <c r="BV49" s="190"/>
      <c r="BW49" s="190"/>
      <c r="BX49" s="190"/>
      <c r="BY49" s="190"/>
      <c r="BZ49" s="190"/>
      <c r="CA49" s="191"/>
      <c r="CB49" s="190"/>
      <c r="CC49" s="190"/>
      <c r="CD49" s="190"/>
      <c r="CE49" s="190"/>
      <c r="CF49" s="190"/>
      <c r="CG49" s="187"/>
      <c r="CH49" s="639"/>
      <c r="CI49" s="639"/>
      <c r="CJ49" s="639"/>
    </row>
    <row r="50" spans="1:88" ht="15" customHeight="1">
      <c r="A50" s="139"/>
      <c r="B50" s="715"/>
      <c r="C50" s="715"/>
      <c r="D50" s="715"/>
      <c r="E50" s="718"/>
      <c r="F50" s="719"/>
      <c r="G50" s="707"/>
      <c r="H50" s="716"/>
      <c r="I50" s="716"/>
      <c r="J50" s="716"/>
      <c r="K50" s="716"/>
      <c r="L50" s="716"/>
      <c r="M50" s="716"/>
      <c r="N50" s="716"/>
      <c r="O50" s="716"/>
      <c r="P50" s="716"/>
      <c r="Q50" s="716"/>
      <c r="R50" s="716"/>
      <c r="S50" s="716"/>
      <c r="T50" s="716"/>
      <c r="U50" s="716"/>
      <c r="V50" s="716"/>
      <c r="W50" s="716"/>
      <c r="X50" s="716"/>
      <c r="Y50" s="716"/>
      <c r="Z50" s="716"/>
      <c r="AA50" s="717"/>
      <c r="AB50" s="717"/>
      <c r="AC50" s="717"/>
      <c r="AD50" s="671"/>
      <c r="AE50" s="474" t="str">
        <f>IF(LEN(VLOOKUP(AA44,suvaha!$D$8:$H$27,3,FALSE))&lt;11,"",LEFT(RIGHT(VLOOKUP(AA44,suvaha!$D$8:$H$27,3,FALSE),11),1))</f>
        <v/>
      </c>
      <c r="AF50" s="181" t="s">
        <v>37</v>
      </c>
      <c r="AG50" s="474" t="str">
        <f>IF(LEN(VLOOKUP(AA44,suvaha!$D$8:$H$27,3,FALSE))&lt;10,"",LEFT(RIGHT(VLOOKUP(AA44,suvaha!$D$8:$H$27,3,FALSE),10),1))</f>
        <v/>
      </c>
      <c r="AH50" s="476" t="s">
        <v>37</v>
      </c>
      <c r="AI50" s="474" t="str">
        <f>IF(LEN(VLOOKUP(AA44,suvaha!$D$8:$H$27,3,FALSE))&lt;9,"",LEFT(RIGHT(VLOOKUP(AA44,suvaha!$D$8:$H$27,3,FALSE),9),1))</f>
        <v/>
      </c>
      <c r="AJ50" s="181" t="s">
        <v>37</v>
      </c>
      <c r="AK50" s="474" t="str">
        <f>IF(LEN(VLOOKUP(AA44,suvaha!$D$8:$F$27,3,FALSE))&lt;8,"",LEFT(RIGHT(VLOOKUP(AA44,suvaha!$D$8:$F$27,3,FALSE),8),1))</f>
        <v/>
      </c>
      <c r="AL50" s="476" t="s">
        <v>37</v>
      </c>
      <c r="AM50" s="474" t="str">
        <f>IF(LEN(VLOOKUP(AA44,suvaha!$D$8:$H$27,3,FALSE))&lt;7,"",LEFT(RIGHT(VLOOKUP(AA44,suvaha!$D$8:$H$27,3,FALSE),7),1))</f>
        <v/>
      </c>
      <c r="AN50" s="674"/>
      <c r="AO50" s="474" t="str">
        <f>IF(LEN(VLOOKUP(AA44,suvaha!$D$8:$H$27,3,FALSE))&lt;6,"",LEFT(RIGHT(VLOOKUP(AA44,suvaha!$D$8:$H$27,3,FALSE),6),1))</f>
        <v/>
      </c>
      <c r="AP50" s="476" t="s">
        <v>37</v>
      </c>
      <c r="AQ50" s="474" t="str">
        <f>IF(LEN(VLOOKUP(AA44,suvaha!$D$8:$H$27,3,FALSE))&lt;5,"",LEFT(RIGHT(VLOOKUP(AA44,suvaha!$D$8:$H$27,3,FALSE),5),1))</f>
        <v>5</v>
      </c>
      <c r="AR50" s="476" t="s">
        <v>37</v>
      </c>
      <c r="AS50" s="474" t="str">
        <f>IF(LEN(VLOOKUP(AA44,suvaha!$D$8:$H$27,3,FALSE))&lt;4,"",LEFT(RIGHT(VLOOKUP(AA44,suvaha!$D$8:$H$27,3,FALSE),4),1))</f>
        <v>2</v>
      </c>
      <c r="AT50" s="674"/>
      <c r="AU50" s="474" t="str">
        <f>IF(LEN(VLOOKUP(AA44,suvaha!$D$8:$H$27,3,FALSE))&lt;3,"",LEFT(RIGHT(VLOOKUP(AA44,suvaha!$D$8:$H$27,3,FALSE),3),1))</f>
        <v>6</v>
      </c>
      <c r="AV50" s="476" t="s">
        <v>37</v>
      </c>
      <c r="AW50" s="474" t="str">
        <f>IF(LEN(VLOOKUP(AA44,suvaha!$D$8:$H$27,3,FALSE))&lt;2,"",LEFT(RIGHT(VLOOKUP(AA44,suvaha!$D$8:$H$27,3,FALSE),2),1))</f>
        <v>4</v>
      </c>
      <c r="AX50" s="476" t="s">
        <v>37</v>
      </c>
      <c r="AY50" s="474" t="str">
        <f>IF(VLOOKUP(AA44,suvaha!$D$8:$H$27,3,FALSE)=0,"",IF(LEN(VLOOKUP(AA44,suvaha!$D$8:$H$27,3,FALSE))&lt;1,"",LEFT(RIGHT(VLOOKUP(AA44,suvaha!$D$8:$H$27,3,FALSE),1),1)))</f>
        <v>3</v>
      </c>
      <c r="AZ50" s="711"/>
      <c r="BA50" s="186"/>
      <c r="BB50" s="179"/>
      <c r="BC50" s="179"/>
      <c r="BD50" s="179"/>
      <c r="BE50" s="179"/>
      <c r="BF50" s="179"/>
      <c r="BG50" s="179"/>
      <c r="BH50" s="179"/>
      <c r="BI50" s="179"/>
      <c r="BJ50" s="178"/>
      <c r="BK50" s="179"/>
      <c r="BL50" s="474" t="str">
        <f>IF(LEN(VLOOKUP(AA44,suvaha!$D$8:$H$27,5,FALSE))&lt;11,"",LEFT(RIGHT(VLOOKUP(AA44,suvaha!$D$8:$H$27,5,FALSE),11),1))</f>
        <v/>
      </c>
      <c r="BM50" s="181" t="s">
        <v>37</v>
      </c>
      <c r="BN50" s="474" t="str">
        <f>IF(LEN(VLOOKUP(AA44,suvaha!$D$8:$H$27,5,FALSE))&lt;10,"",LEFT(RIGHT(VLOOKUP(AA44,suvaha!$D$8:$H$27,5,FALSE),10),1))</f>
        <v/>
      </c>
      <c r="BO50" s="179" t="s">
        <v>37</v>
      </c>
      <c r="BP50" s="474" t="str">
        <f>IF(LEN(VLOOKUP(AA44,suvaha!$D$8:$H$27,5,FALSE))&lt;9,"",LEFT(RIGHT(VLOOKUP(AA44,suvaha!$D$8:$H$27,5,FALSE),9),1))</f>
        <v/>
      </c>
      <c r="BQ50" s="476" t="s">
        <v>37</v>
      </c>
      <c r="BR50" s="474" t="str">
        <f>IF(LEN(VLOOKUP(AA44,suvaha!$D$8:$H$27,5,FALSE))&lt;8,"",LEFT(RIGHT(VLOOKUP(AA44,suvaha!$D$8:$H$27,5,FALSE),8),1))</f>
        <v/>
      </c>
      <c r="BS50" s="476" t="s">
        <v>37</v>
      </c>
      <c r="BT50" s="474" t="str">
        <f>IF(LEN(VLOOKUP(AA44,suvaha!$D$8:$H$27,5,FALSE))&lt;7,"",LEFT(RIGHT(VLOOKUP(AA44,suvaha!$D$8:$H$27,5,FALSE),7),1))</f>
        <v/>
      </c>
      <c r="BU50" s="179" t="s">
        <v>37</v>
      </c>
      <c r="BV50" s="474" t="str">
        <f>IF(LEN(VLOOKUP(AA44,suvaha!$D$8:$H$27,5,FALSE))&lt;6,"",LEFT(RIGHT(VLOOKUP(AA44,suvaha!$D$8:$H$27,5,FALSE),6),1))</f>
        <v/>
      </c>
      <c r="BW50" s="476" t="s">
        <v>37</v>
      </c>
      <c r="BX50" s="474" t="str">
        <f>IF(LEN(VLOOKUP(AA44,suvaha!$D$8:$H$27,5,FALSE))&lt;5,"",LEFT(RIGHT(VLOOKUP(AA44,suvaha!$D$8:$H$27,5,FALSE),5),1))</f>
        <v/>
      </c>
      <c r="BY50" s="476" t="s">
        <v>37</v>
      </c>
      <c r="BZ50" s="474" t="str">
        <f>IF(LEN(VLOOKUP(AA44,suvaha!$D$8:$H$27,5,FALSE))&lt;4,"",LEFT(RIGHT(VLOOKUP(AA44,suvaha!$D$8:$H$27,5,FALSE),4),1))</f>
        <v/>
      </c>
      <c r="CA50" s="191" t="s">
        <v>37</v>
      </c>
      <c r="CB50" s="474" t="str">
        <f>IF(LEN(VLOOKUP(AA44,suvaha!$D$8:$H$27,5,FALSE))&lt;3,"",LEFT(RIGHT(VLOOKUP(AA44,suvaha!$D$8:$H$27,5,FALSE),3),1))</f>
        <v/>
      </c>
      <c r="CC50" s="476" t="s">
        <v>37</v>
      </c>
      <c r="CD50" s="474" t="str">
        <f>IF(LEN(VLOOKUP(AA44,suvaha!$D$8:$H$27,5,FALSE))&lt;2,"",LEFT(RIGHT(VLOOKUP(AA44,suvaha!$D$8:$H$27,5,FALSE),2),1))</f>
        <v/>
      </c>
      <c r="CE50" s="476" t="s">
        <v>53</v>
      </c>
      <c r="CF50" s="474" t="str">
        <f>IF(VLOOKUP(AA44,suvaha!$D$8:$H$27,5,FALSE)=0,"",IF(LEN(VLOOKUP(AA44,suvaha!$D$8:$H$27,5,FALSE))&lt;1,"",LEFT(RIGHT(VLOOKUP(AA44,suvaha!$D$8:$H$27,5,FALSE),1),1)))</f>
        <v/>
      </c>
      <c r="CG50" s="187"/>
      <c r="CH50" s="639"/>
      <c r="CI50" s="639"/>
      <c r="CJ50" s="639"/>
    </row>
    <row r="51" spans="1:88" ht="3" customHeight="1">
      <c r="A51" s="139"/>
      <c r="B51" s="715"/>
      <c r="C51" s="715"/>
      <c r="D51" s="715"/>
      <c r="E51" s="718"/>
      <c r="F51" s="719"/>
      <c r="G51" s="707"/>
      <c r="H51" s="716"/>
      <c r="I51" s="716"/>
      <c r="J51" s="716"/>
      <c r="K51" s="716"/>
      <c r="L51" s="716"/>
      <c r="M51" s="716"/>
      <c r="N51" s="716"/>
      <c r="O51" s="716"/>
      <c r="P51" s="716"/>
      <c r="Q51" s="716"/>
      <c r="R51" s="716"/>
      <c r="S51" s="716"/>
      <c r="T51" s="716"/>
      <c r="U51" s="716"/>
      <c r="V51" s="716"/>
      <c r="W51" s="716"/>
      <c r="X51" s="716"/>
      <c r="Y51" s="716"/>
      <c r="Z51" s="716"/>
      <c r="AA51" s="717"/>
      <c r="AB51" s="717"/>
      <c r="AC51" s="717"/>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189"/>
      <c r="BB51" s="182"/>
      <c r="BC51" s="182"/>
      <c r="BD51" s="182"/>
      <c r="BE51" s="182"/>
      <c r="BF51" s="182"/>
      <c r="BG51" s="182"/>
      <c r="BH51" s="182"/>
      <c r="BI51" s="182"/>
      <c r="BJ51" s="183"/>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4"/>
      <c r="CH51" s="639"/>
      <c r="CI51" s="639"/>
      <c r="CJ51" s="639"/>
    </row>
    <row r="52" spans="1:88" s="174" customFormat="1" ht="3" customHeight="1">
      <c r="A52" s="139"/>
      <c r="B52" s="715"/>
      <c r="C52" s="715"/>
      <c r="D52" s="715"/>
      <c r="E52" s="718" t="s">
        <v>61</v>
      </c>
      <c r="F52" s="719"/>
      <c r="G52" s="707"/>
      <c r="H52" s="716" t="str">
        <f>Index!C57</f>
        <v>Oceniteľné práva (014) - /074, 091A/</v>
      </c>
      <c r="I52" s="716"/>
      <c r="J52" s="716"/>
      <c r="K52" s="716"/>
      <c r="L52" s="716"/>
      <c r="M52" s="716"/>
      <c r="N52" s="716"/>
      <c r="O52" s="716"/>
      <c r="P52" s="716"/>
      <c r="Q52" s="716"/>
      <c r="R52" s="716"/>
      <c r="S52" s="716"/>
      <c r="T52" s="716"/>
      <c r="U52" s="716"/>
      <c r="V52" s="716"/>
      <c r="W52" s="716"/>
      <c r="X52" s="716"/>
      <c r="Y52" s="716"/>
      <c r="Z52" s="716"/>
      <c r="AA52" s="717" t="s">
        <v>62</v>
      </c>
      <c r="AB52" s="717"/>
      <c r="AC52" s="717"/>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175"/>
      <c r="BS52" s="175"/>
      <c r="BT52" s="175"/>
      <c r="BU52" s="175"/>
      <c r="BV52" s="175"/>
      <c r="BW52" s="176"/>
      <c r="BX52" s="175"/>
      <c r="BY52" s="175"/>
      <c r="BZ52" s="175"/>
      <c r="CA52" s="175"/>
      <c r="CB52" s="175"/>
      <c r="CC52" s="175"/>
      <c r="CD52" s="175"/>
      <c r="CE52" s="175"/>
      <c r="CF52" s="175"/>
      <c r="CG52" s="177"/>
      <c r="CH52" s="639"/>
      <c r="CI52" s="639"/>
      <c r="CJ52" s="639"/>
    </row>
    <row r="53" spans="1:88" s="174" customFormat="1" ht="3" customHeight="1">
      <c r="A53" s="139"/>
      <c r="B53" s="715"/>
      <c r="C53" s="715"/>
      <c r="D53" s="715"/>
      <c r="E53" s="718"/>
      <c r="F53" s="719"/>
      <c r="G53" s="707"/>
      <c r="H53" s="716"/>
      <c r="I53" s="716"/>
      <c r="J53" s="716"/>
      <c r="K53" s="716"/>
      <c r="L53" s="716"/>
      <c r="M53" s="716"/>
      <c r="N53" s="716"/>
      <c r="O53" s="716"/>
      <c r="P53" s="716"/>
      <c r="Q53" s="716"/>
      <c r="R53" s="716"/>
      <c r="S53" s="716"/>
      <c r="T53" s="716"/>
      <c r="U53" s="716"/>
      <c r="V53" s="716"/>
      <c r="W53" s="716"/>
      <c r="X53" s="716"/>
      <c r="Y53" s="716"/>
      <c r="Z53" s="716"/>
      <c r="AA53" s="717"/>
      <c r="AB53" s="717"/>
      <c r="AC53" s="717"/>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68"/>
      <c r="BM53" s="668"/>
      <c r="BN53" s="668"/>
      <c r="BO53" s="668"/>
      <c r="BP53" s="668"/>
      <c r="BQ53" s="667"/>
      <c r="BR53" s="668"/>
      <c r="BS53" s="668"/>
      <c r="BT53" s="668"/>
      <c r="BU53" s="668"/>
      <c r="BV53" s="668"/>
      <c r="BW53" s="178"/>
      <c r="BX53" s="179"/>
      <c r="BY53" s="179"/>
      <c r="BZ53" s="179"/>
      <c r="CA53" s="179"/>
      <c r="CB53" s="179"/>
      <c r="CC53" s="179"/>
      <c r="CD53" s="179"/>
      <c r="CE53" s="179"/>
      <c r="CF53" s="179"/>
      <c r="CG53" s="180"/>
      <c r="CH53" s="639"/>
      <c r="CI53" s="639"/>
      <c r="CJ53" s="639"/>
    </row>
    <row r="54" spans="1:88" ht="15" customHeight="1">
      <c r="A54" s="139"/>
      <c r="B54" s="715"/>
      <c r="C54" s="715"/>
      <c r="D54" s="715"/>
      <c r="E54" s="718"/>
      <c r="F54" s="719"/>
      <c r="G54" s="707"/>
      <c r="H54" s="716"/>
      <c r="I54" s="716"/>
      <c r="J54" s="716"/>
      <c r="K54" s="716"/>
      <c r="L54" s="716"/>
      <c r="M54" s="716"/>
      <c r="N54" s="716"/>
      <c r="O54" s="716"/>
      <c r="P54" s="716"/>
      <c r="Q54" s="716"/>
      <c r="R54" s="716"/>
      <c r="S54" s="716"/>
      <c r="T54" s="716"/>
      <c r="U54" s="716"/>
      <c r="V54" s="716"/>
      <c r="W54" s="716"/>
      <c r="X54" s="716"/>
      <c r="Y54" s="716"/>
      <c r="Z54" s="716"/>
      <c r="AA54" s="717"/>
      <c r="AB54" s="717"/>
      <c r="AC54" s="717"/>
      <c r="AD54" s="671"/>
      <c r="AE54" s="474" t="str">
        <f>IF(LEN(VLOOKUP(AA52,suvaha!$D$8:$H$27,2,FALSE))&lt;11,"",LEFT(RIGHT(VLOOKUP(AA52,suvaha!$D$8:$H$27,2,FALSE),11),1))</f>
        <v/>
      </c>
      <c r="AF54" s="181"/>
      <c r="AG54" s="474" t="str">
        <f>IF(LEN(VLOOKUP(AA52,suvaha!$D$8:$H$27,2,FALSE))&lt;10,"",LEFT(RIGHT(VLOOKUP(AA52,suvaha!$D$8:$H$27,2,FALSE),10),1))</f>
        <v/>
      </c>
      <c r="AH54" s="476"/>
      <c r="AI54" s="474" t="str">
        <f>IF(LEN(VLOOKUP(AA52,suvaha!$D$8:$H$27,2,FALSE))&lt;9,"",LEFT(RIGHT(VLOOKUP(AA52,suvaha!$D$8:$H$27,2,FALSE),9),1))</f>
        <v/>
      </c>
      <c r="AJ54" s="181"/>
      <c r="AK54" s="474" t="str">
        <f>IF(LEN(VLOOKUP(AA52,suvaha!$D$8:$H$27,2,FALSE))&lt;8,"",LEFT(RIGHT(VLOOKUP(AA52,suvaha!$D$8:$H$27,2,FALSE),8),1))</f>
        <v/>
      </c>
      <c r="AL54" s="476"/>
      <c r="AM54" s="474" t="str">
        <f>IF(LEN(VLOOKUP(AA52,suvaha!$D$8:$H$27,2,FALSE))&lt;7,"",LEFT(RIGHT(VLOOKUP(AA52,suvaha!$D$8:$H$27,2,FALSE),7),1))</f>
        <v/>
      </c>
      <c r="AN54" s="674"/>
      <c r="AO54" s="474" t="str">
        <f>IF(LEN(VLOOKUP(AA52,suvaha!$D$8:$H$27,2,FALSE))&lt;6,"",LEFT(RIGHT(VLOOKUP(AA52,suvaha!$D$8:$H$27,2,FALSE),6),1))</f>
        <v/>
      </c>
      <c r="AP54" s="476"/>
      <c r="AQ54" s="474" t="str">
        <f>IF(LEN(VLOOKUP(AA52,suvaha!$D$8:$H$27,2,FALSE))&lt;5,"",LEFT(RIGHT(VLOOKUP(AA52,suvaha!$D$8:$H$27,2,FALSE),5),1))</f>
        <v/>
      </c>
      <c r="AR54" s="476"/>
      <c r="AS54" s="474" t="str">
        <f>IF(LEN(VLOOKUP(AA52,suvaha!$D$8:$H$27,2,FALSE))&lt;4,"",LEFT(RIGHT(VLOOKUP(AA52,suvaha!$D$8:$H$27,2,FALSE),4),1))</f>
        <v/>
      </c>
      <c r="AT54" s="674"/>
      <c r="AU54" s="474" t="str">
        <f>IF(LEN(VLOOKUP(AA52,suvaha!$D$8:$H$27,2,FALSE))&lt;3,"",LEFT(RIGHT(VLOOKUP(AA52,suvaha!$D$8:$H$27,2,FALSE),3),1))</f>
        <v/>
      </c>
      <c r="AV54" s="476"/>
      <c r="AW54" s="474" t="str">
        <f>IF(LEN(VLOOKUP(AA52,suvaha!$D$8:$H$27,2,FALSE))&lt;2,"",LEFT(RIGHT(VLOOKUP(AA52,suvaha!$D$8:$H$27,2,FALSE),2),1))</f>
        <v/>
      </c>
      <c r="AX54" s="476"/>
      <c r="AY54" s="474" t="str">
        <f>IF(VLOOKUP(AA52,suvaha!$D$8:$H$27,2,FALSE)=0,"",IF(LEN(VLOOKUP(AA52,suvaha!$D$8:$H$27,2,FALSE))&lt;1,"",LEFT(RIGHT(VLOOKUP(AA52,suvaha!$D$8:$H$27,2,FALSE),1),1)))</f>
        <v/>
      </c>
      <c r="AZ54" s="711"/>
      <c r="BA54" s="671"/>
      <c r="BB54" s="474" t="str">
        <f>IF(LEN(VLOOKUP(AA52,suvaha!$D$8:$H$27,4,FALSE))&lt;11,"",LEFT(RIGHT(VLOOKUP(AA52,suvaha!$D$8:$H$27,4,FALSE),11),1))</f>
        <v/>
      </c>
      <c r="BC54" s="181"/>
      <c r="BD54" s="474" t="str">
        <f>IF(LEN(VLOOKUP(AA52,suvaha!$D$8:$H$27,4,FALSE))&lt;10,"",LEFT(RIGHT(VLOOKUP(AA52,suvaha!$D$8:$H$27,4,FALSE),10),1))</f>
        <v/>
      </c>
      <c r="BE54" s="476"/>
      <c r="BF54" s="474" t="str">
        <f>IF(LEN(VLOOKUP(AA52,suvaha!$D$8:$H$27,4,FALSE))&lt;9,"",LEFT(RIGHT(VLOOKUP(AA52,suvaha!$D$8:$H$27,4,FALSE),9),1))</f>
        <v/>
      </c>
      <c r="BG54" s="181"/>
      <c r="BH54" s="474" t="str">
        <f>IF(LEN(VLOOKUP(AA52,suvaha!$D$8:$H$27,4,FALSE))&lt;8,"",LEFT(RIGHT(VLOOKUP(AA52,suvaha!$D$8:$H$27,4,FALSE),8),1))</f>
        <v/>
      </c>
      <c r="BI54" s="476"/>
      <c r="BJ54" s="474" t="str">
        <f>IF(LEN(VLOOKUP(AA52,suvaha!$D$8:$H$27,4,FALSE))&lt;7,"",LEFT(RIGHT(VLOOKUP(AA52,suvaha!$D$8:$H$27,4,FALSE),7),1))</f>
        <v/>
      </c>
      <c r="BK54" s="674"/>
      <c r="BL54" s="474" t="str">
        <f>IF(LEN(VLOOKUP(AA52,suvaha!$D$8:$H$27,4,FALSE))&lt;6,"",LEFT(RIGHT(VLOOKUP(AA52,suvaha!$D$8:$H$27,4,FALSE),6),1))</f>
        <v/>
      </c>
      <c r="BM54" s="476"/>
      <c r="BN54" s="474" t="str">
        <f>IF(LEN(VLOOKUP(AA52,suvaha!$D$8:$H$27,4,FALSE))&lt;5,"",LEFT(RIGHT(VLOOKUP(AA52,suvaha!$D$8:$H$27,4,FALSE),5),1))</f>
        <v/>
      </c>
      <c r="BO54" s="476"/>
      <c r="BP54" s="474" t="str">
        <f>IF(LEN(VLOOKUP(AA52,suvaha!$D$8:$H$27,4,FALSE))&lt;4,"",LEFT(RIGHT(VLOOKUP(AA52,suvaha!$D$8:$H$27,4,FALSE),4),1))</f>
        <v/>
      </c>
      <c r="BQ54" s="667"/>
      <c r="BR54" s="474" t="str">
        <f>IF(LEN(VLOOKUP(AA52,suvaha!$D$8:$H$27,4,FALSE))&lt;3,"",LEFT(RIGHT(VLOOKUP(AA52,suvaha!$D$8:$H$27,4,FALSE),3),1))</f>
        <v/>
      </c>
      <c r="BS54" s="476"/>
      <c r="BT54" s="474" t="str">
        <f>IF(LEN(VLOOKUP(AA52,suvaha!$D$8:$H$27,4,FALSE))&lt;2,"",LEFT(RIGHT(VLOOKUP(AA52,suvaha!$D$8:$H$27,4,FALSE),2),1))</f>
        <v/>
      </c>
      <c r="BU54" s="476"/>
      <c r="BV54" s="474" t="str">
        <f>IF(VLOOKUP(AA52,suvaha!$D$8:$H$27,4,FALSE)=0,"",IF(LEN(VLOOKUP(AA52,suvaha!$D$8:$H$27,4,FALSE))&lt;1,"",LEFT(RIGHT(VLOOKUP(AA52,suvaha!$D$8:$H$27,4,FALSE),1),1)))</f>
        <v/>
      </c>
      <c r="BW54" s="178"/>
      <c r="BX54" s="179"/>
      <c r="BY54" s="179"/>
      <c r="BZ54" s="179"/>
      <c r="CA54" s="179"/>
      <c r="CB54" s="179"/>
      <c r="CC54" s="179"/>
      <c r="CD54" s="179"/>
      <c r="CE54" s="179"/>
      <c r="CF54" s="179"/>
      <c r="CG54" s="180"/>
      <c r="CH54" s="639"/>
      <c r="CI54" s="639"/>
      <c r="CJ54" s="639"/>
    </row>
    <row r="55" spans="1:88" ht="3" customHeight="1">
      <c r="A55" s="139"/>
      <c r="B55" s="715"/>
      <c r="C55" s="715"/>
      <c r="D55" s="715"/>
      <c r="E55" s="718"/>
      <c r="F55" s="719"/>
      <c r="G55" s="707"/>
      <c r="H55" s="716"/>
      <c r="I55" s="716"/>
      <c r="J55" s="716"/>
      <c r="K55" s="716"/>
      <c r="L55" s="716"/>
      <c r="M55" s="716"/>
      <c r="N55" s="716"/>
      <c r="O55" s="716"/>
      <c r="P55" s="716"/>
      <c r="Q55" s="716"/>
      <c r="R55" s="716"/>
      <c r="S55" s="716"/>
      <c r="T55" s="716"/>
      <c r="U55" s="716"/>
      <c r="V55" s="716"/>
      <c r="W55" s="716"/>
      <c r="X55" s="716"/>
      <c r="Y55" s="716"/>
      <c r="Z55" s="716"/>
      <c r="AA55" s="717"/>
      <c r="AB55" s="717"/>
      <c r="AC55" s="717"/>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182"/>
      <c r="BS55" s="182"/>
      <c r="BT55" s="182"/>
      <c r="BU55" s="182"/>
      <c r="BV55" s="182"/>
      <c r="BW55" s="183"/>
      <c r="BX55" s="182"/>
      <c r="BY55" s="182"/>
      <c r="BZ55" s="182"/>
      <c r="CA55" s="182"/>
      <c r="CB55" s="182"/>
      <c r="CC55" s="182"/>
      <c r="CD55" s="182"/>
      <c r="CE55" s="182"/>
      <c r="CF55" s="182"/>
      <c r="CG55" s="184"/>
      <c r="CH55" s="639"/>
      <c r="CI55" s="639"/>
      <c r="CJ55" s="639"/>
    </row>
    <row r="56" spans="1:88" ht="3" customHeight="1">
      <c r="A56" s="139"/>
      <c r="B56" s="715"/>
      <c r="C56" s="715"/>
      <c r="D56" s="715"/>
      <c r="E56" s="718"/>
      <c r="F56" s="719"/>
      <c r="G56" s="707"/>
      <c r="H56" s="716"/>
      <c r="I56" s="716"/>
      <c r="J56" s="716"/>
      <c r="K56" s="716"/>
      <c r="L56" s="716"/>
      <c r="M56" s="716"/>
      <c r="N56" s="716"/>
      <c r="O56" s="716"/>
      <c r="P56" s="716"/>
      <c r="Q56" s="716"/>
      <c r="R56" s="716"/>
      <c r="S56" s="716"/>
      <c r="T56" s="716"/>
      <c r="U56" s="716"/>
      <c r="V56" s="716"/>
      <c r="W56" s="716"/>
      <c r="X56" s="716"/>
      <c r="Y56" s="716"/>
      <c r="Z56" s="716"/>
      <c r="AA56" s="717"/>
      <c r="AB56" s="717"/>
      <c r="AC56" s="717"/>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185"/>
      <c r="BB56" s="175"/>
      <c r="BC56" s="175"/>
      <c r="BD56" s="175"/>
      <c r="BE56" s="175"/>
      <c r="BF56" s="175"/>
      <c r="BG56" s="175"/>
      <c r="BH56" s="175"/>
      <c r="BI56" s="175"/>
      <c r="BJ56" s="176"/>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177"/>
      <c r="CH56" s="639"/>
      <c r="CI56" s="639"/>
      <c r="CJ56" s="639"/>
    </row>
    <row r="57" spans="1:88" ht="3" customHeight="1">
      <c r="A57" s="139"/>
      <c r="B57" s="715"/>
      <c r="C57" s="715"/>
      <c r="D57" s="715"/>
      <c r="E57" s="718"/>
      <c r="F57" s="719"/>
      <c r="G57" s="707"/>
      <c r="H57" s="716"/>
      <c r="I57" s="716"/>
      <c r="J57" s="716"/>
      <c r="K57" s="716"/>
      <c r="L57" s="716"/>
      <c r="M57" s="716"/>
      <c r="N57" s="716"/>
      <c r="O57" s="716"/>
      <c r="P57" s="716"/>
      <c r="Q57" s="716"/>
      <c r="R57" s="716"/>
      <c r="S57" s="716"/>
      <c r="T57" s="716"/>
      <c r="U57" s="716"/>
      <c r="V57" s="716"/>
      <c r="W57" s="716"/>
      <c r="X57" s="716"/>
      <c r="Y57" s="716"/>
      <c r="Z57" s="716"/>
      <c r="AA57" s="717"/>
      <c r="AB57" s="717"/>
      <c r="AC57" s="717"/>
      <c r="AD57" s="671"/>
      <c r="AE57" s="672"/>
      <c r="AF57" s="672"/>
      <c r="AG57" s="672"/>
      <c r="AH57" s="471"/>
      <c r="AI57" s="673"/>
      <c r="AJ57" s="673"/>
      <c r="AK57" s="673"/>
      <c r="AL57" s="673"/>
      <c r="AM57" s="673"/>
      <c r="AN57" s="674" t="s">
        <v>37</v>
      </c>
      <c r="AO57" s="668"/>
      <c r="AP57" s="668"/>
      <c r="AQ57" s="668"/>
      <c r="AR57" s="668"/>
      <c r="AS57" s="668"/>
      <c r="AT57" s="674" t="s">
        <v>37</v>
      </c>
      <c r="AU57" s="668"/>
      <c r="AV57" s="668"/>
      <c r="AW57" s="668"/>
      <c r="AX57" s="668"/>
      <c r="AY57" s="668"/>
      <c r="AZ57" s="711"/>
      <c r="BA57" s="186"/>
      <c r="BB57" s="179"/>
      <c r="BC57" s="179"/>
      <c r="BD57" s="179"/>
      <c r="BE57" s="179"/>
      <c r="BF57" s="179"/>
      <c r="BG57" s="179"/>
      <c r="BH57" s="179"/>
      <c r="BI57" s="179"/>
      <c r="BJ57" s="178"/>
      <c r="BK57" s="179"/>
      <c r="BL57" s="672"/>
      <c r="BM57" s="672"/>
      <c r="BN57" s="672"/>
      <c r="BO57" s="179"/>
      <c r="BP57" s="190"/>
      <c r="BQ57" s="190"/>
      <c r="BR57" s="190"/>
      <c r="BS57" s="190"/>
      <c r="BT57" s="190"/>
      <c r="BU57" s="179"/>
      <c r="BV57" s="190"/>
      <c r="BW57" s="190"/>
      <c r="BX57" s="190"/>
      <c r="BY57" s="190"/>
      <c r="BZ57" s="190"/>
      <c r="CA57" s="191"/>
      <c r="CB57" s="190"/>
      <c r="CC57" s="190"/>
      <c r="CD57" s="190"/>
      <c r="CE57" s="190"/>
      <c r="CF57" s="190"/>
      <c r="CG57" s="187"/>
      <c r="CH57" s="639"/>
      <c r="CI57" s="639"/>
      <c r="CJ57" s="639"/>
    </row>
    <row r="58" spans="1:88" ht="15" customHeight="1">
      <c r="A58" s="139"/>
      <c r="B58" s="715"/>
      <c r="C58" s="715"/>
      <c r="D58" s="715"/>
      <c r="E58" s="718"/>
      <c r="F58" s="719"/>
      <c r="G58" s="707"/>
      <c r="H58" s="716"/>
      <c r="I58" s="716"/>
      <c r="J58" s="716"/>
      <c r="K58" s="716"/>
      <c r="L58" s="716"/>
      <c r="M58" s="716"/>
      <c r="N58" s="716"/>
      <c r="O58" s="716"/>
      <c r="P58" s="716"/>
      <c r="Q58" s="716"/>
      <c r="R58" s="716"/>
      <c r="S58" s="716"/>
      <c r="T58" s="716"/>
      <c r="U58" s="716"/>
      <c r="V58" s="716"/>
      <c r="W58" s="716"/>
      <c r="X58" s="716"/>
      <c r="Y58" s="716"/>
      <c r="Z58" s="716"/>
      <c r="AA58" s="717"/>
      <c r="AB58" s="717"/>
      <c r="AC58" s="717"/>
      <c r="AD58" s="671"/>
      <c r="AE58" s="474" t="str">
        <f>IF(LEN(VLOOKUP(AA52,suvaha!$D$8:$H$27,3,FALSE))&lt;11,"",LEFT(RIGHT(VLOOKUP(AA52,suvaha!$D$8:$H$27,3,FALSE),11),1))</f>
        <v/>
      </c>
      <c r="AF58" s="181" t="s">
        <v>37</v>
      </c>
      <c r="AG58" s="474" t="str">
        <f>IF(LEN(VLOOKUP(AA52,suvaha!$D$8:$H$27,3,FALSE))&lt;10,"",LEFT(RIGHT(VLOOKUP(AA52,suvaha!$D$8:$H$27,3,FALSE),10),1))</f>
        <v/>
      </c>
      <c r="AH58" s="476" t="s">
        <v>37</v>
      </c>
      <c r="AI58" s="474" t="str">
        <f>IF(LEN(VLOOKUP(AA52,suvaha!$D$8:$H$27,3,FALSE))&lt;9,"",LEFT(RIGHT(VLOOKUP(AA52,suvaha!$D$8:$H$27,3,FALSE),9),1))</f>
        <v/>
      </c>
      <c r="AJ58" s="181" t="s">
        <v>37</v>
      </c>
      <c r="AK58" s="474" t="str">
        <f>IF(LEN(VLOOKUP(AA52,suvaha!$D$8:$F$27,3,FALSE))&lt;8,"",LEFT(RIGHT(VLOOKUP(AA52,suvaha!$D$8:$F$27,3,FALSE),8),1))</f>
        <v/>
      </c>
      <c r="AL58" s="476" t="s">
        <v>37</v>
      </c>
      <c r="AM58" s="474" t="str">
        <f>IF(LEN(VLOOKUP(AA52,suvaha!$D$8:$H$27,3,FALSE))&lt;7,"",LEFT(RIGHT(VLOOKUP(AA52,suvaha!$D$8:$H$27,3,FALSE),7),1))</f>
        <v/>
      </c>
      <c r="AN58" s="674"/>
      <c r="AO58" s="474" t="str">
        <f>IF(LEN(VLOOKUP(AA52,suvaha!$D$8:$H$27,3,FALSE))&lt;6,"",LEFT(RIGHT(VLOOKUP(AA52,suvaha!$D$8:$H$27,3,FALSE),6),1))</f>
        <v/>
      </c>
      <c r="AP58" s="476" t="s">
        <v>37</v>
      </c>
      <c r="AQ58" s="474" t="str">
        <f>IF(LEN(VLOOKUP(AA52,suvaha!$D$8:$H$27,3,FALSE))&lt;5,"",LEFT(RIGHT(VLOOKUP(AA52,suvaha!$D$8:$H$27,3,FALSE),5),1))</f>
        <v/>
      </c>
      <c r="AR58" s="476" t="s">
        <v>37</v>
      </c>
      <c r="AS58" s="474" t="str">
        <f>IF(LEN(VLOOKUP(AA52,suvaha!$D$8:$H$27,3,FALSE))&lt;4,"",LEFT(RIGHT(VLOOKUP(AA52,suvaha!$D$8:$H$27,3,FALSE),4),1))</f>
        <v/>
      </c>
      <c r="AT58" s="674"/>
      <c r="AU58" s="474" t="str">
        <f>IF(LEN(VLOOKUP(AA52,suvaha!$D$8:$H$27,3,FALSE))&lt;3,"",LEFT(RIGHT(VLOOKUP(AA52,suvaha!$D$8:$H$27,3,FALSE),3),1))</f>
        <v/>
      </c>
      <c r="AV58" s="476" t="s">
        <v>37</v>
      </c>
      <c r="AW58" s="474" t="str">
        <f>IF(LEN(VLOOKUP(AA52,suvaha!$D$8:$H$27,3,FALSE))&lt;2,"",LEFT(RIGHT(VLOOKUP(AA52,suvaha!$D$8:$H$27,3,FALSE),2),1))</f>
        <v/>
      </c>
      <c r="AX58" s="476" t="s">
        <v>37</v>
      </c>
      <c r="AY58" s="474" t="str">
        <f>IF(VLOOKUP(AA52,suvaha!$D$8:$H$27,3,FALSE)=0,"",IF(LEN(VLOOKUP(AA52,suvaha!$D$8:$H$27,3,FALSE))&lt;1,"",LEFT(RIGHT(VLOOKUP(AA52,suvaha!$D$8:$H$27,3,FALSE),1),1)))</f>
        <v/>
      </c>
      <c r="AZ58" s="711"/>
      <c r="BA58" s="186"/>
      <c r="BB58" s="179"/>
      <c r="BC58" s="179"/>
      <c r="BD58" s="179"/>
      <c r="BE58" s="179"/>
      <c r="BF58" s="179"/>
      <c r="BG58" s="179"/>
      <c r="BH58" s="179"/>
      <c r="BI58" s="179"/>
      <c r="BJ58" s="178"/>
      <c r="BK58" s="179"/>
      <c r="BL58" s="474" t="str">
        <f>IF(LEN(VLOOKUP(AA52,suvaha!$D$8:$H$27,5,FALSE))&lt;11,"",LEFT(RIGHT(VLOOKUP(AA52,suvaha!$D$8:$H$27,5,FALSE),11),1))</f>
        <v/>
      </c>
      <c r="BM58" s="181" t="s">
        <v>37</v>
      </c>
      <c r="BN58" s="474" t="str">
        <f>IF(LEN(VLOOKUP(AA52,suvaha!$D$8:$H$27,5,FALSE))&lt;10,"",LEFT(RIGHT(VLOOKUP(AA52,suvaha!$D$8:$H$27,5,FALSE),10),1))</f>
        <v/>
      </c>
      <c r="BO58" s="179" t="s">
        <v>37</v>
      </c>
      <c r="BP58" s="474" t="str">
        <f>IF(LEN(VLOOKUP(AA52,suvaha!$D$8:$H$27,5,FALSE))&lt;9,"",LEFT(RIGHT(VLOOKUP(AA52,suvaha!$D$8:$H$27,5,FALSE),9),1))</f>
        <v/>
      </c>
      <c r="BQ58" s="476" t="s">
        <v>37</v>
      </c>
      <c r="BR58" s="474" t="str">
        <f>IF(LEN(VLOOKUP(AA52,suvaha!$D$8:$H$27,5,FALSE))&lt;8,"",LEFT(RIGHT(VLOOKUP(AA52,suvaha!$D$8:$H$27,5,FALSE),8),1))</f>
        <v/>
      </c>
      <c r="BS58" s="476" t="s">
        <v>37</v>
      </c>
      <c r="BT58" s="474" t="str">
        <f>IF(LEN(VLOOKUP(AA52,suvaha!$D$8:$H$27,5,FALSE))&lt;7,"",LEFT(RIGHT(VLOOKUP(AA52,suvaha!$D$8:$H$27,5,FALSE),7),1))</f>
        <v/>
      </c>
      <c r="BU58" s="179" t="s">
        <v>37</v>
      </c>
      <c r="BV58" s="474" t="str">
        <f>IF(LEN(VLOOKUP(AA52,suvaha!$D$8:$H$27,5,FALSE))&lt;6,"",LEFT(RIGHT(VLOOKUP(AA52,suvaha!$D$8:$H$27,5,FALSE),6),1))</f>
        <v/>
      </c>
      <c r="BW58" s="476" t="s">
        <v>37</v>
      </c>
      <c r="BX58" s="474" t="str">
        <f>IF(LEN(VLOOKUP(AA52,suvaha!$D$8:$H$27,5,FALSE))&lt;5,"",LEFT(RIGHT(VLOOKUP(AA52,suvaha!$D$8:$H$27,5,FALSE),5),1))</f>
        <v/>
      </c>
      <c r="BY58" s="476" t="s">
        <v>37</v>
      </c>
      <c r="BZ58" s="474" t="str">
        <f>IF(LEN(VLOOKUP(AA52,suvaha!$D$8:$H$27,5,FALSE))&lt;4,"",LEFT(RIGHT(VLOOKUP(AA52,suvaha!$D$8:$H$27,5,FALSE),4),1))</f>
        <v/>
      </c>
      <c r="CA58" s="191" t="s">
        <v>37</v>
      </c>
      <c r="CB58" s="474" t="str">
        <f>IF(LEN(VLOOKUP(AA52,suvaha!$D$8:$H$27,5,FALSE))&lt;3,"",LEFT(RIGHT(VLOOKUP(AA52,suvaha!$D$8:$H$27,5,FALSE),3),1))</f>
        <v/>
      </c>
      <c r="CC58" s="476" t="s">
        <v>37</v>
      </c>
      <c r="CD58" s="474" t="str">
        <f>IF(LEN(VLOOKUP(AA52,suvaha!$D$8:$H$27,5,FALSE))&lt;2,"",LEFT(RIGHT(VLOOKUP(AA52,suvaha!$D$8:$H$27,5,FALSE),2),1))</f>
        <v/>
      </c>
      <c r="CE58" s="476" t="s">
        <v>53</v>
      </c>
      <c r="CF58" s="474" t="str">
        <f>IF(VLOOKUP(AA52,suvaha!$D$8:$H$27,5,FALSE)=0,"",IF(LEN(VLOOKUP(AA52,suvaha!$D$8:$H$27,5,FALSE))&lt;1,"",LEFT(RIGHT(VLOOKUP(AA52,suvaha!$D$8:$H$27,5,FALSE),1),1)))</f>
        <v/>
      </c>
      <c r="CG58" s="187"/>
      <c r="CH58" s="639"/>
      <c r="CI58" s="639"/>
      <c r="CJ58" s="639"/>
    </row>
    <row r="59" spans="1:88" ht="3" customHeight="1">
      <c r="A59" s="139"/>
      <c r="B59" s="715"/>
      <c r="C59" s="715"/>
      <c r="D59" s="715"/>
      <c r="E59" s="718"/>
      <c r="F59" s="719"/>
      <c r="G59" s="707"/>
      <c r="H59" s="716"/>
      <c r="I59" s="716"/>
      <c r="J59" s="716"/>
      <c r="K59" s="716"/>
      <c r="L59" s="716"/>
      <c r="M59" s="716"/>
      <c r="N59" s="716"/>
      <c r="O59" s="716"/>
      <c r="P59" s="716"/>
      <c r="Q59" s="716"/>
      <c r="R59" s="716"/>
      <c r="S59" s="716"/>
      <c r="T59" s="716"/>
      <c r="U59" s="716"/>
      <c r="V59" s="716"/>
      <c r="W59" s="716"/>
      <c r="X59" s="716"/>
      <c r="Y59" s="716"/>
      <c r="Z59" s="716"/>
      <c r="AA59" s="717"/>
      <c r="AB59" s="717"/>
      <c r="AC59" s="717"/>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189"/>
      <c r="BB59" s="182"/>
      <c r="BC59" s="182"/>
      <c r="BD59" s="182"/>
      <c r="BE59" s="182"/>
      <c r="BF59" s="182"/>
      <c r="BG59" s="182"/>
      <c r="BH59" s="182"/>
      <c r="BI59" s="182"/>
      <c r="BJ59" s="183"/>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184"/>
      <c r="CH59" s="639"/>
      <c r="CI59" s="639"/>
      <c r="CJ59" s="639"/>
    </row>
    <row r="60" spans="1:88" s="174" customFormat="1" ht="3" customHeight="1">
      <c r="A60" s="139"/>
      <c r="B60" s="715"/>
      <c r="C60" s="715"/>
      <c r="D60" s="715"/>
      <c r="E60" s="718" t="s">
        <v>63</v>
      </c>
      <c r="F60" s="719"/>
      <c r="G60" s="707"/>
      <c r="H60" s="716" t="str">
        <f>Index!C58</f>
        <v>Goodwill (015) - /075, 091A/</v>
      </c>
      <c r="I60" s="716"/>
      <c r="J60" s="716"/>
      <c r="K60" s="716"/>
      <c r="L60" s="716"/>
      <c r="M60" s="716"/>
      <c r="N60" s="716"/>
      <c r="O60" s="716"/>
      <c r="P60" s="716"/>
      <c r="Q60" s="716"/>
      <c r="R60" s="716"/>
      <c r="S60" s="716"/>
      <c r="T60" s="716"/>
      <c r="U60" s="716"/>
      <c r="V60" s="716"/>
      <c r="W60" s="716"/>
      <c r="X60" s="716"/>
      <c r="Y60" s="716"/>
      <c r="Z60" s="716"/>
      <c r="AA60" s="717" t="s">
        <v>64</v>
      </c>
      <c r="AB60" s="717"/>
      <c r="AC60" s="717"/>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175"/>
      <c r="BS60" s="175"/>
      <c r="BT60" s="175"/>
      <c r="BU60" s="175"/>
      <c r="BV60" s="175"/>
      <c r="BW60" s="176"/>
      <c r="BX60" s="175"/>
      <c r="BY60" s="175"/>
      <c r="BZ60" s="175"/>
      <c r="CA60" s="175"/>
      <c r="CB60" s="175"/>
      <c r="CC60" s="175"/>
      <c r="CD60" s="175"/>
      <c r="CE60" s="175"/>
      <c r="CF60" s="175"/>
      <c r="CG60" s="177"/>
      <c r="CH60" s="639"/>
      <c r="CI60" s="639"/>
      <c r="CJ60" s="639"/>
    </row>
    <row r="61" spans="1:88" s="174" customFormat="1" ht="3" customHeight="1">
      <c r="A61" s="139"/>
      <c r="B61" s="715"/>
      <c r="C61" s="715"/>
      <c r="D61" s="715"/>
      <c r="E61" s="718"/>
      <c r="F61" s="719"/>
      <c r="G61" s="707"/>
      <c r="H61" s="716"/>
      <c r="I61" s="716"/>
      <c r="J61" s="716"/>
      <c r="K61" s="716"/>
      <c r="L61" s="716"/>
      <c r="M61" s="716"/>
      <c r="N61" s="716"/>
      <c r="O61" s="716"/>
      <c r="P61" s="716"/>
      <c r="Q61" s="716"/>
      <c r="R61" s="716"/>
      <c r="S61" s="716"/>
      <c r="T61" s="716"/>
      <c r="U61" s="716"/>
      <c r="V61" s="716"/>
      <c r="W61" s="716"/>
      <c r="X61" s="716"/>
      <c r="Y61" s="716"/>
      <c r="Z61" s="716"/>
      <c r="AA61" s="717"/>
      <c r="AB61" s="717"/>
      <c r="AC61" s="717"/>
      <c r="AD61" s="671"/>
      <c r="AE61" s="672"/>
      <c r="AF61" s="672"/>
      <c r="AG61" s="672"/>
      <c r="AH61" s="471"/>
      <c r="AI61" s="673"/>
      <c r="AJ61" s="673"/>
      <c r="AK61" s="673"/>
      <c r="AL61" s="673"/>
      <c r="AM61" s="673"/>
      <c r="AN61" s="674"/>
      <c r="AO61" s="668"/>
      <c r="AP61" s="668"/>
      <c r="AQ61" s="668"/>
      <c r="AR61" s="668"/>
      <c r="AS61" s="668"/>
      <c r="AT61" s="674"/>
      <c r="AU61" s="668"/>
      <c r="AV61" s="668"/>
      <c r="AW61" s="668"/>
      <c r="AX61" s="668"/>
      <c r="AY61" s="668"/>
      <c r="AZ61" s="711"/>
      <c r="BA61" s="671"/>
      <c r="BB61" s="672"/>
      <c r="BC61" s="672"/>
      <c r="BD61" s="672"/>
      <c r="BE61" s="471"/>
      <c r="BF61" s="673"/>
      <c r="BG61" s="673"/>
      <c r="BH61" s="673"/>
      <c r="BI61" s="673"/>
      <c r="BJ61" s="673"/>
      <c r="BK61" s="674"/>
      <c r="BL61" s="668"/>
      <c r="BM61" s="668"/>
      <c r="BN61" s="668"/>
      <c r="BO61" s="668"/>
      <c r="BP61" s="668"/>
      <c r="BQ61" s="667"/>
      <c r="BR61" s="668"/>
      <c r="BS61" s="668"/>
      <c r="BT61" s="668"/>
      <c r="BU61" s="668"/>
      <c r="BV61" s="668"/>
      <c r="BW61" s="178"/>
      <c r="BX61" s="179"/>
      <c r="BY61" s="179"/>
      <c r="BZ61" s="179"/>
      <c r="CA61" s="179"/>
      <c r="CB61" s="179"/>
      <c r="CC61" s="179"/>
      <c r="CD61" s="179"/>
      <c r="CE61" s="179"/>
      <c r="CF61" s="179"/>
      <c r="CG61" s="180"/>
      <c r="CH61" s="639"/>
      <c r="CI61" s="639"/>
      <c r="CJ61" s="639"/>
    </row>
    <row r="62" spans="1:88" ht="15" customHeight="1">
      <c r="A62" s="139"/>
      <c r="B62" s="715"/>
      <c r="C62" s="715"/>
      <c r="D62" s="715"/>
      <c r="E62" s="718"/>
      <c r="F62" s="719"/>
      <c r="G62" s="707"/>
      <c r="H62" s="716"/>
      <c r="I62" s="716"/>
      <c r="J62" s="716"/>
      <c r="K62" s="716"/>
      <c r="L62" s="716"/>
      <c r="M62" s="716"/>
      <c r="N62" s="716"/>
      <c r="O62" s="716"/>
      <c r="P62" s="716"/>
      <c r="Q62" s="716"/>
      <c r="R62" s="716"/>
      <c r="S62" s="716"/>
      <c r="T62" s="716"/>
      <c r="U62" s="716"/>
      <c r="V62" s="716"/>
      <c r="W62" s="716"/>
      <c r="X62" s="716"/>
      <c r="Y62" s="716"/>
      <c r="Z62" s="716"/>
      <c r="AA62" s="717"/>
      <c r="AB62" s="717"/>
      <c r="AC62" s="717"/>
      <c r="AD62" s="671"/>
      <c r="AE62" s="474" t="str">
        <f>IF(LEN(VLOOKUP(AA60,suvaha!$D$8:$H$27,2,FALSE))&lt;11,"",LEFT(RIGHT(VLOOKUP(AA60,suvaha!$D$8:$H$27,2,FALSE),11),1))</f>
        <v/>
      </c>
      <c r="AF62" s="181"/>
      <c r="AG62" s="474" t="str">
        <f>IF(LEN(VLOOKUP(AA60,suvaha!$D$8:$H$27,2,FALSE))&lt;10,"",LEFT(RIGHT(VLOOKUP(AA60,suvaha!$D$8:$H$27,2,FALSE),10),1))</f>
        <v/>
      </c>
      <c r="AH62" s="476"/>
      <c r="AI62" s="474" t="str">
        <f>IF(LEN(VLOOKUP(AA60,suvaha!$D$8:$H$27,2,FALSE))&lt;9,"",LEFT(RIGHT(VLOOKUP(AA60,suvaha!$D$8:$H$27,2,FALSE),9),1))</f>
        <v/>
      </c>
      <c r="AJ62" s="181"/>
      <c r="AK62" s="474" t="str">
        <f>IF(LEN(VLOOKUP(AA60,suvaha!$D$8:$H$27,2,FALSE))&lt;8,"",LEFT(RIGHT(VLOOKUP(AA60,suvaha!$D$8:$H$27,2,FALSE),8),1))</f>
        <v/>
      </c>
      <c r="AL62" s="476"/>
      <c r="AM62" s="474" t="str">
        <f>IF(LEN(VLOOKUP(AA60,suvaha!$D$8:$H$27,2,FALSE))&lt;7,"",LEFT(RIGHT(VLOOKUP(AA60,suvaha!$D$8:$H$27,2,FALSE),7),1))</f>
        <v/>
      </c>
      <c r="AN62" s="674"/>
      <c r="AO62" s="474" t="str">
        <f>IF(LEN(VLOOKUP(AA60,suvaha!$D$8:$H$27,2,FALSE))&lt;6,"",LEFT(RIGHT(VLOOKUP(AA60,suvaha!$D$8:$H$27,2,FALSE),6),1))</f>
        <v/>
      </c>
      <c r="AP62" s="476"/>
      <c r="AQ62" s="474" t="str">
        <f>IF(LEN(VLOOKUP(AA60,suvaha!$D$8:$H$27,2,FALSE))&lt;5,"",LEFT(RIGHT(VLOOKUP(AA60,suvaha!$D$8:$H$27,2,FALSE),5),1))</f>
        <v/>
      </c>
      <c r="AR62" s="476"/>
      <c r="AS62" s="474" t="str">
        <f>IF(LEN(VLOOKUP(AA60,suvaha!$D$8:$H$27,2,FALSE))&lt;4,"",LEFT(RIGHT(VLOOKUP(AA60,suvaha!$D$8:$H$27,2,FALSE),4),1))</f>
        <v/>
      </c>
      <c r="AT62" s="674"/>
      <c r="AU62" s="474" t="str">
        <f>IF(LEN(VLOOKUP(AA60,suvaha!$D$8:$H$27,2,FALSE))&lt;3,"",LEFT(RIGHT(VLOOKUP(AA60,suvaha!$D$8:$H$27,2,FALSE),3),1))</f>
        <v/>
      </c>
      <c r="AV62" s="476"/>
      <c r="AW62" s="474" t="str">
        <f>IF(LEN(VLOOKUP(AA60,suvaha!$D$8:$H$27,2,FALSE))&lt;2,"",LEFT(RIGHT(VLOOKUP(AA60,suvaha!$D$8:$H$27,2,FALSE),2),1))</f>
        <v/>
      </c>
      <c r="AX62" s="476"/>
      <c r="AY62" s="474" t="str">
        <f>IF(VLOOKUP(AA60,suvaha!$D$8:$H$27,2,FALSE)=0,"",IF(LEN(VLOOKUP(AA60,suvaha!$D$8:$H$27,2,FALSE))&lt;1,"",LEFT(RIGHT(VLOOKUP(AA60,suvaha!$D$8:$H$27,2,FALSE),1),1)))</f>
        <v/>
      </c>
      <c r="AZ62" s="711"/>
      <c r="BA62" s="671"/>
      <c r="BB62" s="474" t="str">
        <f>IF(LEN(VLOOKUP(AA60,suvaha!$D$8:$H$27,4,FALSE))&lt;11,"",LEFT(RIGHT(VLOOKUP(AA60,suvaha!$D$8:$H$27,4,FALSE),11),1))</f>
        <v/>
      </c>
      <c r="BC62" s="181"/>
      <c r="BD62" s="474" t="str">
        <f>IF(LEN(VLOOKUP(AA60,suvaha!$D$8:$H$27,4,FALSE))&lt;10,"",LEFT(RIGHT(VLOOKUP(AA60,suvaha!$D$8:$H$27,4,FALSE),10),1))</f>
        <v/>
      </c>
      <c r="BE62" s="476"/>
      <c r="BF62" s="474" t="str">
        <f>IF(LEN(VLOOKUP(AA60,suvaha!$D$8:$H$27,4,FALSE))&lt;9,"",LEFT(RIGHT(VLOOKUP(AA60,suvaha!$D$8:$H$27,4,FALSE),9),1))</f>
        <v/>
      </c>
      <c r="BG62" s="181"/>
      <c r="BH62" s="474" t="str">
        <f>IF(LEN(VLOOKUP(AA60,suvaha!$D$8:$H$27,4,FALSE))&lt;8,"",LEFT(RIGHT(VLOOKUP(AA60,suvaha!$D$8:$H$27,4,FALSE),8),1))</f>
        <v/>
      </c>
      <c r="BI62" s="476"/>
      <c r="BJ62" s="474" t="str">
        <f>IF(LEN(VLOOKUP(AA60,suvaha!$D$8:$H$27,4,FALSE))&lt;7,"",LEFT(RIGHT(VLOOKUP(AA60,suvaha!$D$8:$H$27,4,FALSE),7),1))</f>
        <v/>
      </c>
      <c r="BK62" s="674"/>
      <c r="BL62" s="474" t="str">
        <f>IF(LEN(VLOOKUP(AA60,suvaha!$D$8:$H$27,4,FALSE))&lt;6,"",LEFT(RIGHT(VLOOKUP(AA60,suvaha!$D$8:$H$27,4,FALSE),6),1))</f>
        <v/>
      </c>
      <c r="BM62" s="476"/>
      <c r="BN62" s="474" t="str">
        <f>IF(LEN(VLOOKUP(AA60,suvaha!$D$8:$H$27,4,FALSE))&lt;5,"",LEFT(RIGHT(VLOOKUP(AA60,suvaha!$D$8:$H$27,4,FALSE),5),1))</f>
        <v/>
      </c>
      <c r="BO62" s="476"/>
      <c r="BP62" s="474" t="str">
        <f>IF(LEN(VLOOKUP(AA60,suvaha!$D$8:$H$27,4,FALSE))&lt;4,"",LEFT(RIGHT(VLOOKUP(AA60,suvaha!$D$8:$H$27,4,FALSE),4),1))</f>
        <v/>
      </c>
      <c r="BQ62" s="667"/>
      <c r="BR62" s="474" t="str">
        <f>IF(LEN(VLOOKUP(AA60,suvaha!$D$8:$H$27,4,FALSE))&lt;3,"",LEFT(RIGHT(VLOOKUP(AA60,suvaha!$D$8:$H$27,4,FALSE),3),1))</f>
        <v/>
      </c>
      <c r="BS62" s="476"/>
      <c r="BT62" s="474" t="str">
        <f>IF(LEN(VLOOKUP(AA60,suvaha!$D$8:$H$27,4,FALSE))&lt;2,"",LEFT(RIGHT(VLOOKUP(AA60,suvaha!$D$8:$H$27,4,FALSE),2),1))</f>
        <v/>
      </c>
      <c r="BU62" s="476"/>
      <c r="BV62" s="474" t="str">
        <f>IF(VLOOKUP(AA60,suvaha!$D$8:$H$27,4,FALSE)=0,"",IF(LEN(VLOOKUP(AA60,suvaha!$D$8:$H$27,4,FALSE))&lt;1,"",LEFT(RIGHT(VLOOKUP(AA60,suvaha!$D$8:$H$27,4,FALSE),1),1)))</f>
        <v/>
      </c>
      <c r="BW62" s="178"/>
      <c r="BX62" s="179"/>
      <c r="BY62" s="179"/>
      <c r="BZ62" s="179"/>
      <c r="CA62" s="179"/>
      <c r="CB62" s="179"/>
      <c r="CC62" s="179"/>
      <c r="CD62" s="179"/>
      <c r="CE62" s="179"/>
      <c r="CF62" s="179"/>
      <c r="CG62" s="180"/>
      <c r="CH62" s="639"/>
      <c r="CI62" s="639"/>
      <c r="CJ62" s="639"/>
    </row>
    <row r="63" spans="1:88" ht="3" customHeight="1">
      <c r="A63" s="139"/>
      <c r="B63" s="715"/>
      <c r="C63" s="715"/>
      <c r="D63" s="715"/>
      <c r="E63" s="718"/>
      <c r="F63" s="719"/>
      <c r="G63" s="707"/>
      <c r="H63" s="716"/>
      <c r="I63" s="716"/>
      <c r="J63" s="716"/>
      <c r="K63" s="716"/>
      <c r="L63" s="716"/>
      <c r="M63" s="716"/>
      <c r="N63" s="716"/>
      <c r="O63" s="716"/>
      <c r="P63" s="716"/>
      <c r="Q63" s="716"/>
      <c r="R63" s="716"/>
      <c r="S63" s="716"/>
      <c r="T63" s="716"/>
      <c r="U63" s="716"/>
      <c r="V63" s="716"/>
      <c r="W63" s="716"/>
      <c r="X63" s="716"/>
      <c r="Y63" s="716"/>
      <c r="Z63" s="716"/>
      <c r="AA63" s="717"/>
      <c r="AB63" s="717"/>
      <c r="AC63" s="717"/>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182"/>
      <c r="BS63" s="182"/>
      <c r="BT63" s="182"/>
      <c r="BU63" s="182"/>
      <c r="BV63" s="182"/>
      <c r="BW63" s="183"/>
      <c r="BX63" s="182"/>
      <c r="BY63" s="182"/>
      <c r="BZ63" s="182"/>
      <c r="CA63" s="182"/>
      <c r="CB63" s="182"/>
      <c r="CC63" s="182"/>
      <c r="CD63" s="182"/>
      <c r="CE63" s="182"/>
      <c r="CF63" s="182"/>
      <c r="CG63" s="184"/>
      <c r="CH63" s="639"/>
      <c r="CI63" s="639"/>
      <c r="CJ63" s="639"/>
    </row>
    <row r="64" spans="1:88" ht="3" customHeight="1">
      <c r="A64" s="139"/>
      <c r="B64" s="715"/>
      <c r="C64" s="715"/>
      <c r="D64" s="715"/>
      <c r="E64" s="718"/>
      <c r="F64" s="719"/>
      <c r="G64" s="707"/>
      <c r="H64" s="716"/>
      <c r="I64" s="716"/>
      <c r="J64" s="716"/>
      <c r="K64" s="716"/>
      <c r="L64" s="716"/>
      <c r="M64" s="716"/>
      <c r="N64" s="716"/>
      <c r="O64" s="716"/>
      <c r="P64" s="716"/>
      <c r="Q64" s="716"/>
      <c r="R64" s="716"/>
      <c r="S64" s="716"/>
      <c r="T64" s="716"/>
      <c r="U64" s="716"/>
      <c r="V64" s="716"/>
      <c r="W64" s="716"/>
      <c r="X64" s="716"/>
      <c r="Y64" s="716"/>
      <c r="Z64" s="716"/>
      <c r="AA64" s="717"/>
      <c r="AB64" s="717"/>
      <c r="AC64" s="717"/>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185"/>
      <c r="BB64" s="175"/>
      <c r="BC64" s="175"/>
      <c r="BD64" s="175"/>
      <c r="BE64" s="175"/>
      <c r="BF64" s="175"/>
      <c r="BG64" s="175"/>
      <c r="BH64" s="175"/>
      <c r="BI64" s="175"/>
      <c r="BJ64" s="176"/>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177"/>
      <c r="CH64" s="639"/>
      <c r="CI64" s="639"/>
      <c r="CJ64" s="639"/>
    </row>
    <row r="65" spans="1:88" ht="3" customHeight="1">
      <c r="A65" s="139"/>
      <c r="B65" s="715"/>
      <c r="C65" s="715"/>
      <c r="D65" s="715"/>
      <c r="E65" s="718"/>
      <c r="F65" s="719"/>
      <c r="G65" s="707"/>
      <c r="H65" s="716"/>
      <c r="I65" s="716"/>
      <c r="J65" s="716"/>
      <c r="K65" s="716"/>
      <c r="L65" s="716"/>
      <c r="M65" s="716"/>
      <c r="N65" s="716"/>
      <c r="O65" s="716"/>
      <c r="P65" s="716"/>
      <c r="Q65" s="716"/>
      <c r="R65" s="716"/>
      <c r="S65" s="716"/>
      <c r="T65" s="716"/>
      <c r="U65" s="716"/>
      <c r="V65" s="716"/>
      <c r="W65" s="716"/>
      <c r="X65" s="716"/>
      <c r="Y65" s="716"/>
      <c r="Z65" s="716"/>
      <c r="AA65" s="717"/>
      <c r="AB65" s="717"/>
      <c r="AC65" s="717"/>
      <c r="AD65" s="671"/>
      <c r="AE65" s="672"/>
      <c r="AF65" s="672"/>
      <c r="AG65" s="672"/>
      <c r="AH65" s="471"/>
      <c r="AI65" s="673"/>
      <c r="AJ65" s="673"/>
      <c r="AK65" s="673"/>
      <c r="AL65" s="673"/>
      <c r="AM65" s="673"/>
      <c r="AN65" s="674" t="s">
        <v>37</v>
      </c>
      <c r="AO65" s="668"/>
      <c r="AP65" s="668"/>
      <c r="AQ65" s="668"/>
      <c r="AR65" s="668"/>
      <c r="AS65" s="668"/>
      <c r="AT65" s="674" t="s">
        <v>37</v>
      </c>
      <c r="AU65" s="668"/>
      <c r="AV65" s="668"/>
      <c r="AW65" s="668"/>
      <c r="AX65" s="668"/>
      <c r="AY65" s="668"/>
      <c r="AZ65" s="711"/>
      <c r="BA65" s="186"/>
      <c r="BB65" s="179"/>
      <c r="BC65" s="179"/>
      <c r="BD65" s="179"/>
      <c r="BE65" s="179"/>
      <c r="BF65" s="179"/>
      <c r="BG65" s="179"/>
      <c r="BH65" s="179"/>
      <c r="BI65" s="179"/>
      <c r="BJ65" s="178"/>
      <c r="BK65" s="179"/>
      <c r="BL65" s="672"/>
      <c r="BM65" s="672"/>
      <c r="BN65" s="672"/>
      <c r="BO65" s="179"/>
      <c r="BP65" s="190"/>
      <c r="BQ65" s="190"/>
      <c r="BR65" s="190"/>
      <c r="BS65" s="190"/>
      <c r="BT65" s="190"/>
      <c r="BU65" s="179"/>
      <c r="BV65" s="190"/>
      <c r="BW65" s="190"/>
      <c r="BX65" s="190"/>
      <c r="BY65" s="190"/>
      <c r="BZ65" s="190"/>
      <c r="CA65" s="191"/>
      <c r="CB65" s="190"/>
      <c r="CC65" s="190"/>
      <c r="CD65" s="190"/>
      <c r="CE65" s="190"/>
      <c r="CF65" s="190"/>
      <c r="CG65" s="187"/>
      <c r="CH65" s="639"/>
      <c r="CI65" s="639"/>
      <c r="CJ65" s="639"/>
    </row>
    <row r="66" spans="1:88" ht="15" customHeight="1">
      <c r="A66" s="139"/>
      <c r="B66" s="715"/>
      <c r="C66" s="715"/>
      <c r="D66" s="715"/>
      <c r="E66" s="718"/>
      <c r="F66" s="719"/>
      <c r="G66" s="707"/>
      <c r="H66" s="716"/>
      <c r="I66" s="716"/>
      <c r="J66" s="716"/>
      <c r="K66" s="716"/>
      <c r="L66" s="716"/>
      <c r="M66" s="716"/>
      <c r="N66" s="716"/>
      <c r="O66" s="716"/>
      <c r="P66" s="716"/>
      <c r="Q66" s="716"/>
      <c r="R66" s="716"/>
      <c r="S66" s="716"/>
      <c r="T66" s="716"/>
      <c r="U66" s="716"/>
      <c r="V66" s="716"/>
      <c r="W66" s="716"/>
      <c r="X66" s="716"/>
      <c r="Y66" s="716"/>
      <c r="Z66" s="716"/>
      <c r="AA66" s="717"/>
      <c r="AB66" s="717"/>
      <c r="AC66" s="717"/>
      <c r="AD66" s="671"/>
      <c r="AE66" s="474" t="str">
        <f>IF(LEN(VLOOKUP(AA60,suvaha!$D$8:$H$27,3,FALSE))&lt;11,"",LEFT(RIGHT(VLOOKUP(AA60,suvaha!$D$8:$H$27,3,FALSE),11),1))</f>
        <v/>
      </c>
      <c r="AF66" s="181" t="s">
        <v>37</v>
      </c>
      <c r="AG66" s="474" t="str">
        <f>IF(LEN(VLOOKUP(AA60,suvaha!$D$8:$H$27,3,FALSE))&lt;10,"",LEFT(RIGHT(VLOOKUP(AA60,suvaha!$D$8:$H$27,3,FALSE),10),1))</f>
        <v/>
      </c>
      <c r="AH66" s="476" t="s">
        <v>37</v>
      </c>
      <c r="AI66" s="474" t="str">
        <f>IF(LEN(VLOOKUP(AA60,suvaha!$D$8:$H$27,3,FALSE))&lt;9,"",LEFT(RIGHT(VLOOKUP(AA60,suvaha!$D$8:$H$27,3,FALSE),9),1))</f>
        <v/>
      </c>
      <c r="AJ66" s="181" t="s">
        <v>37</v>
      </c>
      <c r="AK66" s="474" t="str">
        <f>IF(LEN(VLOOKUP(AA60,suvaha!$D$8:$F$27,3,FALSE))&lt;8,"",LEFT(RIGHT(VLOOKUP(AA60,suvaha!$D$8:$F$27,3,FALSE),8),1))</f>
        <v/>
      </c>
      <c r="AL66" s="476" t="s">
        <v>37</v>
      </c>
      <c r="AM66" s="474" t="str">
        <f>IF(LEN(VLOOKUP(AA60,suvaha!$D$8:$H$27,3,FALSE))&lt;7,"",LEFT(RIGHT(VLOOKUP(AA60,suvaha!$D$8:$H$27,3,FALSE),7),1))</f>
        <v/>
      </c>
      <c r="AN66" s="674"/>
      <c r="AO66" s="474" t="str">
        <f>IF(LEN(VLOOKUP(AA60,suvaha!$D$8:$H$27,3,FALSE))&lt;6,"",LEFT(RIGHT(VLOOKUP(AA60,suvaha!$D$8:$H$27,3,FALSE),6),1))</f>
        <v/>
      </c>
      <c r="AP66" s="476" t="s">
        <v>37</v>
      </c>
      <c r="AQ66" s="474" t="str">
        <f>IF(LEN(VLOOKUP(AA60,suvaha!$D$8:$H$27,3,FALSE))&lt;5,"",LEFT(RIGHT(VLOOKUP(AA60,suvaha!$D$8:$H$27,3,FALSE),5),1))</f>
        <v/>
      </c>
      <c r="AR66" s="476" t="s">
        <v>37</v>
      </c>
      <c r="AS66" s="474" t="str">
        <f>IF(LEN(VLOOKUP(AA60,suvaha!$D$8:$H$27,3,FALSE))&lt;4,"",LEFT(RIGHT(VLOOKUP(AA60,suvaha!$D$8:$H$27,3,FALSE),4),1))</f>
        <v/>
      </c>
      <c r="AT66" s="674"/>
      <c r="AU66" s="474" t="str">
        <f>IF(LEN(VLOOKUP(AA60,suvaha!$D$8:$H$27,3,FALSE))&lt;3,"",LEFT(RIGHT(VLOOKUP(AA60,suvaha!$D$8:$H$27,3,FALSE),3),1))</f>
        <v/>
      </c>
      <c r="AV66" s="476" t="s">
        <v>37</v>
      </c>
      <c r="AW66" s="474" t="str">
        <f>IF(LEN(VLOOKUP(AA60,suvaha!$D$8:$H$27,3,FALSE))&lt;2,"",LEFT(RIGHT(VLOOKUP(AA60,suvaha!$D$8:$H$27,3,FALSE),2),1))</f>
        <v/>
      </c>
      <c r="AX66" s="476" t="s">
        <v>37</v>
      </c>
      <c r="AY66" s="474" t="str">
        <f>IF(VLOOKUP(AA60,suvaha!$D$8:$H$27,3,FALSE)=0,"",IF(LEN(VLOOKUP(AA60,suvaha!$D$8:$H$27,3,FALSE))&lt;1,"",LEFT(RIGHT(VLOOKUP(AA60,suvaha!$D$8:$H$27,3,FALSE),1),1)))</f>
        <v/>
      </c>
      <c r="AZ66" s="711"/>
      <c r="BA66" s="186"/>
      <c r="BB66" s="179"/>
      <c r="BC66" s="179"/>
      <c r="BD66" s="179"/>
      <c r="BE66" s="179"/>
      <c r="BF66" s="179"/>
      <c r="BG66" s="179"/>
      <c r="BH66" s="179"/>
      <c r="BI66" s="179"/>
      <c r="BJ66" s="178"/>
      <c r="BK66" s="179"/>
      <c r="BL66" s="474" t="str">
        <f>IF(LEN(VLOOKUP(AA60,suvaha!$D$8:$H$27,5,FALSE))&lt;11,"",LEFT(RIGHT(VLOOKUP(AA60,suvaha!$D$8:$H$27,5,FALSE),11),1))</f>
        <v/>
      </c>
      <c r="BM66" s="181" t="s">
        <v>37</v>
      </c>
      <c r="BN66" s="474" t="str">
        <f>IF(LEN(VLOOKUP(AA60,suvaha!$D$8:$H$27,5,FALSE))&lt;10,"",LEFT(RIGHT(VLOOKUP(AA60,suvaha!$D$8:$H$27,5,FALSE),10),1))</f>
        <v/>
      </c>
      <c r="BO66" s="179" t="s">
        <v>37</v>
      </c>
      <c r="BP66" s="474" t="str">
        <f>IF(LEN(VLOOKUP(AA60,suvaha!$D$8:$H$27,5,FALSE))&lt;9,"",LEFT(RIGHT(VLOOKUP(AA60,suvaha!$D$8:$H$27,5,FALSE),9),1))</f>
        <v/>
      </c>
      <c r="BQ66" s="476" t="s">
        <v>37</v>
      </c>
      <c r="BR66" s="474" t="str">
        <f>IF(LEN(VLOOKUP(AA60,suvaha!$D$8:$H$27,5,FALSE))&lt;8,"",LEFT(RIGHT(VLOOKUP(AA60,suvaha!$D$8:$H$27,5,FALSE),8),1))</f>
        <v/>
      </c>
      <c r="BS66" s="476" t="s">
        <v>37</v>
      </c>
      <c r="BT66" s="474" t="str">
        <f>IF(LEN(VLOOKUP(AA60,suvaha!$D$8:$H$27,5,FALSE))&lt;7,"",LEFT(RIGHT(VLOOKUP(AA60,suvaha!$D$8:$H$27,5,FALSE),7),1))</f>
        <v/>
      </c>
      <c r="BU66" s="179" t="s">
        <v>37</v>
      </c>
      <c r="BV66" s="474" t="str">
        <f>IF(LEN(VLOOKUP(AA60,suvaha!$D$8:$H$27,5,FALSE))&lt;6,"",LEFT(RIGHT(VLOOKUP(AA60,suvaha!$D$8:$H$27,5,FALSE),6),1))</f>
        <v/>
      </c>
      <c r="BW66" s="476" t="s">
        <v>37</v>
      </c>
      <c r="BX66" s="474" t="str">
        <f>IF(LEN(VLOOKUP(AA60,suvaha!$D$8:$H$27,5,FALSE))&lt;5,"",LEFT(RIGHT(VLOOKUP(AA60,suvaha!$D$8:$H$27,5,FALSE),5),1))</f>
        <v/>
      </c>
      <c r="BY66" s="476" t="s">
        <v>37</v>
      </c>
      <c r="BZ66" s="474" t="str">
        <f>IF(LEN(VLOOKUP(AA60,suvaha!$D$8:$H$27,5,FALSE))&lt;4,"",LEFT(RIGHT(VLOOKUP(AA60,suvaha!$D$8:$H$27,5,FALSE),4),1))</f>
        <v/>
      </c>
      <c r="CA66" s="191" t="s">
        <v>37</v>
      </c>
      <c r="CB66" s="474" t="str">
        <f>IF(LEN(VLOOKUP(AA60,suvaha!$D$8:$H$27,5,FALSE))&lt;3,"",LEFT(RIGHT(VLOOKUP(AA60,suvaha!$D$8:$H$27,5,FALSE),3),1))</f>
        <v/>
      </c>
      <c r="CC66" s="476" t="s">
        <v>37</v>
      </c>
      <c r="CD66" s="474" t="str">
        <f>IF(LEN(VLOOKUP(AA60,suvaha!$D$8:$H$27,5,FALSE))&lt;2,"",LEFT(RIGHT(VLOOKUP(AA60,suvaha!$D$8:$H$27,5,FALSE),2),1))</f>
        <v/>
      </c>
      <c r="CE66" s="476" t="s">
        <v>53</v>
      </c>
      <c r="CF66" s="474" t="str">
        <f>IF(VLOOKUP(AA60,suvaha!$D$8:$H$27,5,FALSE)=0,"",IF(LEN(VLOOKUP(AA60,suvaha!$D$8:$H$27,5,FALSE))&lt;1,"",LEFT(RIGHT(VLOOKUP(AA60,suvaha!$D$8:$H$27,5,FALSE),1),1)))</f>
        <v/>
      </c>
      <c r="CG66" s="187"/>
      <c r="CH66" s="639"/>
      <c r="CI66" s="639"/>
      <c r="CJ66" s="639"/>
    </row>
    <row r="67" spans="1:88" ht="3" customHeight="1">
      <c r="A67" s="139"/>
      <c r="B67" s="715"/>
      <c r="C67" s="715"/>
      <c r="D67" s="715"/>
      <c r="E67" s="718"/>
      <c r="F67" s="719"/>
      <c r="G67" s="707"/>
      <c r="H67" s="716"/>
      <c r="I67" s="716"/>
      <c r="J67" s="716"/>
      <c r="K67" s="716"/>
      <c r="L67" s="716"/>
      <c r="M67" s="716"/>
      <c r="N67" s="716"/>
      <c r="O67" s="716"/>
      <c r="P67" s="716"/>
      <c r="Q67" s="716"/>
      <c r="R67" s="716"/>
      <c r="S67" s="716"/>
      <c r="T67" s="716"/>
      <c r="U67" s="716"/>
      <c r="V67" s="716"/>
      <c r="W67" s="716"/>
      <c r="X67" s="716"/>
      <c r="Y67" s="716"/>
      <c r="Z67" s="716"/>
      <c r="AA67" s="717"/>
      <c r="AB67" s="717"/>
      <c r="AC67" s="717"/>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189"/>
      <c r="BB67" s="182"/>
      <c r="BC67" s="182"/>
      <c r="BD67" s="182"/>
      <c r="BE67" s="182"/>
      <c r="BF67" s="182"/>
      <c r="BG67" s="182"/>
      <c r="BH67" s="182"/>
      <c r="BI67" s="182"/>
      <c r="BJ67" s="183"/>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4"/>
      <c r="CH67" s="639"/>
      <c r="CI67" s="639"/>
      <c r="CJ67" s="639"/>
    </row>
    <row r="68" spans="1:88" s="174" customFormat="1" ht="3" customHeight="1">
      <c r="A68" s="139"/>
      <c r="B68" s="715"/>
      <c r="C68" s="715"/>
      <c r="D68" s="715"/>
      <c r="E68" s="718" t="s">
        <v>65</v>
      </c>
      <c r="F68" s="719"/>
      <c r="G68" s="707"/>
      <c r="H68" s="716" t="str">
        <f>Index!C59</f>
        <v>Ostatný dlhodobý nehmotný majetok (019, 01X) - /079, 07X, 091A/</v>
      </c>
      <c r="I68" s="716"/>
      <c r="J68" s="716"/>
      <c r="K68" s="716"/>
      <c r="L68" s="716"/>
      <c r="M68" s="716"/>
      <c r="N68" s="716"/>
      <c r="O68" s="716"/>
      <c r="P68" s="716"/>
      <c r="Q68" s="716"/>
      <c r="R68" s="716"/>
      <c r="S68" s="716"/>
      <c r="T68" s="716"/>
      <c r="U68" s="716"/>
      <c r="V68" s="716"/>
      <c r="W68" s="716"/>
      <c r="X68" s="716"/>
      <c r="Y68" s="716"/>
      <c r="Z68" s="716"/>
      <c r="AA68" s="717" t="s">
        <v>66</v>
      </c>
      <c r="AB68" s="717"/>
      <c r="AC68" s="717"/>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175"/>
      <c r="BS68" s="175"/>
      <c r="BT68" s="175"/>
      <c r="BU68" s="175"/>
      <c r="BV68" s="175"/>
      <c r="BW68" s="176"/>
      <c r="BX68" s="175"/>
      <c r="BY68" s="175"/>
      <c r="BZ68" s="175"/>
      <c r="CA68" s="175"/>
      <c r="CB68" s="175"/>
      <c r="CC68" s="175"/>
      <c r="CD68" s="175"/>
      <c r="CE68" s="175"/>
      <c r="CF68" s="175"/>
      <c r="CG68" s="177"/>
      <c r="CH68" s="639"/>
      <c r="CI68" s="639"/>
      <c r="CJ68" s="639"/>
    </row>
    <row r="69" spans="1:88" s="174" customFormat="1" ht="3" customHeight="1">
      <c r="A69" s="139"/>
      <c r="B69" s="715"/>
      <c r="C69" s="715"/>
      <c r="D69" s="715"/>
      <c r="E69" s="718"/>
      <c r="F69" s="719"/>
      <c r="G69" s="707"/>
      <c r="H69" s="716"/>
      <c r="I69" s="716"/>
      <c r="J69" s="716"/>
      <c r="K69" s="716"/>
      <c r="L69" s="716"/>
      <c r="M69" s="716"/>
      <c r="N69" s="716"/>
      <c r="O69" s="716"/>
      <c r="P69" s="716"/>
      <c r="Q69" s="716"/>
      <c r="R69" s="716"/>
      <c r="S69" s="716"/>
      <c r="T69" s="716"/>
      <c r="U69" s="716"/>
      <c r="V69" s="716"/>
      <c r="W69" s="716"/>
      <c r="X69" s="716"/>
      <c r="Y69" s="716"/>
      <c r="Z69" s="716"/>
      <c r="AA69" s="717"/>
      <c r="AB69" s="717"/>
      <c r="AC69" s="717"/>
      <c r="AD69" s="671"/>
      <c r="AE69" s="672"/>
      <c r="AF69" s="672"/>
      <c r="AG69" s="672"/>
      <c r="AH69" s="471"/>
      <c r="AI69" s="673"/>
      <c r="AJ69" s="673"/>
      <c r="AK69" s="673"/>
      <c r="AL69" s="673"/>
      <c r="AM69" s="673"/>
      <c r="AN69" s="674"/>
      <c r="AO69" s="668"/>
      <c r="AP69" s="668"/>
      <c r="AQ69" s="668"/>
      <c r="AR69" s="668"/>
      <c r="AS69" s="668"/>
      <c r="AT69" s="674"/>
      <c r="AU69" s="668"/>
      <c r="AV69" s="668"/>
      <c r="AW69" s="668"/>
      <c r="AX69" s="668"/>
      <c r="AY69" s="668"/>
      <c r="AZ69" s="711"/>
      <c r="BA69" s="671"/>
      <c r="BB69" s="672"/>
      <c r="BC69" s="672"/>
      <c r="BD69" s="672"/>
      <c r="BE69" s="471"/>
      <c r="BF69" s="673"/>
      <c r="BG69" s="673"/>
      <c r="BH69" s="673"/>
      <c r="BI69" s="673"/>
      <c r="BJ69" s="673"/>
      <c r="BK69" s="674"/>
      <c r="BL69" s="668"/>
      <c r="BM69" s="668"/>
      <c r="BN69" s="668"/>
      <c r="BO69" s="668"/>
      <c r="BP69" s="668"/>
      <c r="BQ69" s="667"/>
      <c r="BR69" s="668"/>
      <c r="BS69" s="668"/>
      <c r="BT69" s="668"/>
      <c r="BU69" s="668"/>
      <c r="BV69" s="668"/>
      <c r="BW69" s="178"/>
      <c r="BX69" s="179"/>
      <c r="BY69" s="179"/>
      <c r="BZ69" s="179"/>
      <c r="CA69" s="179"/>
      <c r="CB69" s="179"/>
      <c r="CC69" s="179"/>
      <c r="CD69" s="179"/>
      <c r="CE69" s="179"/>
      <c r="CF69" s="179"/>
      <c r="CG69" s="180"/>
      <c r="CH69" s="639"/>
      <c r="CI69" s="639"/>
      <c r="CJ69" s="639"/>
    </row>
    <row r="70" spans="1:88" ht="15" customHeight="1">
      <c r="A70" s="139"/>
      <c r="B70" s="715"/>
      <c r="C70" s="715"/>
      <c r="D70" s="715"/>
      <c r="E70" s="718"/>
      <c r="F70" s="719"/>
      <c r="G70" s="707"/>
      <c r="H70" s="716"/>
      <c r="I70" s="716"/>
      <c r="J70" s="716"/>
      <c r="K70" s="716"/>
      <c r="L70" s="716"/>
      <c r="M70" s="716"/>
      <c r="N70" s="716"/>
      <c r="O70" s="716"/>
      <c r="P70" s="716"/>
      <c r="Q70" s="716"/>
      <c r="R70" s="716"/>
      <c r="S70" s="716"/>
      <c r="T70" s="716"/>
      <c r="U70" s="716"/>
      <c r="V70" s="716"/>
      <c r="W70" s="716"/>
      <c r="X70" s="716"/>
      <c r="Y70" s="716"/>
      <c r="Z70" s="716"/>
      <c r="AA70" s="717"/>
      <c r="AB70" s="717"/>
      <c r="AC70" s="717"/>
      <c r="AD70" s="671"/>
      <c r="AE70" s="474" t="str">
        <f>IF(LEN(VLOOKUP(AA68,suvaha!$D$8:$H$27,2,FALSE))&lt;11,"",LEFT(RIGHT(VLOOKUP(AA68,suvaha!$D$8:$H$27,2,FALSE),11),1))</f>
        <v/>
      </c>
      <c r="AF70" s="181"/>
      <c r="AG70" s="474" t="str">
        <f>IF(LEN(VLOOKUP(AA68,suvaha!$D$8:$H$27,2,FALSE))&lt;10,"",LEFT(RIGHT(VLOOKUP(AA68,suvaha!$D$8:$H$27,2,FALSE),10),1))</f>
        <v/>
      </c>
      <c r="AH70" s="476"/>
      <c r="AI70" s="474" t="str">
        <f>IF(LEN(VLOOKUP(AA68,suvaha!$D$8:$H$27,2,FALSE))&lt;9,"",LEFT(RIGHT(VLOOKUP(AA68,suvaha!$D$8:$H$27,2,FALSE),9),1))</f>
        <v/>
      </c>
      <c r="AJ70" s="181"/>
      <c r="AK70" s="474" t="str">
        <f>IF(LEN(VLOOKUP(AA68,suvaha!$D$8:$H$27,2,FALSE))&lt;8,"",LEFT(RIGHT(VLOOKUP(AA68,suvaha!$D$8:$H$27,2,FALSE),8),1))</f>
        <v/>
      </c>
      <c r="AL70" s="476"/>
      <c r="AM70" s="474" t="str">
        <f>IF(LEN(VLOOKUP(AA68,suvaha!$D$8:$H$27,2,FALSE))&lt;7,"",LEFT(RIGHT(VLOOKUP(AA68,suvaha!$D$8:$H$27,2,FALSE),7),1))</f>
        <v/>
      </c>
      <c r="AN70" s="674"/>
      <c r="AO70" s="474" t="str">
        <f>IF(LEN(VLOOKUP(AA68,suvaha!$D$8:$H$27,2,FALSE))&lt;6,"",LEFT(RIGHT(VLOOKUP(AA68,suvaha!$D$8:$H$27,2,FALSE),6),1))</f>
        <v/>
      </c>
      <c r="AP70" s="476"/>
      <c r="AQ70" s="474" t="str">
        <f>IF(LEN(VLOOKUP(AA68,suvaha!$D$8:$H$27,2,FALSE))&lt;5,"",LEFT(RIGHT(VLOOKUP(AA68,suvaha!$D$8:$H$27,2,FALSE),5),1))</f>
        <v>4</v>
      </c>
      <c r="AR70" s="476"/>
      <c r="AS70" s="474" t="str">
        <f>IF(LEN(VLOOKUP(AA68,suvaha!$D$8:$H$27,2,FALSE))&lt;4,"",LEFT(RIGHT(VLOOKUP(AA68,suvaha!$D$8:$H$27,2,FALSE),4),1))</f>
        <v>0</v>
      </c>
      <c r="AT70" s="674"/>
      <c r="AU70" s="474" t="str">
        <f>IF(LEN(VLOOKUP(AA68,suvaha!$D$8:$H$27,2,FALSE))&lt;3,"",LEFT(RIGHT(VLOOKUP(AA68,suvaha!$D$8:$H$27,2,FALSE),3),1))</f>
        <v>1</v>
      </c>
      <c r="AV70" s="476"/>
      <c r="AW70" s="474" t="str">
        <f>IF(LEN(VLOOKUP(AA68,suvaha!$D$8:$H$27,2,FALSE))&lt;2,"",LEFT(RIGHT(VLOOKUP(AA68,suvaha!$D$8:$H$27,2,FALSE),2),1))</f>
        <v>8</v>
      </c>
      <c r="AX70" s="476"/>
      <c r="AY70" s="474" t="str">
        <f>IF(VLOOKUP(AA68,suvaha!$D$8:$H$27,2,FALSE)=0,"",IF(LEN(VLOOKUP(AA68,suvaha!$D$8:$H$27,2,FALSE))&lt;1,"",LEFT(RIGHT(VLOOKUP(AA68,suvaha!$D$8:$H$27,2,FALSE),1),1)))</f>
        <v>4</v>
      </c>
      <c r="AZ70" s="711"/>
      <c r="BA70" s="671"/>
      <c r="BB70" s="474" t="str">
        <f>IF(LEN(VLOOKUP(AA68,suvaha!$D$8:$H$27,4,FALSE))&lt;11,"",LEFT(RIGHT(VLOOKUP(AA68,suvaha!$D$8:$H$27,4,FALSE),11),1))</f>
        <v/>
      </c>
      <c r="BC70" s="181"/>
      <c r="BD70" s="474" t="str">
        <f>IF(LEN(VLOOKUP(AA68,suvaha!$D$8:$H$27,4,FALSE))&lt;10,"",LEFT(RIGHT(VLOOKUP(AA68,suvaha!$D$8:$H$27,4,FALSE),10),1))</f>
        <v/>
      </c>
      <c r="BE70" s="476"/>
      <c r="BF70" s="474" t="str">
        <f>IF(LEN(VLOOKUP(AA68,suvaha!$D$8:$H$27,4,FALSE))&lt;9,"",LEFT(RIGHT(VLOOKUP(AA68,suvaha!$D$8:$H$27,4,FALSE),9),1))</f>
        <v/>
      </c>
      <c r="BG70" s="181"/>
      <c r="BH70" s="474" t="str">
        <f>IF(LEN(VLOOKUP(AA68,suvaha!$D$8:$H$27,4,FALSE))&lt;8,"",LEFT(RIGHT(VLOOKUP(AA68,suvaha!$D$8:$H$27,4,FALSE),8),1))</f>
        <v/>
      </c>
      <c r="BI70" s="476"/>
      <c r="BJ70" s="474" t="str">
        <f>IF(LEN(VLOOKUP(AA68,suvaha!$D$8:$H$27,4,FALSE))&lt;7,"",LEFT(RIGHT(VLOOKUP(AA68,suvaha!$D$8:$H$27,4,FALSE),7),1))</f>
        <v/>
      </c>
      <c r="BK70" s="674"/>
      <c r="BL70" s="474" t="str">
        <f>IF(LEN(VLOOKUP(AA68,suvaha!$D$8:$H$27,4,FALSE))&lt;6,"",LEFT(RIGHT(VLOOKUP(AA68,suvaha!$D$8:$H$27,4,FALSE),6),1))</f>
        <v/>
      </c>
      <c r="BM70" s="476"/>
      <c r="BN70" s="474" t="str">
        <f>IF(LEN(VLOOKUP(AA68,suvaha!$D$8:$H$27,4,FALSE))&lt;5,"",LEFT(RIGHT(VLOOKUP(AA68,suvaha!$D$8:$H$27,4,FALSE),5),1))</f>
        <v/>
      </c>
      <c r="BO70" s="476"/>
      <c r="BP70" s="474" t="str">
        <f>IF(LEN(VLOOKUP(AA68,suvaha!$D$8:$H$27,4,FALSE))&lt;4,"",LEFT(RIGHT(VLOOKUP(AA68,suvaha!$D$8:$H$27,4,FALSE),4),1))</f>
        <v/>
      </c>
      <c r="BQ70" s="667"/>
      <c r="BR70" s="474" t="str">
        <f>IF(LEN(VLOOKUP(AA68,suvaha!$D$8:$H$27,4,FALSE))&lt;3,"",LEFT(RIGHT(VLOOKUP(AA68,suvaha!$D$8:$H$27,4,FALSE),3),1))</f>
        <v/>
      </c>
      <c r="BS70" s="476"/>
      <c r="BT70" s="474" t="str">
        <f>IF(LEN(VLOOKUP(AA68,suvaha!$D$8:$H$27,4,FALSE))&lt;2,"",LEFT(RIGHT(VLOOKUP(AA68,suvaha!$D$8:$H$27,4,FALSE),2),1))</f>
        <v/>
      </c>
      <c r="BU70" s="476"/>
      <c r="BV70" s="474" t="str">
        <f>IF(VLOOKUP(AA68,suvaha!$D$8:$H$27,4,FALSE)=0,"",IF(LEN(VLOOKUP(AA68,suvaha!$D$8:$H$27,4,FALSE))&lt;1,"",LEFT(RIGHT(VLOOKUP(AA68,suvaha!$D$8:$H$27,4,FALSE),1),1)))</f>
        <v/>
      </c>
      <c r="BW70" s="178"/>
      <c r="BX70" s="179"/>
      <c r="BY70" s="179"/>
      <c r="BZ70" s="179"/>
      <c r="CA70" s="179"/>
      <c r="CB70" s="179"/>
      <c r="CC70" s="179"/>
      <c r="CD70" s="179"/>
      <c r="CE70" s="179"/>
      <c r="CF70" s="179"/>
      <c r="CG70" s="180"/>
      <c r="CH70" s="639"/>
      <c r="CI70" s="639"/>
      <c r="CJ70" s="639"/>
    </row>
    <row r="71" spans="1:88" ht="3" customHeight="1">
      <c r="A71" s="139"/>
      <c r="B71" s="715"/>
      <c r="C71" s="715"/>
      <c r="D71" s="715"/>
      <c r="E71" s="718"/>
      <c r="F71" s="719"/>
      <c r="G71" s="707"/>
      <c r="H71" s="716"/>
      <c r="I71" s="716"/>
      <c r="J71" s="716"/>
      <c r="K71" s="716"/>
      <c r="L71" s="716"/>
      <c r="M71" s="716"/>
      <c r="N71" s="716"/>
      <c r="O71" s="716"/>
      <c r="P71" s="716"/>
      <c r="Q71" s="716"/>
      <c r="R71" s="716"/>
      <c r="S71" s="716"/>
      <c r="T71" s="716"/>
      <c r="U71" s="716"/>
      <c r="V71" s="716"/>
      <c r="W71" s="716"/>
      <c r="X71" s="716"/>
      <c r="Y71" s="716"/>
      <c r="Z71" s="716"/>
      <c r="AA71" s="717"/>
      <c r="AB71" s="717"/>
      <c r="AC71" s="717"/>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182"/>
      <c r="BS71" s="182"/>
      <c r="BT71" s="182"/>
      <c r="BU71" s="182"/>
      <c r="BV71" s="182"/>
      <c r="BW71" s="183"/>
      <c r="BX71" s="182"/>
      <c r="BY71" s="182"/>
      <c r="BZ71" s="182"/>
      <c r="CA71" s="182"/>
      <c r="CB71" s="182"/>
      <c r="CC71" s="182"/>
      <c r="CD71" s="182"/>
      <c r="CE71" s="182"/>
      <c r="CF71" s="182"/>
      <c r="CG71" s="184"/>
      <c r="CH71" s="639"/>
      <c r="CI71" s="639"/>
      <c r="CJ71" s="639"/>
    </row>
    <row r="72" spans="1:88" ht="3" customHeight="1">
      <c r="A72" s="139"/>
      <c r="B72" s="715"/>
      <c r="C72" s="715"/>
      <c r="D72" s="715"/>
      <c r="E72" s="718"/>
      <c r="F72" s="719"/>
      <c r="G72" s="707"/>
      <c r="H72" s="716"/>
      <c r="I72" s="716"/>
      <c r="J72" s="716"/>
      <c r="K72" s="716"/>
      <c r="L72" s="716"/>
      <c r="M72" s="716"/>
      <c r="N72" s="716"/>
      <c r="O72" s="716"/>
      <c r="P72" s="716"/>
      <c r="Q72" s="716"/>
      <c r="R72" s="716"/>
      <c r="S72" s="716"/>
      <c r="T72" s="716"/>
      <c r="U72" s="716"/>
      <c r="V72" s="716"/>
      <c r="W72" s="716"/>
      <c r="X72" s="716"/>
      <c r="Y72" s="716"/>
      <c r="Z72" s="716"/>
      <c r="AA72" s="717"/>
      <c r="AB72" s="717"/>
      <c r="AC72" s="717"/>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185"/>
      <c r="BB72" s="175"/>
      <c r="BC72" s="175"/>
      <c r="BD72" s="175"/>
      <c r="BE72" s="175"/>
      <c r="BF72" s="175"/>
      <c r="BG72" s="175"/>
      <c r="BH72" s="175"/>
      <c r="BI72" s="175"/>
      <c r="BJ72" s="176"/>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177"/>
      <c r="CH72" s="639"/>
      <c r="CI72" s="639"/>
      <c r="CJ72" s="639"/>
    </row>
    <row r="73" spans="1:88" ht="3" customHeight="1">
      <c r="A73" s="139"/>
      <c r="B73" s="715"/>
      <c r="C73" s="715"/>
      <c r="D73" s="715"/>
      <c r="E73" s="718"/>
      <c r="F73" s="719"/>
      <c r="G73" s="707"/>
      <c r="H73" s="716"/>
      <c r="I73" s="716"/>
      <c r="J73" s="716"/>
      <c r="K73" s="716"/>
      <c r="L73" s="716"/>
      <c r="M73" s="716"/>
      <c r="N73" s="716"/>
      <c r="O73" s="716"/>
      <c r="P73" s="716"/>
      <c r="Q73" s="716"/>
      <c r="R73" s="716"/>
      <c r="S73" s="716"/>
      <c r="T73" s="716"/>
      <c r="U73" s="716"/>
      <c r="V73" s="716"/>
      <c r="W73" s="716"/>
      <c r="X73" s="716"/>
      <c r="Y73" s="716"/>
      <c r="Z73" s="716"/>
      <c r="AA73" s="717"/>
      <c r="AB73" s="717"/>
      <c r="AC73" s="717"/>
      <c r="AD73" s="671"/>
      <c r="AE73" s="672"/>
      <c r="AF73" s="672"/>
      <c r="AG73" s="672"/>
      <c r="AH73" s="471"/>
      <c r="AI73" s="673"/>
      <c r="AJ73" s="673"/>
      <c r="AK73" s="673"/>
      <c r="AL73" s="673"/>
      <c r="AM73" s="673"/>
      <c r="AN73" s="674" t="s">
        <v>37</v>
      </c>
      <c r="AO73" s="668"/>
      <c r="AP73" s="668"/>
      <c r="AQ73" s="668"/>
      <c r="AR73" s="668"/>
      <c r="AS73" s="668"/>
      <c r="AT73" s="674" t="s">
        <v>37</v>
      </c>
      <c r="AU73" s="668"/>
      <c r="AV73" s="668"/>
      <c r="AW73" s="668"/>
      <c r="AX73" s="668"/>
      <c r="AY73" s="668"/>
      <c r="AZ73" s="711"/>
      <c r="BA73" s="186"/>
      <c r="BB73" s="179"/>
      <c r="BC73" s="179"/>
      <c r="BD73" s="179"/>
      <c r="BE73" s="179"/>
      <c r="BF73" s="179"/>
      <c r="BG73" s="179"/>
      <c r="BH73" s="179"/>
      <c r="BI73" s="179"/>
      <c r="BJ73" s="178"/>
      <c r="BK73" s="179"/>
      <c r="BL73" s="672"/>
      <c r="BM73" s="672"/>
      <c r="BN73" s="672"/>
      <c r="BO73" s="179"/>
      <c r="BP73" s="190"/>
      <c r="BQ73" s="190"/>
      <c r="BR73" s="190"/>
      <c r="BS73" s="190"/>
      <c r="BT73" s="190"/>
      <c r="BU73" s="179"/>
      <c r="BV73" s="190"/>
      <c r="BW73" s="190"/>
      <c r="BX73" s="190"/>
      <c r="BY73" s="190"/>
      <c r="BZ73" s="190"/>
      <c r="CA73" s="191"/>
      <c r="CB73" s="190"/>
      <c r="CC73" s="190"/>
      <c r="CD73" s="190"/>
      <c r="CE73" s="190"/>
      <c r="CF73" s="190"/>
      <c r="CG73" s="187"/>
      <c r="CH73" s="639"/>
      <c r="CI73" s="639"/>
      <c r="CJ73" s="639"/>
    </row>
    <row r="74" spans="1:88" ht="15" customHeight="1">
      <c r="A74" s="139"/>
      <c r="B74" s="715"/>
      <c r="C74" s="715"/>
      <c r="D74" s="715"/>
      <c r="E74" s="718"/>
      <c r="F74" s="719"/>
      <c r="G74" s="707"/>
      <c r="H74" s="716"/>
      <c r="I74" s="716"/>
      <c r="J74" s="716"/>
      <c r="K74" s="716"/>
      <c r="L74" s="716"/>
      <c r="M74" s="716"/>
      <c r="N74" s="716"/>
      <c r="O74" s="716"/>
      <c r="P74" s="716"/>
      <c r="Q74" s="716"/>
      <c r="R74" s="716"/>
      <c r="S74" s="716"/>
      <c r="T74" s="716"/>
      <c r="U74" s="716"/>
      <c r="V74" s="716"/>
      <c r="W74" s="716"/>
      <c r="X74" s="716"/>
      <c r="Y74" s="716"/>
      <c r="Z74" s="716"/>
      <c r="AA74" s="717"/>
      <c r="AB74" s="717"/>
      <c r="AC74" s="717"/>
      <c r="AD74" s="671"/>
      <c r="AE74" s="474" t="str">
        <f>IF(LEN(VLOOKUP(AA68,suvaha!$D$8:$H$27,3,FALSE))&lt;11,"",LEFT(RIGHT(VLOOKUP(AA68,suvaha!$D$8:$H$27,3,FALSE),11),1))</f>
        <v/>
      </c>
      <c r="AF74" s="181" t="s">
        <v>37</v>
      </c>
      <c r="AG74" s="474" t="str">
        <f>IF(LEN(VLOOKUP(AA68,suvaha!$D$8:$H$27,3,FALSE))&lt;10,"",LEFT(RIGHT(VLOOKUP(AA68,suvaha!$D$8:$H$27,3,FALSE),10),1))</f>
        <v/>
      </c>
      <c r="AH74" s="476" t="s">
        <v>37</v>
      </c>
      <c r="AI74" s="474" t="str">
        <f>IF(LEN(VLOOKUP(AA68,suvaha!$D$8:$H$27,3,FALSE))&lt;9,"",LEFT(RIGHT(VLOOKUP(AA68,suvaha!$D$8:$H$27,3,FALSE),9),1))</f>
        <v/>
      </c>
      <c r="AJ74" s="181" t="s">
        <v>37</v>
      </c>
      <c r="AK74" s="474" t="str">
        <f>IF(LEN(VLOOKUP(AA68,suvaha!$D$8:$F$27,3,FALSE))&lt;8,"",LEFT(RIGHT(VLOOKUP(AA68,suvaha!$D$8:$F$27,3,FALSE),8),1))</f>
        <v/>
      </c>
      <c r="AL74" s="476" t="s">
        <v>37</v>
      </c>
      <c r="AM74" s="474" t="str">
        <f>IF(LEN(VLOOKUP(AA68,suvaha!$D$8:$H$27,3,FALSE))&lt;7,"",LEFT(RIGHT(VLOOKUP(AA68,suvaha!$D$8:$H$27,3,FALSE),7),1))</f>
        <v/>
      </c>
      <c r="AN74" s="674"/>
      <c r="AO74" s="474" t="str">
        <f>IF(LEN(VLOOKUP(AA68,suvaha!$D$8:$H$27,3,FALSE))&lt;6,"",LEFT(RIGHT(VLOOKUP(AA68,suvaha!$D$8:$H$27,3,FALSE),6),1))</f>
        <v/>
      </c>
      <c r="AP74" s="476" t="s">
        <v>37</v>
      </c>
      <c r="AQ74" s="474" t="str">
        <f>IF(LEN(VLOOKUP(AA68,suvaha!$D$8:$H$27,3,FALSE))&lt;5,"",LEFT(RIGHT(VLOOKUP(AA68,suvaha!$D$8:$H$27,3,FALSE),5),1))</f>
        <v>4</v>
      </c>
      <c r="AR74" s="476" t="s">
        <v>37</v>
      </c>
      <c r="AS74" s="474" t="str">
        <f>IF(LEN(VLOOKUP(AA68,suvaha!$D$8:$H$27,3,FALSE))&lt;4,"",LEFT(RIGHT(VLOOKUP(AA68,suvaha!$D$8:$H$27,3,FALSE),4),1))</f>
        <v>0</v>
      </c>
      <c r="AT74" s="674"/>
      <c r="AU74" s="474" t="str">
        <f>IF(LEN(VLOOKUP(AA68,suvaha!$D$8:$H$27,3,FALSE))&lt;3,"",LEFT(RIGHT(VLOOKUP(AA68,suvaha!$D$8:$H$27,3,FALSE),3),1))</f>
        <v>1</v>
      </c>
      <c r="AV74" s="476" t="s">
        <v>37</v>
      </c>
      <c r="AW74" s="474" t="str">
        <f>IF(LEN(VLOOKUP(AA68,suvaha!$D$8:$H$27,3,FALSE))&lt;2,"",LEFT(RIGHT(VLOOKUP(AA68,suvaha!$D$8:$H$27,3,FALSE),2),1))</f>
        <v>8</v>
      </c>
      <c r="AX74" s="476" t="s">
        <v>37</v>
      </c>
      <c r="AY74" s="474" t="str">
        <f>IF(VLOOKUP(AA68,suvaha!$D$8:$H$27,3,FALSE)=0,"",IF(LEN(VLOOKUP(AA68,suvaha!$D$8:$H$27,3,FALSE))&lt;1,"",LEFT(RIGHT(VLOOKUP(AA68,suvaha!$D$8:$H$27,3,FALSE),1),1)))</f>
        <v>4</v>
      </c>
      <c r="AZ74" s="711"/>
      <c r="BA74" s="186"/>
      <c r="BB74" s="179"/>
      <c r="BC74" s="179"/>
      <c r="BD74" s="179"/>
      <c r="BE74" s="179"/>
      <c r="BF74" s="179"/>
      <c r="BG74" s="179"/>
      <c r="BH74" s="179"/>
      <c r="BI74" s="179"/>
      <c r="BJ74" s="178"/>
      <c r="BK74" s="179"/>
      <c r="BL74" s="474" t="str">
        <f>IF(LEN(VLOOKUP(AA68,suvaha!$D$8:$H$27,5,FALSE))&lt;11,"",LEFT(RIGHT(VLOOKUP(AA68,suvaha!$D$8:$H$27,5,FALSE),11),1))</f>
        <v/>
      </c>
      <c r="BM74" s="181" t="s">
        <v>37</v>
      </c>
      <c r="BN74" s="474" t="str">
        <f>IF(LEN(VLOOKUP(AA68,suvaha!$D$8:$H$27,5,FALSE))&lt;10,"",LEFT(RIGHT(VLOOKUP(AA68,suvaha!$D$8:$H$27,5,FALSE),10),1))</f>
        <v/>
      </c>
      <c r="BO74" s="179" t="s">
        <v>37</v>
      </c>
      <c r="BP74" s="474" t="str">
        <f>IF(LEN(VLOOKUP(AA68,suvaha!$D$8:$H$27,5,FALSE))&lt;9,"",LEFT(RIGHT(VLOOKUP(AA68,suvaha!$D$8:$H$27,5,FALSE),9),1))</f>
        <v/>
      </c>
      <c r="BQ74" s="476" t="s">
        <v>37</v>
      </c>
      <c r="BR74" s="474" t="str">
        <f>IF(LEN(VLOOKUP(AA68,suvaha!$D$8:$H$27,5,FALSE))&lt;8,"",LEFT(RIGHT(VLOOKUP(AA68,suvaha!$D$8:$H$27,5,FALSE),8),1))</f>
        <v/>
      </c>
      <c r="BS74" s="476" t="s">
        <v>37</v>
      </c>
      <c r="BT74" s="474" t="str">
        <f>IF(LEN(VLOOKUP(AA68,suvaha!$D$8:$H$27,5,FALSE))&lt;7,"",LEFT(RIGHT(VLOOKUP(AA68,suvaha!$D$8:$H$27,5,FALSE),7),1))</f>
        <v/>
      </c>
      <c r="BU74" s="179" t="s">
        <v>37</v>
      </c>
      <c r="BV74" s="474" t="str">
        <f>IF(LEN(VLOOKUP(AA68,suvaha!$D$8:$H$27,5,FALSE))&lt;6,"",LEFT(RIGHT(VLOOKUP(AA68,suvaha!$D$8:$H$27,5,FALSE),6),1))</f>
        <v/>
      </c>
      <c r="BW74" s="476" t="s">
        <v>37</v>
      </c>
      <c r="BX74" s="474" t="str">
        <f>IF(LEN(VLOOKUP(AA68,suvaha!$D$8:$H$27,5,FALSE))&lt;5,"",LEFT(RIGHT(VLOOKUP(AA68,suvaha!$D$8:$H$27,5,FALSE),5),1))</f>
        <v/>
      </c>
      <c r="BY74" s="476" t="s">
        <v>37</v>
      </c>
      <c r="BZ74" s="474" t="str">
        <f>IF(LEN(VLOOKUP(AA68,suvaha!$D$8:$H$27,5,FALSE))&lt;4,"",LEFT(RIGHT(VLOOKUP(AA68,suvaha!$D$8:$H$27,5,FALSE),4),1))</f>
        <v/>
      </c>
      <c r="CA74" s="191" t="s">
        <v>37</v>
      </c>
      <c r="CB74" s="474" t="str">
        <f>IF(LEN(VLOOKUP(AA68,suvaha!$D$8:$H$27,5,FALSE))&lt;3,"",LEFT(RIGHT(VLOOKUP(AA68,suvaha!$D$8:$H$27,5,FALSE),3),1))</f>
        <v/>
      </c>
      <c r="CC74" s="476" t="s">
        <v>37</v>
      </c>
      <c r="CD74" s="474" t="str">
        <f>IF(LEN(VLOOKUP(AA68,suvaha!$D$8:$H$27,5,FALSE))&lt;2,"",LEFT(RIGHT(VLOOKUP(AA68,suvaha!$D$8:$H$27,5,FALSE),2),1))</f>
        <v/>
      </c>
      <c r="CE74" s="476" t="s">
        <v>53</v>
      </c>
      <c r="CF74" s="474" t="str">
        <f>IF(VLOOKUP(AA68,suvaha!$D$8:$H$27,5,FALSE)=0,"",IF(LEN(VLOOKUP(AA68,suvaha!$D$8:$H$27,5,FALSE))&lt;1,"",LEFT(RIGHT(VLOOKUP(AA68,suvaha!$D$8:$H$27,5,FALSE),1),1)))</f>
        <v/>
      </c>
      <c r="CG74" s="187"/>
      <c r="CH74" s="639"/>
      <c r="CI74" s="639"/>
      <c r="CJ74" s="639"/>
    </row>
    <row r="75" spans="1:88" ht="3" customHeight="1">
      <c r="A75" s="139"/>
      <c r="B75" s="715"/>
      <c r="C75" s="715"/>
      <c r="D75" s="715"/>
      <c r="E75" s="718"/>
      <c r="F75" s="719"/>
      <c r="G75" s="707"/>
      <c r="H75" s="716"/>
      <c r="I75" s="716"/>
      <c r="J75" s="716"/>
      <c r="K75" s="716"/>
      <c r="L75" s="716"/>
      <c r="M75" s="716"/>
      <c r="N75" s="716"/>
      <c r="O75" s="716"/>
      <c r="P75" s="716"/>
      <c r="Q75" s="716"/>
      <c r="R75" s="716"/>
      <c r="S75" s="716"/>
      <c r="T75" s="716"/>
      <c r="U75" s="716"/>
      <c r="V75" s="716"/>
      <c r="W75" s="716"/>
      <c r="X75" s="716"/>
      <c r="Y75" s="716"/>
      <c r="Z75" s="716"/>
      <c r="AA75" s="717"/>
      <c r="AB75" s="717"/>
      <c r="AC75" s="717"/>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189"/>
      <c r="BB75" s="182"/>
      <c r="BC75" s="182"/>
      <c r="BD75" s="182"/>
      <c r="BE75" s="182"/>
      <c r="BF75" s="182"/>
      <c r="BG75" s="182"/>
      <c r="BH75" s="182"/>
      <c r="BI75" s="182"/>
      <c r="BJ75" s="183"/>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184"/>
      <c r="CH75" s="639"/>
      <c r="CI75" s="639"/>
      <c r="CJ75" s="639"/>
    </row>
    <row r="76" spans="1:88" s="174" customFormat="1" ht="3" customHeight="1">
      <c r="A76" s="139"/>
      <c r="B76" s="715"/>
      <c r="C76" s="715"/>
      <c r="D76" s="715"/>
      <c r="E76" s="718" t="s">
        <v>67</v>
      </c>
      <c r="F76" s="719"/>
      <c r="G76" s="707"/>
      <c r="H76" s="716" t="str">
        <f>Index!C60</f>
        <v>Obstarávaný dlhodobý nehmotný majetok (041) - 093</v>
      </c>
      <c r="I76" s="716"/>
      <c r="J76" s="716"/>
      <c r="K76" s="716"/>
      <c r="L76" s="716"/>
      <c r="M76" s="716"/>
      <c r="N76" s="716"/>
      <c r="O76" s="716"/>
      <c r="P76" s="716"/>
      <c r="Q76" s="716"/>
      <c r="R76" s="716"/>
      <c r="S76" s="716"/>
      <c r="T76" s="716"/>
      <c r="U76" s="716"/>
      <c r="V76" s="716"/>
      <c r="W76" s="716"/>
      <c r="X76" s="716"/>
      <c r="Y76" s="716"/>
      <c r="Z76" s="716"/>
      <c r="AA76" s="717" t="s">
        <v>68</v>
      </c>
      <c r="AB76" s="717"/>
      <c r="AC76" s="717"/>
      <c r="AD76" s="670"/>
      <c r="AE76" s="670"/>
      <c r="AF76" s="670"/>
      <c r="AG76" s="670"/>
      <c r="AH76" s="670"/>
      <c r="AI76" s="670"/>
      <c r="AJ76" s="670"/>
      <c r="AK76" s="670"/>
      <c r="AL76" s="670"/>
      <c r="AM76" s="670"/>
      <c r="AN76" s="670"/>
      <c r="AO76" s="670"/>
      <c r="AP76" s="670"/>
      <c r="AQ76" s="670"/>
      <c r="AR76" s="670"/>
      <c r="AS76" s="670"/>
      <c r="AT76" s="670"/>
      <c r="AU76" s="670"/>
      <c r="AV76" s="670"/>
      <c r="AW76" s="670"/>
      <c r="AX76" s="670"/>
      <c r="AY76" s="670"/>
      <c r="AZ76" s="670"/>
      <c r="BA76" s="710"/>
      <c r="BB76" s="710"/>
      <c r="BC76" s="710"/>
      <c r="BD76" s="710"/>
      <c r="BE76" s="710"/>
      <c r="BF76" s="710"/>
      <c r="BG76" s="710"/>
      <c r="BH76" s="710"/>
      <c r="BI76" s="710"/>
      <c r="BJ76" s="710"/>
      <c r="BK76" s="710"/>
      <c r="BL76" s="710"/>
      <c r="BM76" s="710"/>
      <c r="BN76" s="710"/>
      <c r="BO76" s="710"/>
      <c r="BP76" s="710"/>
      <c r="BQ76" s="710"/>
      <c r="BR76" s="175"/>
      <c r="BS76" s="175"/>
      <c r="BT76" s="175"/>
      <c r="BU76" s="175"/>
      <c r="BV76" s="175"/>
      <c r="BW76" s="176"/>
      <c r="BX76" s="175"/>
      <c r="BY76" s="175"/>
      <c r="BZ76" s="175"/>
      <c r="CA76" s="175"/>
      <c r="CB76" s="175"/>
      <c r="CC76" s="175"/>
      <c r="CD76" s="175"/>
      <c r="CE76" s="175"/>
      <c r="CF76" s="175"/>
      <c r="CG76" s="177"/>
      <c r="CH76" s="639"/>
      <c r="CI76" s="639"/>
      <c r="CJ76" s="639"/>
    </row>
    <row r="77" spans="1:88" s="174" customFormat="1" ht="3" customHeight="1">
      <c r="A77" s="139"/>
      <c r="B77" s="715"/>
      <c r="C77" s="715"/>
      <c r="D77" s="715"/>
      <c r="E77" s="718"/>
      <c r="F77" s="719"/>
      <c r="G77" s="707"/>
      <c r="H77" s="716"/>
      <c r="I77" s="716"/>
      <c r="J77" s="716"/>
      <c r="K77" s="716"/>
      <c r="L77" s="716"/>
      <c r="M77" s="716"/>
      <c r="N77" s="716"/>
      <c r="O77" s="716"/>
      <c r="P77" s="716"/>
      <c r="Q77" s="716"/>
      <c r="R77" s="716"/>
      <c r="S77" s="716"/>
      <c r="T77" s="716"/>
      <c r="U77" s="716"/>
      <c r="V77" s="716"/>
      <c r="W77" s="716"/>
      <c r="X77" s="716"/>
      <c r="Y77" s="716"/>
      <c r="Z77" s="716"/>
      <c r="AA77" s="717"/>
      <c r="AB77" s="717"/>
      <c r="AC77" s="717"/>
      <c r="AD77" s="671"/>
      <c r="AE77" s="672"/>
      <c r="AF77" s="672"/>
      <c r="AG77" s="672"/>
      <c r="AH77" s="471"/>
      <c r="AI77" s="673"/>
      <c r="AJ77" s="673"/>
      <c r="AK77" s="673"/>
      <c r="AL77" s="673"/>
      <c r="AM77" s="673"/>
      <c r="AN77" s="674"/>
      <c r="AO77" s="668"/>
      <c r="AP77" s="668"/>
      <c r="AQ77" s="668"/>
      <c r="AR77" s="668"/>
      <c r="AS77" s="668"/>
      <c r="AT77" s="674"/>
      <c r="AU77" s="668"/>
      <c r="AV77" s="668"/>
      <c r="AW77" s="668"/>
      <c r="AX77" s="668"/>
      <c r="AY77" s="668"/>
      <c r="AZ77" s="711"/>
      <c r="BA77" s="671"/>
      <c r="BB77" s="672"/>
      <c r="BC77" s="672"/>
      <c r="BD77" s="672"/>
      <c r="BE77" s="471"/>
      <c r="BF77" s="673"/>
      <c r="BG77" s="673"/>
      <c r="BH77" s="673"/>
      <c r="BI77" s="673"/>
      <c r="BJ77" s="673"/>
      <c r="BK77" s="674"/>
      <c r="BL77" s="668"/>
      <c r="BM77" s="668"/>
      <c r="BN77" s="668"/>
      <c r="BO77" s="668"/>
      <c r="BP77" s="668"/>
      <c r="BQ77" s="667"/>
      <c r="BR77" s="668"/>
      <c r="BS77" s="668"/>
      <c r="BT77" s="668"/>
      <c r="BU77" s="668"/>
      <c r="BV77" s="668"/>
      <c r="BW77" s="178"/>
      <c r="BX77" s="179"/>
      <c r="BY77" s="179"/>
      <c r="BZ77" s="179"/>
      <c r="CA77" s="179"/>
      <c r="CB77" s="179"/>
      <c r="CC77" s="179"/>
      <c r="CD77" s="179"/>
      <c r="CE77" s="179"/>
      <c r="CF77" s="179"/>
      <c r="CG77" s="180"/>
      <c r="CH77" s="639"/>
      <c r="CI77" s="639"/>
      <c r="CJ77" s="639"/>
    </row>
    <row r="78" spans="1:88" ht="15" customHeight="1">
      <c r="A78" s="139"/>
      <c r="B78" s="715"/>
      <c r="C78" s="715"/>
      <c r="D78" s="715"/>
      <c r="E78" s="718"/>
      <c r="F78" s="719"/>
      <c r="G78" s="707"/>
      <c r="H78" s="716"/>
      <c r="I78" s="716"/>
      <c r="J78" s="716"/>
      <c r="K78" s="716"/>
      <c r="L78" s="716"/>
      <c r="M78" s="716"/>
      <c r="N78" s="716"/>
      <c r="O78" s="716"/>
      <c r="P78" s="716"/>
      <c r="Q78" s="716"/>
      <c r="R78" s="716"/>
      <c r="S78" s="716"/>
      <c r="T78" s="716"/>
      <c r="U78" s="716"/>
      <c r="V78" s="716"/>
      <c r="W78" s="716"/>
      <c r="X78" s="716"/>
      <c r="Y78" s="716"/>
      <c r="Z78" s="716"/>
      <c r="AA78" s="717"/>
      <c r="AB78" s="717"/>
      <c r="AC78" s="717"/>
      <c r="AD78" s="671"/>
      <c r="AE78" s="474" t="str">
        <f>IF(LEN(VLOOKUP(AA76,suvaha!$D$8:$H$27,2,FALSE))&lt;11,"",LEFT(RIGHT(VLOOKUP(AA76,suvaha!$D$8:$H$27,2,FALSE),11),1))</f>
        <v/>
      </c>
      <c r="AF78" s="181"/>
      <c r="AG78" s="474" t="str">
        <f>IF(LEN(VLOOKUP(AA76,suvaha!$D$8:$H$27,2,FALSE))&lt;10,"",LEFT(RIGHT(VLOOKUP(AA76,suvaha!$D$8:$H$27,2,FALSE),10),1))</f>
        <v/>
      </c>
      <c r="AH78" s="476"/>
      <c r="AI78" s="474" t="str">
        <f>IF(LEN(VLOOKUP(AA76,suvaha!$D$8:$H$27,2,FALSE))&lt;9,"",LEFT(RIGHT(VLOOKUP(AA76,suvaha!$D$8:$H$27,2,FALSE),9),1))</f>
        <v/>
      </c>
      <c r="AJ78" s="181"/>
      <c r="AK78" s="474" t="str">
        <f>IF(LEN(VLOOKUP(AA76,suvaha!$D$8:$H$27,2,FALSE))&lt;8,"",LEFT(RIGHT(VLOOKUP(AA76,suvaha!$D$8:$H$27,2,FALSE),8),1))</f>
        <v/>
      </c>
      <c r="AL78" s="476"/>
      <c r="AM78" s="474" t="str">
        <f>IF(LEN(VLOOKUP(AA76,suvaha!$D$8:$H$27,2,FALSE))&lt;7,"",LEFT(RIGHT(VLOOKUP(AA76,suvaha!$D$8:$H$27,2,FALSE),7),1))</f>
        <v/>
      </c>
      <c r="AN78" s="674"/>
      <c r="AO78" s="474" t="str">
        <f>IF(LEN(VLOOKUP(AA76,suvaha!$D$8:$H$27,2,FALSE))&lt;6,"",LEFT(RIGHT(VLOOKUP(AA76,suvaha!$D$8:$H$27,2,FALSE),6),1))</f>
        <v/>
      </c>
      <c r="AP78" s="476"/>
      <c r="AQ78" s="474" t="str">
        <f>IF(LEN(VLOOKUP(AA76,suvaha!$D$8:$H$27,2,FALSE))&lt;5,"",LEFT(RIGHT(VLOOKUP(AA76,suvaha!$D$8:$H$27,2,FALSE),5),1))</f>
        <v/>
      </c>
      <c r="AR78" s="476"/>
      <c r="AS78" s="474" t="str">
        <f>IF(LEN(VLOOKUP(AA76,suvaha!$D$8:$H$27,2,FALSE))&lt;4,"",LEFT(RIGHT(VLOOKUP(AA76,suvaha!$D$8:$H$27,2,FALSE),4),1))</f>
        <v/>
      </c>
      <c r="AT78" s="674"/>
      <c r="AU78" s="474" t="str">
        <f>IF(LEN(VLOOKUP(AA76,suvaha!$D$8:$H$27,2,FALSE))&lt;3,"",LEFT(RIGHT(VLOOKUP(AA76,suvaha!$D$8:$H$27,2,FALSE),3),1))</f>
        <v/>
      </c>
      <c r="AV78" s="476"/>
      <c r="AW78" s="474" t="str">
        <f>IF(LEN(VLOOKUP(AA76,suvaha!$D$8:$H$27,2,FALSE))&lt;2,"",LEFT(RIGHT(VLOOKUP(AA76,suvaha!$D$8:$H$27,2,FALSE),2),1))</f>
        <v/>
      </c>
      <c r="AX78" s="476"/>
      <c r="AY78" s="474" t="str">
        <f>IF(VLOOKUP(AA76,suvaha!$D$8:$H$27,2,FALSE)=0,"",IF(LEN(VLOOKUP(AA76,suvaha!$D$8:$H$27,2,FALSE))&lt;1,"",LEFT(RIGHT(VLOOKUP(AA76,suvaha!$D$8:$H$27,2,FALSE),1),1)))</f>
        <v/>
      </c>
      <c r="AZ78" s="711"/>
      <c r="BA78" s="671"/>
      <c r="BB78" s="474" t="str">
        <f>IF(LEN(VLOOKUP(AA76,suvaha!$D$8:$H$27,4,FALSE))&lt;11,"",LEFT(RIGHT(VLOOKUP(AA76,suvaha!$D$8:$H$27,4,FALSE),11),1))</f>
        <v/>
      </c>
      <c r="BC78" s="181"/>
      <c r="BD78" s="474" t="str">
        <f>IF(LEN(VLOOKUP(AA76,suvaha!$D$8:$H$27,4,FALSE))&lt;10,"",LEFT(RIGHT(VLOOKUP(AA76,suvaha!$D$8:$H$27,4,FALSE),10),1))</f>
        <v/>
      </c>
      <c r="BE78" s="476"/>
      <c r="BF78" s="474" t="str">
        <f>IF(LEN(VLOOKUP(AA76,suvaha!$D$8:$H$27,4,FALSE))&lt;9,"",LEFT(RIGHT(VLOOKUP(AA76,suvaha!$D$8:$H$27,4,FALSE),9),1))</f>
        <v/>
      </c>
      <c r="BG78" s="181"/>
      <c r="BH78" s="474" t="str">
        <f>IF(LEN(VLOOKUP(AA76,suvaha!$D$8:$H$27,4,FALSE))&lt;8,"",LEFT(RIGHT(VLOOKUP(AA76,suvaha!$D$8:$H$27,4,FALSE),8),1))</f>
        <v/>
      </c>
      <c r="BI78" s="476"/>
      <c r="BJ78" s="474" t="str">
        <f>IF(LEN(VLOOKUP(AA76,suvaha!$D$8:$H$27,4,FALSE))&lt;7,"",LEFT(RIGHT(VLOOKUP(AA76,suvaha!$D$8:$H$27,4,FALSE),7),1))</f>
        <v/>
      </c>
      <c r="BK78" s="674"/>
      <c r="BL78" s="474" t="str">
        <f>IF(LEN(VLOOKUP(AA76,suvaha!$D$8:$H$27,4,FALSE))&lt;6,"",LEFT(RIGHT(VLOOKUP(AA76,suvaha!$D$8:$H$27,4,FALSE),6),1))</f>
        <v/>
      </c>
      <c r="BM78" s="476"/>
      <c r="BN78" s="474" t="str">
        <f>IF(LEN(VLOOKUP(AA76,suvaha!$D$8:$H$27,4,FALSE))&lt;5,"",LEFT(RIGHT(VLOOKUP(AA76,suvaha!$D$8:$H$27,4,FALSE),5),1))</f>
        <v/>
      </c>
      <c r="BO78" s="476"/>
      <c r="BP78" s="474" t="str">
        <f>IF(LEN(VLOOKUP(AA76,suvaha!$D$8:$H$27,4,FALSE))&lt;4,"",LEFT(RIGHT(VLOOKUP(AA76,suvaha!$D$8:$H$27,4,FALSE),4),1))</f>
        <v/>
      </c>
      <c r="BQ78" s="667"/>
      <c r="BR78" s="474" t="str">
        <f>IF(LEN(VLOOKUP(AA76,suvaha!$D$8:$H$27,4,FALSE))&lt;3,"",LEFT(RIGHT(VLOOKUP(AA76,suvaha!$D$8:$H$27,4,FALSE),3),1))</f>
        <v/>
      </c>
      <c r="BS78" s="476"/>
      <c r="BT78" s="474" t="str">
        <f>IF(LEN(VLOOKUP(AA76,suvaha!$D$8:$H$27,4,FALSE))&lt;2,"",LEFT(RIGHT(VLOOKUP(AA76,suvaha!$D$8:$H$27,4,FALSE),2),1))</f>
        <v/>
      </c>
      <c r="BU78" s="476"/>
      <c r="BV78" s="474" t="str">
        <f>IF(VLOOKUP(AA76,suvaha!$D$8:$H$27,4,FALSE)=0,"",IF(LEN(VLOOKUP(AA76,suvaha!$D$8:$H$27,4,FALSE))&lt;1,"",LEFT(RIGHT(VLOOKUP(AA76,suvaha!$D$8:$H$27,4,FALSE),1),1)))</f>
        <v/>
      </c>
      <c r="BW78" s="178"/>
      <c r="BX78" s="179"/>
      <c r="BY78" s="179"/>
      <c r="BZ78" s="179"/>
      <c r="CA78" s="179"/>
      <c r="CB78" s="179"/>
      <c r="CC78" s="179"/>
      <c r="CD78" s="179"/>
      <c r="CE78" s="179"/>
      <c r="CF78" s="179"/>
      <c r="CG78" s="180"/>
      <c r="CH78" s="639"/>
      <c r="CI78" s="639"/>
      <c r="CJ78" s="639"/>
    </row>
    <row r="79" spans="1:88" ht="3" customHeight="1">
      <c r="A79" s="139"/>
      <c r="B79" s="715"/>
      <c r="C79" s="715"/>
      <c r="D79" s="715"/>
      <c r="E79" s="718"/>
      <c r="F79" s="719"/>
      <c r="G79" s="707"/>
      <c r="H79" s="716"/>
      <c r="I79" s="716"/>
      <c r="J79" s="716"/>
      <c r="K79" s="716"/>
      <c r="L79" s="716"/>
      <c r="M79" s="716"/>
      <c r="N79" s="716"/>
      <c r="O79" s="716"/>
      <c r="P79" s="716"/>
      <c r="Q79" s="716"/>
      <c r="R79" s="716"/>
      <c r="S79" s="716"/>
      <c r="T79" s="716"/>
      <c r="U79" s="716"/>
      <c r="V79" s="716"/>
      <c r="W79" s="716"/>
      <c r="X79" s="716"/>
      <c r="Y79" s="716"/>
      <c r="Z79" s="716"/>
      <c r="AA79" s="717"/>
      <c r="AB79" s="717"/>
      <c r="AC79" s="717"/>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669"/>
      <c r="BB79" s="669"/>
      <c r="BC79" s="669"/>
      <c r="BD79" s="669"/>
      <c r="BE79" s="669"/>
      <c r="BF79" s="669"/>
      <c r="BG79" s="669"/>
      <c r="BH79" s="669"/>
      <c r="BI79" s="669"/>
      <c r="BJ79" s="669"/>
      <c r="BK79" s="669"/>
      <c r="BL79" s="669"/>
      <c r="BM79" s="669"/>
      <c r="BN79" s="669"/>
      <c r="BO79" s="669"/>
      <c r="BP79" s="669"/>
      <c r="BQ79" s="669"/>
      <c r="BR79" s="182"/>
      <c r="BS79" s="182"/>
      <c r="BT79" s="182"/>
      <c r="BU79" s="182"/>
      <c r="BV79" s="182"/>
      <c r="BW79" s="183"/>
      <c r="BX79" s="182"/>
      <c r="BY79" s="182"/>
      <c r="BZ79" s="182"/>
      <c r="CA79" s="182"/>
      <c r="CB79" s="182"/>
      <c r="CC79" s="182"/>
      <c r="CD79" s="182"/>
      <c r="CE79" s="182"/>
      <c r="CF79" s="182"/>
      <c r="CG79" s="184"/>
      <c r="CH79" s="639"/>
      <c r="CI79" s="639"/>
      <c r="CJ79" s="639"/>
    </row>
    <row r="80" spans="1:88" ht="3" customHeight="1">
      <c r="A80" s="139"/>
      <c r="B80" s="715"/>
      <c r="C80" s="715"/>
      <c r="D80" s="715"/>
      <c r="E80" s="718"/>
      <c r="F80" s="719"/>
      <c r="G80" s="707"/>
      <c r="H80" s="716"/>
      <c r="I80" s="716"/>
      <c r="J80" s="716"/>
      <c r="K80" s="716"/>
      <c r="L80" s="716"/>
      <c r="M80" s="716"/>
      <c r="N80" s="716"/>
      <c r="O80" s="716"/>
      <c r="P80" s="716"/>
      <c r="Q80" s="716"/>
      <c r="R80" s="716"/>
      <c r="S80" s="716"/>
      <c r="T80" s="716"/>
      <c r="U80" s="716"/>
      <c r="V80" s="716"/>
      <c r="W80" s="716"/>
      <c r="X80" s="716"/>
      <c r="Y80" s="716"/>
      <c r="Z80" s="716"/>
      <c r="AA80" s="717"/>
      <c r="AB80" s="717"/>
      <c r="AC80" s="717"/>
      <c r="AD80" s="670"/>
      <c r="AE80" s="670"/>
      <c r="AF80" s="670"/>
      <c r="AG80" s="670"/>
      <c r="AH80" s="670"/>
      <c r="AI80" s="670"/>
      <c r="AJ80" s="670"/>
      <c r="AK80" s="670"/>
      <c r="AL80" s="670"/>
      <c r="AM80" s="670"/>
      <c r="AN80" s="670"/>
      <c r="AO80" s="670"/>
      <c r="AP80" s="670"/>
      <c r="AQ80" s="670"/>
      <c r="AR80" s="670"/>
      <c r="AS80" s="670"/>
      <c r="AT80" s="670"/>
      <c r="AU80" s="670"/>
      <c r="AV80" s="670"/>
      <c r="AW80" s="670"/>
      <c r="AX80" s="670"/>
      <c r="AY80" s="670"/>
      <c r="AZ80" s="670"/>
      <c r="BA80" s="185"/>
      <c r="BB80" s="175"/>
      <c r="BC80" s="175"/>
      <c r="BD80" s="175"/>
      <c r="BE80" s="175"/>
      <c r="BF80" s="175"/>
      <c r="BG80" s="175"/>
      <c r="BH80" s="175"/>
      <c r="BI80" s="175"/>
      <c r="BJ80" s="176"/>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177"/>
      <c r="CH80" s="639"/>
      <c r="CI80" s="639"/>
      <c r="CJ80" s="639"/>
    </row>
    <row r="81" spans="1:88" ht="3" customHeight="1">
      <c r="A81" s="139"/>
      <c r="B81" s="715"/>
      <c r="C81" s="715"/>
      <c r="D81" s="715"/>
      <c r="E81" s="718"/>
      <c r="F81" s="719"/>
      <c r="G81" s="707"/>
      <c r="H81" s="716"/>
      <c r="I81" s="716"/>
      <c r="J81" s="716"/>
      <c r="K81" s="716"/>
      <c r="L81" s="716"/>
      <c r="M81" s="716"/>
      <c r="N81" s="716"/>
      <c r="O81" s="716"/>
      <c r="P81" s="716"/>
      <c r="Q81" s="716"/>
      <c r="R81" s="716"/>
      <c r="S81" s="716"/>
      <c r="T81" s="716"/>
      <c r="U81" s="716"/>
      <c r="V81" s="716"/>
      <c r="W81" s="716"/>
      <c r="X81" s="716"/>
      <c r="Y81" s="716"/>
      <c r="Z81" s="716"/>
      <c r="AA81" s="717"/>
      <c r="AB81" s="717"/>
      <c r="AC81" s="717"/>
      <c r="AD81" s="671"/>
      <c r="AE81" s="672"/>
      <c r="AF81" s="672"/>
      <c r="AG81" s="672"/>
      <c r="AH81" s="471"/>
      <c r="AI81" s="673"/>
      <c r="AJ81" s="673"/>
      <c r="AK81" s="673"/>
      <c r="AL81" s="673"/>
      <c r="AM81" s="673"/>
      <c r="AN81" s="674" t="s">
        <v>37</v>
      </c>
      <c r="AO81" s="668"/>
      <c r="AP81" s="668"/>
      <c r="AQ81" s="668"/>
      <c r="AR81" s="668"/>
      <c r="AS81" s="668"/>
      <c r="AT81" s="674" t="s">
        <v>37</v>
      </c>
      <c r="AU81" s="668"/>
      <c r="AV81" s="668"/>
      <c r="AW81" s="668"/>
      <c r="AX81" s="668"/>
      <c r="AY81" s="668"/>
      <c r="AZ81" s="711"/>
      <c r="BA81" s="186"/>
      <c r="BB81" s="179"/>
      <c r="BC81" s="179"/>
      <c r="BD81" s="179"/>
      <c r="BE81" s="179"/>
      <c r="BF81" s="179"/>
      <c r="BG81" s="179"/>
      <c r="BH81" s="179"/>
      <c r="BI81" s="179"/>
      <c r="BJ81" s="178"/>
      <c r="BK81" s="179"/>
      <c r="BL81" s="672"/>
      <c r="BM81" s="672"/>
      <c r="BN81" s="672"/>
      <c r="BO81" s="179"/>
      <c r="BP81" s="190"/>
      <c r="BQ81" s="190"/>
      <c r="BR81" s="190"/>
      <c r="BS81" s="190"/>
      <c r="BT81" s="190"/>
      <c r="BU81" s="179"/>
      <c r="BV81" s="190"/>
      <c r="BW81" s="190"/>
      <c r="BX81" s="190"/>
      <c r="BY81" s="190"/>
      <c r="BZ81" s="190"/>
      <c r="CA81" s="191"/>
      <c r="CB81" s="190"/>
      <c r="CC81" s="190"/>
      <c r="CD81" s="190"/>
      <c r="CE81" s="190"/>
      <c r="CF81" s="190"/>
      <c r="CG81" s="187"/>
      <c r="CH81" s="639"/>
      <c r="CI81" s="639"/>
      <c r="CJ81" s="639"/>
    </row>
    <row r="82" spans="1:88" ht="15" customHeight="1">
      <c r="A82" s="139"/>
      <c r="B82" s="715"/>
      <c r="C82" s="715"/>
      <c r="D82" s="715"/>
      <c r="E82" s="718"/>
      <c r="F82" s="719"/>
      <c r="G82" s="707"/>
      <c r="H82" s="716"/>
      <c r="I82" s="716"/>
      <c r="J82" s="716"/>
      <c r="K82" s="716"/>
      <c r="L82" s="716"/>
      <c r="M82" s="716"/>
      <c r="N82" s="716"/>
      <c r="O82" s="716"/>
      <c r="P82" s="716"/>
      <c r="Q82" s="716"/>
      <c r="R82" s="716"/>
      <c r="S82" s="716"/>
      <c r="T82" s="716"/>
      <c r="U82" s="716"/>
      <c r="V82" s="716"/>
      <c r="W82" s="716"/>
      <c r="X82" s="716"/>
      <c r="Y82" s="716"/>
      <c r="Z82" s="716"/>
      <c r="AA82" s="717"/>
      <c r="AB82" s="717"/>
      <c r="AC82" s="717"/>
      <c r="AD82" s="671"/>
      <c r="AE82" s="474" t="str">
        <f>IF(LEN(VLOOKUP(AA76,suvaha!$D$8:$H$27,3,FALSE))&lt;11,"",LEFT(RIGHT(VLOOKUP(AA76,suvaha!$D$8:$H$27,3,FALSE),11),1))</f>
        <v/>
      </c>
      <c r="AF82" s="181" t="s">
        <v>37</v>
      </c>
      <c r="AG82" s="474" t="str">
        <f>IF(LEN(VLOOKUP(AA76,suvaha!$D$8:$H$27,3,FALSE))&lt;10,"",LEFT(RIGHT(VLOOKUP(AA76,suvaha!$D$8:$H$27,3,FALSE),10),1))</f>
        <v/>
      </c>
      <c r="AH82" s="476" t="s">
        <v>37</v>
      </c>
      <c r="AI82" s="474" t="str">
        <f>IF(LEN(VLOOKUP(AA76,suvaha!$D$8:$H$27,3,FALSE))&lt;9,"",LEFT(RIGHT(VLOOKUP(AA76,suvaha!$D$8:$H$27,3,FALSE),9),1))</f>
        <v/>
      </c>
      <c r="AJ82" s="181" t="s">
        <v>37</v>
      </c>
      <c r="AK82" s="474" t="str">
        <f>IF(LEN(VLOOKUP(AA76,suvaha!$D$8:$F$27,3,FALSE))&lt;8,"",LEFT(RIGHT(VLOOKUP(AA76,suvaha!$D$8:$F$27,3,FALSE),8),1))</f>
        <v/>
      </c>
      <c r="AL82" s="476" t="s">
        <v>37</v>
      </c>
      <c r="AM82" s="474" t="str">
        <f>IF(LEN(VLOOKUP(AA76,suvaha!$D$8:$H$27,3,FALSE))&lt;7,"",LEFT(RIGHT(VLOOKUP(AA76,suvaha!$D$8:$H$27,3,FALSE),7),1))</f>
        <v/>
      </c>
      <c r="AN82" s="674"/>
      <c r="AO82" s="474" t="str">
        <f>IF(LEN(VLOOKUP(AA76,suvaha!$D$8:$H$27,3,FALSE))&lt;6,"",LEFT(RIGHT(VLOOKUP(AA76,suvaha!$D$8:$H$27,3,FALSE),6),1))</f>
        <v/>
      </c>
      <c r="AP82" s="476" t="s">
        <v>37</v>
      </c>
      <c r="AQ82" s="474" t="str">
        <f>IF(LEN(VLOOKUP(AA76,suvaha!$D$8:$H$27,3,FALSE))&lt;5,"",LEFT(RIGHT(VLOOKUP(AA76,suvaha!$D$8:$H$27,3,FALSE),5),1))</f>
        <v/>
      </c>
      <c r="AR82" s="476" t="s">
        <v>37</v>
      </c>
      <c r="AS82" s="474" t="str">
        <f>IF(LEN(VLOOKUP(AA76,suvaha!$D$8:$H$27,3,FALSE))&lt;4,"",LEFT(RIGHT(VLOOKUP(AA76,suvaha!$D$8:$H$27,3,FALSE),4),1))</f>
        <v/>
      </c>
      <c r="AT82" s="674"/>
      <c r="AU82" s="474" t="str">
        <f>IF(LEN(VLOOKUP(AA76,suvaha!$D$8:$H$27,3,FALSE))&lt;3,"",LEFT(RIGHT(VLOOKUP(AA76,suvaha!$D$8:$H$27,3,FALSE),3),1))</f>
        <v/>
      </c>
      <c r="AV82" s="476" t="s">
        <v>37</v>
      </c>
      <c r="AW82" s="474" t="str">
        <f>IF(LEN(VLOOKUP(AA76,suvaha!$D$8:$H$27,3,FALSE))&lt;2,"",LEFT(RIGHT(VLOOKUP(AA76,suvaha!$D$8:$H$27,3,FALSE),2),1))</f>
        <v/>
      </c>
      <c r="AX82" s="476" t="s">
        <v>37</v>
      </c>
      <c r="AY82" s="474" t="str">
        <f>IF(VLOOKUP(AA76,suvaha!$D$8:$H$27,3,FALSE)=0,"",IF(LEN(VLOOKUP(AA76,suvaha!$D$8:$H$27,3,FALSE))&lt;1,"",LEFT(RIGHT(VLOOKUP(AA76,suvaha!$D$8:$H$27,3,FALSE),1),1)))</f>
        <v/>
      </c>
      <c r="AZ82" s="711"/>
      <c r="BA82" s="186"/>
      <c r="BB82" s="179"/>
      <c r="BC82" s="179"/>
      <c r="BD82" s="179"/>
      <c r="BE82" s="179"/>
      <c r="BF82" s="179"/>
      <c r="BG82" s="179"/>
      <c r="BH82" s="179"/>
      <c r="BI82" s="179"/>
      <c r="BJ82" s="178"/>
      <c r="BK82" s="179"/>
      <c r="BL82" s="474" t="str">
        <f>IF(LEN(VLOOKUP(AA76,suvaha!$D$8:$H$27,5,FALSE))&lt;11,"",LEFT(RIGHT(VLOOKUP(AA76,suvaha!$D$8:$H$27,5,FALSE),11),1))</f>
        <v/>
      </c>
      <c r="BM82" s="181" t="s">
        <v>37</v>
      </c>
      <c r="BN82" s="474" t="str">
        <f>IF(LEN(VLOOKUP(AA76,suvaha!$D$8:$H$27,5,FALSE))&lt;10,"",LEFT(RIGHT(VLOOKUP(AA76,suvaha!$D$8:$H$27,5,FALSE),10),1))</f>
        <v/>
      </c>
      <c r="BO82" s="179" t="s">
        <v>37</v>
      </c>
      <c r="BP82" s="474" t="str">
        <f>IF(LEN(VLOOKUP(AA76,suvaha!$D$8:$H$27,5,FALSE))&lt;9,"",LEFT(RIGHT(VLOOKUP(AA76,suvaha!$D$8:$H$27,5,FALSE),9),1))</f>
        <v/>
      </c>
      <c r="BQ82" s="476" t="s">
        <v>37</v>
      </c>
      <c r="BR82" s="474" t="str">
        <f>IF(LEN(VLOOKUP(AA76,suvaha!$D$8:$H$27,5,FALSE))&lt;8,"",LEFT(RIGHT(VLOOKUP(AA76,suvaha!$D$8:$H$27,5,FALSE),8),1))</f>
        <v/>
      </c>
      <c r="BS82" s="476" t="s">
        <v>37</v>
      </c>
      <c r="BT82" s="474" t="str">
        <f>IF(LEN(VLOOKUP(AA76,suvaha!$D$8:$H$27,5,FALSE))&lt;7,"",LEFT(RIGHT(VLOOKUP(AA76,suvaha!$D$8:$H$27,5,FALSE),7),1))</f>
        <v/>
      </c>
      <c r="BU82" s="179" t="s">
        <v>37</v>
      </c>
      <c r="BV82" s="474" t="str">
        <f>IF(LEN(VLOOKUP(AA76,suvaha!$D$8:$H$27,5,FALSE))&lt;6,"",LEFT(RIGHT(VLOOKUP(AA76,suvaha!$D$8:$H$27,5,FALSE),6),1))</f>
        <v/>
      </c>
      <c r="BW82" s="476" t="s">
        <v>37</v>
      </c>
      <c r="BX82" s="474" t="str">
        <f>IF(LEN(VLOOKUP(AA76,suvaha!$D$8:$H$27,5,FALSE))&lt;5,"",LEFT(RIGHT(VLOOKUP(AA76,suvaha!$D$8:$H$27,5,FALSE),5),1))</f>
        <v>4</v>
      </c>
      <c r="BY82" s="476" t="s">
        <v>37</v>
      </c>
      <c r="BZ82" s="474" t="str">
        <f>IF(LEN(VLOOKUP(AA76,suvaha!$D$8:$H$27,5,FALSE))&lt;4,"",LEFT(RIGHT(VLOOKUP(AA76,suvaha!$D$8:$H$27,5,FALSE),4),1))</f>
        <v>5</v>
      </c>
      <c r="CA82" s="191" t="s">
        <v>37</v>
      </c>
      <c r="CB82" s="474" t="str">
        <f>IF(LEN(VLOOKUP(AA76,suvaha!$D$8:$H$27,5,FALSE))&lt;3,"",LEFT(RIGHT(VLOOKUP(AA76,suvaha!$D$8:$H$27,5,FALSE),3),1))</f>
        <v>0</v>
      </c>
      <c r="CC82" s="476" t="s">
        <v>37</v>
      </c>
      <c r="CD82" s="474" t="str">
        <f>IF(LEN(VLOOKUP(AA76,suvaha!$D$8:$H$27,5,FALSE))&lt;2,"",LEFT(RIGHT(VLOOKUP(AA76,suvaha!$D$8:$H$27,5,FALSE),2),1))</f>
        <v>0</v>
      </c>
      <c r="CE82" s="476" t="s">
        <v>53</v>
      </c>
      <c r="CF82" s="474" t="str">
        <f>IF(VLOOKUP(AA76,suvaha!$D$8:$H$27,5,FALSE)=0,"",IF(LEN(VLOOKUP(AA76,suvaha!$D$8:$H$27,5,FALSE))&lt;1,"",LEFT(RIGHT(VLOOKUP(AA76,suvaha!$D$8:$H$27,5,FALSE),1),1)))</f>
        <v>0</v>
      </c>
      <c r="CG82" s="187"/>
      <c r="CH82" s="639"/>
      <c r="CI82" s="639"/>
      <c r="CJ82" s="639"/>
    </row>
    <row r="83" spans="1:88" ht="3" customHeight="1">
      <c r="A83" s="139"/>
      <c r="B83" s="715"/>
      <c r="C83" s="715"/>
      <c r="D83" s="715"/>
      <c r="E83" s="718"/>
      <c r="F83" s="719"/>
      <c r="G83" s="707"/>
      <c r="H83" s="716"/>
      <c r="I83" s="716"/>
      <c r="J83" s="716"/>
      <c r="K83" s="716"/>
      <c r="L83" s="716"/>
      <c r="M83" s="716"/>
      <c r="N83" s="716"/>
      <c r="O83" s="716"/>
      <c r="P83" s="716"/>
      <c r="Q83" s="716"/>
      <c r="R83" s="716"/>
      <c r="S83" s="716"/>
      <c r="T83" s="716"/>
      <c r="U83" s="716"/>
      <c r="V83" s="716"/>
      <c r="W83" s="716"/>
      <c r="X83" s="716"/>
      <c r="Y83" s="716"/>
      <c r="Z83" s="716"/>
      <c r="AA83" s="717"/>
      <c r="AB83" s="717"/>
      <c r="AC83" s="717"/>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189"/>
      <c r="BB83" s="182"/>
      <c r="BC83" s="182"/>
      <c r="BD83" s="182"/>
      <c r="BE83" s="182"/>
      <c r="BF83" s="182"/>
      <c r="BG83" s="182"/>
      <c r="BH83" s="182"/>
      <c r="BI83" s="182"/>
      <c r="BJ83" s="183"/>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184"/>
      <c r="CH83" s="639"/>
      <c r="CI83" s="639"/>
      <c r="CJ83" s="639"/>
    </row>
    <row r="84" spans="1:88" s="174" customFormat="1" ht="3" customHeight="1">
      <c r="A84" s="139"/>
      <c r="B84" s="715"/>
      <c r="C84" s="715"/>
      <c r="D84" s="715"/>
      <c r="E84" s="718" t="s">
        <v>69</v>
      </c>
      <c r="F84" s="719"/>
      <c r="G84" s="707"/>
      <c r="H84" s="716" t="str">
        <f>Index!C61</f>
        <v>Poskytnuté preddavky na dlhodobý nehmotný majetok (051) - /095A/</v>
      </c>
      <c r="I84" s="716"/>
      <c r="J84" s="716"/>
      <c r="K84" s="716"/>
      <c r="L84" s="716"/>
      <c r="M84" s="716"/>
      <c r="N84" s="716"/>
      <c r="O84" s="716"/>
      <c r="P84" s="716"/>
      <c r="Q84" s="716"/>
      <c r="R84" s="716"/>
      <c r="S84" s="716"/>
      <c r="T84" s="716"/>
      <c r="U84" s="716"/>
      <c r="V84" s="716"/>
      <c r="W84" s="716"/>
      <c r="X84" s="716"/>
      <c r="Y84" s="716"/>
      <c r="Z84" s="716"/>
      <c r="AA84" s="717" t="s">
        <v>70</v>
      </c>
      <c r="AB84" s="717"/>
      <c r="AC84" s="717"/>
      <c r="AD84" s="670"/>
      <c r="AE84" s="670"/>
      <c r="AF84" s="670"/>
      <c r="AG84" s="670"/>
      <c r="AH84" s="670"/>
      <c r="AI84" s="670"/>
      <c r="AJ84" s="670"/>
      <c r="AK84" s="670"/>
      <c r="AL84" s="670"/>
      <c r="AM84" s="670"/>
      <c r="AN84" s="670"/>
      <c r="AO84" s="670"/>
      <c r="AP84" s="670"/>
      <c r="AQ84" s="670"/>
      <c r="AR84" s="670"/>
      <c r="AS84" s="670"/>
      <c r="AT84" s="670"/>
      <c r="AU84" s="670"/>
      <c r="AV84" s="670"/>
      <c r="AW84" s="670"/>
      <c r="AX84" s="670"/>
      <c r="AY84" s="670"/>
      <c r="AZ84" s="670"/>
      <c r="BA84" s="710"/>
      <c r="BB84" s="710"/>
      <c r="BC84" s="710"/>
      <c r="BD84" s="710"/>
      <c r="BE84" s="710"/>
      <c r="BF84" s="710"/>
      <c r="BG84" s="710"/>
      <c r="BH84" s="710"/>
      <c r="BI84" s="710"/>
      <c r="BJ84" s="710"/>
      <c r="BK84" s="710"/>
      <c r="BL84" s="710"/>
      <c r="BM84" s="710"/>
      <c r="BN84" s="710"/>
      <c r="BO84" s="710"/>
      <c r="BP84" s="710"/>
      <c r="BQ84" s="710"/>
      <c r="BR84" s="175"/>
      <c r="BS84" s="175"/>
      <c r="BT84" s="175"/>
      <c r="BU84" s="175"/>
      <c r="BV84" s="175"/>
      <c r="BW84" s="176"/>
      <c r="BX84" s="175"/>
      <c r="BY84" s="175"/>
      <c r="BZ84" s="175"/>
      <c r="CA84" s="175"/>
      <c r="CB84" s="175"/>
      <c r="CC84" s="175"/>
      <c r="CD84" s="175"/>
      <c r="CE84" s="175"/>
      <c r="CF84" s="175"/>
      <c r="CG84" s="177"/>
      <c r="CH84" s="639"/>
      <c r="CI84" s="639"/>
      <c r="CJ84" s="639"/>
    </row>
    <row r="85" spans="1:88" s="174" customFormat="1" ht="3" customHeight="1">
      <c r="A85" s="139"/>
      <c r="B85" s="715"/>
      <c r="C85" s="715"/>
      <c r="D85" s="715"/>
      <c r="E85" s="718"/>
      <c r="F85" s="719"/>
      <c r="G85" s="707"/>
      <c r="H85" s="716"/>
      <c r="I85" s="716"/>
      <c r="J85" s="716"/>
      <c r="K85" s="716"/>
      <c r="L85" s="716"/>
      <c r="M85" s="716"/>
      <c r="N85" s="716"/>
      <c r="O85" s="716"/>
      <c r="P85" s="716"/>
      <c r="Q85" s="716"/>
      <c r="R85" s="716"/>
      <c r="S85" s="716"/>
      <c r="T85" s="716"/>
      <c r="U85" s="716"/>
      <c r="V85" s="716"/>
      <c r="W85" s="716"/>
      <c r="X85" s="716"/>
      <c r="Y85" s="716"/>
      <c r="Z85" s="716"/>
      <c r="AA85" s="717"/>
      <c r="AB85" s="717"/>
      <c r="AC85" s="717"/>
      <c r="AD85" s="671"/>
      <c r="AE85" s="672"/>
      <c r="AF85" s="672"/>
      <c r="AG85" s="672"/>
      <c r="AH85" s="471"/>
      <c r="AI85" s="673"/>
      <c r="AJ85" s="673"/>
      <c r="AK85" s="673"/>
      <c r="AL85" s="673"/>
      <c r="AM85" s="673"/>
      <c r="AN85" s="674"/>
      <c r="AO85" s="668"/>
      <c r="AP85" s="668"/>
      <c r="AQ85" s="668"/>
      <c r="AR85" s="668"/>
      <c r="AS85" s="668"/>
      <c r="AT85" s="674"/>
      <c r="AU85" s="668"/>
      <c r="AV85" s="668"/>
      <c r="AW85" s="668"/>
      <c r="AX85" s="668"/>
      <c r="AY85" s="668"/>
      <c r="AZ85" s="711"/>
      <c r="BA85" s="671"/>
      <c r="BB85" s="672"/>
      <c r="BC85" s="672"/>
      <c r="BD85" s="672"/>
      <c r="BE85" s="471"/>
      <c r="BF85" s="673"/>
      <c r="BG85" s="673"/>
      <c r="BH85" s="673"/>
      <c r="BI85" s="673"/>
      <c r="BJ85" s="673"/>
      <c r="BK85" s="674"/>
      <c r="BL85" s="668"/>
      <c r="BM85" s="668"/>
      <c r="BN85" s="668"/>
      <c r="BO85" s="668"/>
      <c r="BP85" s="668"/>
      <c r="BQ85" s="667"/>
      <c r="BR85" s="668"/>
      <c r="BS85" s="668"/>
      <c r="BT85" s="668"/>
      <c r="BU85" s="668"/>
      <c r="BV85" s="668"/>
      <c r="BW85" s="178"/>
      <c r="BX85" s="179"/>
      <c r="BY85" s="179"/>
      <c r="BZ85" s="179"/>
      <c r="CA85" s="179"/>
      <c r="CB85" s="179"/>
      <c r="CC85" s="179"/>
      <c r="CD85" s="179"/>
      <c r="CE85" s="179"/>
      <c r="CF85" s="179"/>
      <c r="CG85" s="180"/>
      <c r="CH85" s="639"/>
      <c r="CI85" s="639"/>
      <c r="CJ85" s="639"/>
    </row>
    <row r="86" spans="1:88" ht="15" customHeight="1">
      <c r="A86" s="139"/>
      <c r="B86" s="715"/>
      <c r="C86" s="715"/>
      <c r="D86" s="715"/>
      <c r="E86" s="718"/>
      <c r="F86" s="719"/>
      <c r="G86" s="707"/>
      <c r="H86" s="716"/>
      <c r="I86" s="716"/>
      <c r="J86" s="716"/>
      <c r="K86" s="716"/>
      <c r="L86" s="716"/>
      <c r="M86" s="716"/>
      <c r="N86" s="716"/>
      <c r="O86" s="716"/>
      <c r="P86" s="716"/>
      <c r="Q86" s="716"/>
      <c r="R86" s="716"/>
      <c r="S86" s="716"/>
      <c r="T86" s="716"/>
      <c r="U86" s="716"/>
      <c r="V86" s="716"/>
      <c r="W86" s="716"/>
      <c r="X86" s="716"/>
      <c r="Y86" s="716"/>
      <c r="Z86" s="716"/>
      <c r="AA86" s="717"/>
      <c r="AB86" s="717"/>
      <c r="AC86" s="717"/>
      <c r="AD86" s="671"/>
      <c r="AE86" s="474" t="str">
        <f>IF(LEN(VLOOKUP(AA84,suvaha!$D$8:$H$27,2,FALSE))&lt;11,"",LEFT(RIGHT(VLOOKUP(AA84,suvaha!$D$8:$H$27,2,FALSE),11),1))</f>
        <v/>
      </c>
      <c r="AF86" s="181"/>
      <c r="AG86" s="474" t="str">
        <f>IF(LEN(VLOOKUP(AA84,suvaha!$D$8:$H$27,2,FALSE))&lt;10,"",LEFT(RIGHT(VLOOKUP(AA84,suvaha!$D$8:$H$27,2,FALSE),10),1))</f>
        <v/>
      </c>
      <c r="AH86" s="476"/>
      <c r="AI86" s="474" t="str">
        <f>IF(LEN(VLOOKUP(AA84,suvaha!$D$8:$H$27,2,FALSE))&lt;9,"",LEFT(RIGHT(VLOOKUP(AA84,suvaha!$D$8:$H$27,2,FALSE),9),1))</f>
        <v/>
      </c>
      <c r="AJ86" s="181"/>
      <c r="AK86" s="474" t="str">
        <f>IF(LEN(VLOOKUP(AA84,suvaha!$D$8:$H$27,2,FALSE))&lt;8,"",LEFT(RIGHT(VLOOKUP(AA84,suvaha!$D$8:$H$27,2,FALSE),8),1))</f>
        <v/>
      </c>
      <c r="AL86" s="476"/>
      <c r="AM86" s="474" t="str">
        <f>IF(LEN(VLOOKUP(AA84,suvaha!$D$8:$H$27,2,FALSE))&lt;7,"",LEFT(RIGHT(VLOOKUP(AA84,suvaha!$D$8:$H$27,2,FALSE),7),1))</f>
        <v/>
      </c>
      <c r="AN86" s="674"/>
      <c r="AO86" s="474" t="str">
        <f>IF(LEN(VLOOKUP(AA84,suvaha!$D$8:$H$27,2,FALSE))&lt;6,"",LEFT(RIGHT(VLOOKUP(AA84,suvaha!$D$8:$H$27,2,FALSE),6),1))</f>
        <v/>
      </c>
      <c r="AP86" s="476"/>
      <c r="AQ86" s="474" t="str">
        <f>IF(LEN(VLOOKUP(AA84,suvaha!$D$8:$H$27,2,FALSE))&lt;5,"",LEFT(RIGHT(VLOOKUP(AA84,suvaha!$D$8:$H$27,2,FALSE),5),1))</f>
        <v/>
      </c>
      <c r="AR86" s="476"/>
      <c r="AS86" s="474" t="str">
        <f>IF(LEN(VLOOKUP(AA84,suvaha!$D$8:$H$27,2,FALSE))&lt;4,"",LEFT(RIGHT(VLOOKUP(AA84,suvaha!$D$8:$H$27,2,FALSE),4),1))</f>
        <v/>
      </c>
      <c r="AT86" s="674"/>
      <c r="AU86" s="474" t="str">
        <f>IF(LEN(VLOOKUP(AA84,suvaha!$D$8:$H$27,2,FALSE))&lt;3,"",LEFT(RIGHT(VLOOKUP(AA84,suvaha!$D$8:$H$27,2,FALSE),3),1))</f>
        <v/>
      </c>
      <c r="AV86" s="476"/>
      <c r="AW86" s="474" t="str">
        <f>IF(LEN(VLOOKUP(AA84,suvaha!$D$8:$H$27,2,FALSE))&lt;2,"",LEFT(RIGHT(VLOOKUP(AA84,suvaha!$D$8:$H$27,2,FALSE),2),1))</f>
        <v/>
      </c>
      <c r="AX86" s="476"/>
      <c r="AY86" s="474" t="str">
        <f>IF(VLOOKUP(AA84,suvaha!$D$8:$H$27,2,FALSE)=0,"",IF(LEN(VLOOKUP(AA84,suvaha!$D$8:$H$27,2,FALSE))&lt;1,"",LEFT(RIGHT(VLOOKUP(AA84,suvaha!$D$8:$H$27,2,FALSE),1),1)))</f>
        <v/>
      </c>
      <c r="AZ86" s="711"/>
      <c r="BA86" s="671"/>
      <c r="BB86" s="474" t="str">
        <f>IF(LEN(VLOOKUP(AA84,suvaha!$D$8:$H$27,4,FALSE))&lt;11,"",LEFT(RIGHT(VLOOKUP(AA84,suvaha!$D$8:$H$27,4,FALSE),11),1))</f>
        <v/>
      </c>
      <c r="BC86" s="181"/>
      <c r="BD86" s="474" t="str">
        <f>IF(LEN(VLOOKUP(AA84,suvaha!$D$8:$H$27,4,FALSE))&lt;10,"",LEFT(RIGHT(VLOOKUP(AA84,suvaha!$D$8:$H$27,4,FALSE),10),1))</f>
        <v/>
      </c>
      <c r="BE86" s="476"/>
      <c r="BF86" s="474" t="str">
        <f>IF(LEN(VLOOKUP(AA84,suvaha!$D$8:$H$27,4,FALSE))&lt;9,"",LEFT(RIGHT(VLOOKUP(AA84,suvaha!$D$8:$H$27,4,FALSE),9),1))</f>
        <v/>
      </c>
      <c r="BG86" s="181"/>
      <c r="BH86" s="474" t="str">
        <f>IF(LEN(VLOOKUP(AA84,suvaha!$D$8:$H$27,4,FALSE))&lt;8,"",LEFT(RIGHT(VLOOKUP(AA84,suvaha!$D$8:$H$27,4,FALSE),8),1))</f>
        <v/>
      </c>
      <c r="BI86" s="476"/>
      <c r="BJ86" s="474" t="str">
        <f>IF(LEN(VLOOKUP(AA84,suvaha!$D$8:$H$27,4,FALSE))&lt;7,"",LEFT(RIGHT(VLOOKUP(AA84,suvaha!$D$8:$H$27,4,FALSE),7),1))</f>
        <v/>
      </c>
      <c r="BK86" s="674"/>
      <c r="BL86" s="474" t="str">
        <f>IF(LEN(VLOOKUP(AA84,suvaha!$D$8:$H$27,4,FALSE))&lt;6,"",LEFT(RIGHT(VLOOKUP(AA84,suvaha!$D$8:$H$27,4,FALSE),6),1))</f>
        <v/>
      </c>
      <c r="BM86" s="476"/>
      <c r="BN86" s="474" t="str">
        <f>IF(LEN(VLOOKUP(AA84,suvaha!$D$8:$H$27,4,FALSE))&lt;5,"",LEFT(RIGHT(VLOOKUP(AA84,suvaha!$D$8:$H$27,4,FALSE),5),1))</f>
        <v/>
      </c>
      <c r="BO86" s="476"/>
      <c r="BP86" s="474" t="str">
        <f>IF(LEN(VLOOKUP(AA84,suvaha!$D$8:$H$27,4,FALSE))&lt;4,"",LEFT(RIGHT(VLOOKUP(AA84,suvaha!$D$8:$H$27,4,FALSE),4),1))</f>
        <v/>
      </c>
      <c r="BQ86" s="667"/>
      <c r="BR86" s="474" t="str">
        <f>IF(LEN(VLOOKUP(AA84,suvaha!$D$8:$H$27,4,FALSE))&lt;3,"",LEFT(RIGHT(VLOOKUP(AA84,suvaha!$D$8:$H$27,4,FALSE),3),1))</f>
        <v/>
      </c>
      <c r="BS86" s="476"/>
      <c r="BT86" s="474" t="str">
        <f>IF(LEN(VLOOKUP(AA84,suvaha!$D$8:$H$27,4,FALSE))&lt;2,"",LEFT(RIGHT(VLOOKUP(AA84,suvaha!$D$8:$H$27,4,FALSE),2),1))</f>
        <v/>
      </c>
      <c r="BU86" s="476"/>
      <c r="BV86" s="474" t="str">
        <f>IF(VLOOKUP(AA84,suvaha!$D$8:$H$27,4,FALSE)=0,"",IF(LEN(VLOOKUP(AA84,suvaha!$D$8:$H$27,4,FALSE))&lt;1,"",LEFT(RIGHT(VLOOKUP(AA84,suvaha!$D$8:$H$27,4,FALSE),1),1)))</f>
        <v/>
      </c>
      <c r="BW86" s="178"/>
      <c r="BX86" s="179"/>
      <c r="BY86" s="179"/>
      <c r="BZ86" s="179"/>
      <c r="CA86" s="179"/>
      <c r="CB86" s="179"/>
      <c r="CC86" s="179"/>
      <c r="CD86" s="179"/>
      <c r="CE86" s="179"/>
      <c r="CF86" s="179"/>
      <c r="CG86" s="180"/>
      <c r="CH86" s="639"/>
      <c r="CI86" s="639"/>
      <c r="CJ86" s="639"/>
    </row>
    <row r="87" spans="1:88" ht="3" customHeight="1">
      <c r="A87" s="139"/>
      <c r="B87" s="715"/>
      <c r="C87" s="715"/>
      <c r="D87" s="715"/>
      <c r="E87" s="718"/>
      <c r="F87" s="719"/>
      <c r="G87" s="707"/>
      <c r="H87" s="716"/>
      <c r="I87" s="716"/>
      <c r="J87" s="716"/>
      <c r="K87" s="716"/>
      <c r="L87" s="716"/>
      <c r="M87" s="716"/>
      <c r="N87" s="716"/>
      <c r="O87" s="716"/>
      <c r="P87" s="716"/>
      <c r="Q87" s="716"/>
      <c r="R87" s="716"/>
      <c r="S87" s="716"/>
      <c r="T87" s="716"/>
      <c r="U87" s="716"/>
      <c r="V87" s="716"/>
      <c r="W87" s="716"/>
      <c r="X87" s="716"/>
      <c r="Y87" s="716"/>
      <c r="Z87" s="716"/>
      <c r="AA87" s="717"/>
      <c r="AB87" s="717"/>
      <c r="AC87" s="717"/>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669"/>
      <c r="BB87" s="669"/>
      <c r="BC87" s="669"/>
      <c r="BD87" s="669"/>
      <c r="BE87" s="669"/>
      <c r="BF87" s="669"/>
      <c r="BG87" s="669"/>
      <c r="BH87" s="669"/>
      <c r="BI87" s="669"/>
      <c r="BJ87" s="669"/>
      <c r="BK87" s="669"/>
      <c r="BL87" s="669"/>
      <c r="BM87" s="669"/>
      <c r="BN87" s="669"/>
      <c r="BO87" s="669"/>
      <c r="BP87" s="669"/>
      <c r="BQ87" s="669"/>
      <c r="BR87" s="182"/>
      <c r="BS87" s="182"/>
      <c r="BT87" s="182"/>
      <c r="BU87" s="182"/>
      <c r="BV87" s="182"/>
      <c r="BW87" s="183"/>
      <c r="BX87" s="182"/>
      <c r="BY87" s="182"/>
      <c r="BZ87" s="182"/>
      <c r="CA87" s="182"/>
      <c r="CB87" s="182"/>
      <c r="CC87" s="182"/>
      <c r="CD87" s="182"/>
      <c r="CE87" s="182"/>
      <c r="CF87" s="182"/>
      <c r="CG87" s="184"/>
      <c r="CH87" s="639"/>
      <c r="CI87" s="639"/>
      <c r="CJ87" s="639"/>
    </row>
    <row r="88" spans="1:88" ht="3" customHeight="1">
      <c r="A88" s="139"/>
      <c r="B88" s="715"/>
      <c r="C88" s="715"/>
      <c r="D88" s="715"/>
      <c r="E88" s="718"/>
      <c r="F88" s="719"/>
      <c r="G88" s="707"/>
      <c r="H88" s="716"/>
      <c r="I88" s="716"/>
      <c r="J88" s="716"/>
      <c r="K88" s="716"/>
      <c r="L88" s="716"/>
      <c r="M88" s="716"/>
      <c r="N88" s="716"/>
      <c r="O88" s="716"/>
      <c r="P88" s="716"/>
      <c r="Q88" s="716"/>
      <c r="R88" s="716"/>
      <c r="S88" s="716"/>
      <c r="T88" s="716"/>
      <c r="U88" s="716"/>
      <c r="V88" s="716"/>
      <c r="W88" s="716"/>
      <c r="X88" s="716"/>
      <c r="Y88" s="716"/>
      <c r="Z88" s="716"/>
      <c r="AA88" s="717"/>
      <c r="AB88" s="717"/>
      <c r="AC88" s="717"/>
      <c r="AD88" s="670"/>
      <c r="AE88" s="670"/>
      <c r="AF88" s="670"/>
      <c r="AG88" s="670"/>
      <c r="AH88" s="670"/>
      <c r="AI88" s="670"/>
      <c r="AJ88" s="670"/>
      <c r="AK88" s="670"/>
      <c r="AL88" s="670"/>
      <c r="AM88" s="670"/>
      <c r="AN88" s="670"/>
      <c r="AO88" s="670"/>
      <c r="AP88" s="670"/>
      <c r="AQ88" s="670"/>
      <c r="AR88" s="670"/>
      <c r="AS88" s="670"/>
      <c r="AT88" s="670"/>
      <c r="AU88" s="670"/>
      <c r="AV88" s="670"/>
      <c r="AW88" s="670"/>
      <c r="AX88" s="670"/>
      <c r="AY88" s="670"/>
      <c r="AZ88" s="670"/>
      <c r="BA88" s="185"/>
      <c r="BB88" s="175"/>
      <c r="BC88" s="175"/>
      <c r="BD88" s="175"/>
      <c r="BE88" s="175"/>
      <c r="BF88" s="175"/>
      <c r="BG88" s="175"/>
      <c r="BH88" s="175"/>
      <c r="BI88" s="175"/>
      <c r="BJ88" s="176"/>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177"/>
      <c r="CH88" s="639"/>
      <c r="CI88" s="639"/>
      <c r="CJ88" s="639"/>
    </row>
    <row r="89" spans="1:88" ht="3" customHeight="1">
      <c r="A89" s="139"/>
      <c r="B89" s="715"/>
      <c r="C89" s="715"/>
      <c r="D89" s="715"/>
      <c r="E89" s="718"/>
      <c r="F89" s="719"/>
      <c r="G89" s="707"/>
      <c r="H89" s="716"/>
      <c r="I89" s="716"/>
      <c r="J89" s="716"/>
      <c r="K89" s="716"/>
      <c r="L89" s="716"/>
      <c r="M89" s="716"/>
      <c r="N89" s="716"/>
      <c r="O89" s="716"/>
      <c r="P89" s="716"/>
      <c r="Q89" s="716"/>
      <c r="R89" s="716"/>
      <c r="S89" s="716"/>
      <c r="T89" s="716"/>
      <c r="U89" s="716"/>
      <c r="V89" s="716"/>
      <c r="W89" s="716"/>
      <c r="X89" s="716"/>
      <c r="Y89" s="716"/>
      <c r="Z89" s="716"/>
      <c r="AA89" s="717"/>
      <c r="AB89" s="717"/>
      <c r="AC89" s="717"/>
      <c r="AD89" s="671"/>
      <c r="AE89" s="474"/>
      <c r="AF89" s="181"/>
      <c r="AG89" s="474"/>
      <c r="AH89" s="179"/>
      <c r="AI89" s="474"/>
      <c r="AJ89" s="476"/>
      <c r="AK89" s="474"/>
      <c r="AL89" s="476"/>
      <c r="AM89" s="474"/>
      <c r="AN89" s="179" t="s">
        <v>37</v>
      </c>
      <c r="AO89" s="474"/>
      <c r="AP89" s="476"/>
      <c r="AQ89" s="474"/>
      <c r="AR89" s="476"/>
      <c r="AS89" s="474"/>
      <c r="AT89" s="191" t="s">
        <v>37</v>
      </c>
      <c r="AU89" s="474"/>
      <c r="AV89" s="476"/>
      <c r="AW89" s="474"/>
      <c r="AX89" s="476"/>
      <c r="AY89" s="474"/>
      <c r="AZ89" s="711"/>
      <c r="BA89" s="186"/>
      <c r="BB89" s="179"/>
      <c r="BC89" s="179"/>
      <c r="BD89" s="179"/>
      <c r="BE89" s="179"/>
      <c r="BF89" s="179"/>
      <c r="BG89" s="179"/>
      <c r="BH89" s="179"/>
      <c r="BI89" s="179"/>
      <c r="BJ89" s="178"/>
      <c r="BK89" s="179"/>
      <c r="BL89" s="672"/>
      <c r="BM89" s="672"/>
      <c r="BN89" s="672"/>
      <c r="BO89" s="179"/>
      <c r="BP89" s="190"/>
      <c r="BQ89" s="190"/>
      <c r="BR89" s="190"/>
      <c r="BS89" s="190"/>
      <c r="BT89" s="190"/>
      <c r="BU89" s="179"/>
      <c r="BV89" s="190"/>
      <c r="BW89" s="190"/>
      <c r="BX89" s="190"/>
      <c r="BY89" s="190"/>
      <c r="BZ89" s="190"/>
      <c r="CA89" s="191"/>
      <c r="CB89" s="190"/>
      <c r="CC89" s="190"/>
      <c r="CD89" s="190"/>
      <c r="CE89" s="190"/>
      <c r="CF89" s="190"/>
      <c r="CG89" s="187"/>
      <c r="CH89" s="639"/>
      <c r="CI89" s="639"/>
      <c r="CJ89" s="639"/>
    </row>
    <row r="90" spans="1:88" ht="15" customHeight="1">
      <c r="A90" s="139"/>
      <c r="B90" s="715"/>
      <c r="C90" s="715"/>
      <c r="D90" s="715"/>
      <c r="E90" s="718"/>
      <c r="F90" s="719"/>
      <c r="G90" s="707"/>
      <c r="H90" s="716"/>
      <c r="I90" s="716"/>
      <c r="J90" s="716"/>
      <c r="K90" s="716"/>
      <c r="L90" s="716"/>
      <c r="M90" s="716"/>
      <c r="N90" s="716"/>
      <c r="O90" s="716"/>
      <c r="P90" s="716"/>
      <c r="Q90" s="716"/>
      <c r="R90" s="716"/>
      <c r="S90" s="716"/>
      <c r="T90" s="716"/>
      <c r="U90" s="716"/>
      <c r="V90" s="716"/>
      <c r="W90" s="716"/>
      <c r="X90" s="716"/>
      <c r="Y90" s="716"/>
      <c r="Z90" s="716"/>
      <c r="AA90" s="717"/>
      <c r="AB90" s="717"/>
      <c r="AC90" s="717"/>
      <c r="AD90" s="671"/>
      <c r="AE90" s="474" t="str">
        <f>IF(LEN(VLOOKUP(AA84,suvaha!$D$8:$H$27,3,FALSE))&lt;11,"",LEFT(RIGHT(VLOOKUP(AA84,suvaha!$D$8:$H$27,3,FALSE),11),1))</f>
        <v/>
      </c>
      <c r="AF90" s="181" t="s">
        <v>37</v>
      </c>
      <c r="AG90" s="474" t="str">
        <f>IF(LEN(VLOOKUP(AA84,suvaha!$D$8:$H$27,3,FALSE))&lt;10,"",LEFT(RIGHT(VLOOKUP(AA84,suvaha!$D$8:$H$27,3,FALSE),10),1))</f>
        <v/>
      </c>
      <c r="AH90" s="179" t="s">
        <v>37</v>
      </c>
      <c r="AI90" s="474" t="str">
        <f>IF(LEN(VLOOKUP(AA84,suvaha!$D$8:$H$27,3,FALSE))&lt;9,"",LEFT(RIGHT(VLOOKUP(AA84,suvaha!$D$8:$H$27,3,FALSE),9),1))</f>
        <v/>
      </c>
      <c r="AJ90" s="476" t="s">
        <v>37</v>
      </c>
      <c r="AK90" s="474" t="str">
        <f>IF(LEN(VLOOKUP(AA84,suvaha!$D$8:$F$27,3,FALSE))&lt;8,"",LEFT(RIGHT(VLOOKUP(AA84,suvaha!$D$8:$F$27,3,FALSE),8),1))</f>
        <v/>
      </c>
      <c r="AL90" s="476" t="s">
        <v>37</v>
      </c>
      <c r="AM90" s="474" t="str">
        <f>IF(LEN(VLOOKUP(AA84,suvaha!$D$8:$H$27,3,FALSE))&lt;7,"",LEFT(RIGHT(VLOOKUP(AA84,suvaha!$D$8:$H$27,3,FALSE),7),1))</f>
        <v/>
      </c>
      <c r="AN90" s="179"/>
      <c r="AO90" s="474" t="str">
        <f>IF(LEN(VLOOKUP(AA84,suvaha!$D$8:$H$27,3,FALSE))&lt;6,"",LEFT(RIGHT(VLOOKUP(AA84,suvaha!$D$8:$H$27,3,FALSE),6),1))</f>
        <v/>
      </c>
      <c r="AP90" s="476" t="s">
        <v>37</v>
      </c>
      <c r="AQ90" s="474" t="str">
        <f>IF(LEN(VLOOKUP(AA84,suvaha!$D$8:$H$27,3,FALSE))&lt;5,"",LEFT(RIGHT(VLOOKUP(AA84,suvaha!$D$8:$H$27,3,FALSE),5),1))</f>
        <v/>
      </c>
      <c r="AR90" s="476" t="s">
        <v>37</v>
      </c>
      <c r="AS90" s="474" t="str">
        <f>IF(LEN(VLOOKUP(AA84,suvaha!$D$8:$H$27,3,FALSE))&lt;4,"",LEFT(RIGHT(VLOOKUP(AA84,suvaha!$D$8:$H$27,3,FALSE),4),1))</f>
        <v/>
      </c>
      <c r="AT90" s="191"/>
      <c r="AU90" s="474" t="str">
        <f>IF(LEN(VLOOKUP(AA84,suvaha!$D$8:$H$27,3,FALSE))&lt;3,"",LEFT(RIGHT(VLOOKUP(AA84,suvaha!$D$8:$H$27,3,FALSE),3),1))</f>
        <v/>
      </c>
      <c r="AV90" s="476" t="s">
        <v>37</v>
      </c>
      <c r="AW90" s="474" t="str">
        <f>IF(LEN(VLOOKUP(AA84,suvaha!$D$8:$H$27,3,FALSE))&lt;2,"",LEFT(RIGHT(VLOOKUP(AA84,suvaha!$D$8:$H$27,3,FALSE),2),1))</f>
        <v/>
      </c>
      <c r="AX90" s="476" t="s">
        <v>37</v>
      </c>
      <c r="AY90" s="474" t="str">
        <f>IF(VLOOKUP(AA84,suvaha!$D$8:$H$27,3,FALSE)=0,"",IF(LEN(VLOOKUP(AA84,suvaha!$D$8:$H$27,3,FALSE))&lt;1,"",LEFT(RIGHT(VLOOKUP(AA84,suvaha!$D$8:$H$27,3,FALSE),1),1)))</f>
        <v/>
      </c>
      <c r="AZ90" s="711"/>
      <c r="BA90" s="186"/>
      <c r="BB90" s="179"/>
      <c r="BC90" s="179"/>
      <c r="BD90" s="179"/>
      <c r="BE90" s="179"/>
      <c r="BF90" s="179"/>
      <c r="BG90" s="179"/>
      <c r="BH90" s="179"/>
      <c r="BI90" s="179"/>
      <c r="BJ90" s="178"/>
      <c r="BK90" s="179"/>
      <c r="BL90" s="474" t="str">
        <f>IF(LEN(VLOOKUP(AA84,suvaha!$D$8:$H$27,5,FALSE))&lt;11,"",LEFT(RIGHT(VLOOKUP(AA84,suvaha!$D$8:$H$27,5,FALSE),11),1))</f>
        <v/>
      </c>
      <c r="BM90" s="181" t="s">
        <v>37</v>
      </c>
      <c r="BN90" s="474" t="str">
        <f>IF(LEN(VLOOKUP(AA84,suvaha!$D$8:$H$27,5,FALSE))&lt;10,"",LEFT(RIGHT(VLOOKUP(AA84,suvaha!$D$8:$H$27,5,FALSE),10),1))</f>
        <v/>
      </c>
      <c r="BO90" s="179" t="s">
        <v>37</v>
      </c>
      <c r="BP90" s="474" t="str">
        <f>IF(LEN(VLOOKUP(AA84,suvaha!$D$8:$H$27,5,FALSE))&lt;9,"",LEFT(RIGHT(VLOOKUP(AA84,suvaha!$D$8:$H$27,5,FALSE),9),1))</f>
        <v/>
      </c>
      <c r="BQ90" s="476" t="s">
        <v>37</v>
      </c>
      <c r="BR90" s="474" t="str">
        <f>IF(LEN(VLOOKUP(AA84,suvaha!$D$8:$H$27,5,FALSE))&lt;8,"",LEFT(RIGHT(VLOOKUP(AA84,suvaha!$D$8:$H$27,5,FALSE),8),1))</f>
        <v/>
      </c>
      <c r="BS90" s="476" t="s">
        <v>37</v>
      </c>
      <c r="BT90" s="474" t="str">
        <f>IF(LEN(VLOOKUP(AA84,suvaha!$D$8:$H$27,5,FALSE))&lt;7,"",LEFT(RIGHT(VLOOKUP(AA84,suvaha!$D$8:$H$27,5,FALSE),7),1))</f>
        <v/>
      </c>
      <c r="BU90" s="179" t="s">
        <v>37</v>
      </c>
      <c r="BV90" s="474" t="str">
        <f>IF(LEN(VLOOKUP(AA84,suvaha!$D$8:$H$27,5,FALSE))&lt;6,"",LEFT(RIGHT(VLOOKUP(AA84,suvaha!$D$8:$H$27,5,FALSE),6),1))</f>
        <v/>
      </c>
      <c r="BW90" s="476" t="s">
        <v>37</v>
      </c>
      <c r="BX90" s="474" t="str">
        <f>IF(LEN(VLOOKUP(AA84,suvaha!$D$8:$H$27,5,FALSE))&lt;5,"",LEFT(RIGHT(VLOOKUP(AA84,suvaha!$D$8:$H$27,5,FALSE),5),1))</f>
        <v/>
      </c>
      <c r="BY90" s="476" t="s">
        <v>37</v>
      </c>
      <c r="BZ90" s="474" t="str">
        <f>IF(LEN(VLOOKUP(AA84,suvaha!$D$8:$H$27,5,FALSE))&lt;4,"",LEFT(RIGHT(VLOOKUP(AA84,suvaha!$D$8:$H$27,5,FALSE),4),1))</f>
        <v/>
      </c>
      <c r="CA90" s="191" t="s">
        <v>37</v>
      </c>
      <c r="CB90" s="474" t="str">
        <f>IF(LEN(VLOOKUP(AA84,suvaha!$D$8:$H$27,5,FALSE))&lt;3,"",LEFT(RIGHT(VLOOKUP(AA84,suvaha!$D$8:$H$27,5,FALSE),3),1))</f>
        <v/>
      </c>
      <c r="CC90" s="476" t="s">
        <v>37</v>
      </c>
      <c r="CD90" s="474" t="str">
        <f>IF(LEN(VLOOKUP(AA84,suvaha!$D$8:$H$27,5,FALSE))&lt;2,"",LEFT(RIGHT(VLOOKUP(AA84,suvaha!$D$8:$H$27,5,FALSE),2),1))</f>
        <v/>
      </c>
      <c r="CE90" s="476" t="s">
        <v>53</v>
      </c>
      <c r="CF90" s="474" t="str">
        <f>IF(VLOOKUP(AA84,suvaha!$D$8:$H$27,5,FALSE)=0,"",IF(LEN(VLOOKUP(AA84,suvaha!$D$8:$H$27,5,FALSE))&lt;1,"",LEFT(RIGHT(VLOOKUP(AA84,suvaha!$D$8:$H$27,5,FALSE),1),1)))</f>
        <v/>
      </c>
      <c r="CG90" s="187"/>
      <c r="CH90" s="639"/>
      <c r="CI90" s="639"/>
      <c r="CJ90" s="639"/>
    </row>
    <row r="91" spans="1:88" ht="3" customHeight="1">
      <c r="A91" s="139"/>
      <c r="B91" s="715"/>
      <c r="C91" s="715"/>
      <c r="D91" s="715"/>
      <c r="E91" s="718"/>
      <c r="F91" s="719"/>
      <c r="G91" s="707"/>
      <c r="H91" s="716"/>
      <c r="I91" s="716"/>
      <c r="J91" s="716"/>
      <c r="K91" s="716"/>
      <c r="L91" s="716"/>
      <c r="M91" s="716"/>
      <c r="N91" s="716"/>
      <c r="O91" s="716"/>
      <c r="P91" s="716"/>
      <c r="Q91" s="716"/>
      <c r="R91" s="716"/>
      <c r="S91" s="716"/>
      <c r="T91" s="716"/>
      <c r="U91" s="716"/>
      <c r="V91" s="716"/>
      <c r="W91" s="716"/>
      <c r="X91" s="716"/>
      <c r="Y91" s="716"/>
      <c r="Z91" s="716"/>
      <c r="AA91" s="717"/>
      <c r="AB91" s="717"/>
      <c r="AC91" s="717"/>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189"/>
      <c r="BB91" s="182"/>
      <c r="BC91" s="182"/>
      <c r="BD91" s="182"/>
      <c r="BE91" s="182"/>
      <c r="BF91" s="182"/>
      <c r="BG91" s="182"/>
      <c r="BH91" s="182"/>
      <c r="BI91" s="182"/>
      <c r="BJ91" s="183"/>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184"/>
      <c r="CH91" s="639"/>
      <c r="CI91" s="639"/>
      <c r="CJ91" s="639"/>
    </row>
    <row r="92" spans="1:88" s="174" customFormat="1" ht="3" customHeight="1">
      <c r="A92" s="139"/>
      <c r="B92" s="715"/>
      <c r="C92" s="715"/>
      <c r="D92" s="715"/>
      <c r="E92" s="720" t="s">
        <v>71</v>
      </c>
      <c r="F92" s="721"/>
      <c r="G92" s="707"/>
      <c r="H92" s="708" t="str">
        <f>Index!C62</f>
        <v>Dlhodobý hmotný majetok súčet (r. 12 až r. 20)</v>
      </c>
      <c r="I92" s="708"/>
      <c r="J92" s="708"/>
      <c r="K92" s="708"/>
      <c r="L92" s="708"/>
      <c r="M92" s="708"/>
      <c r="N92" s="708"/>
      <c r="O92" s="708"/>
      <c r="P92" s="708"/>
      <c r="Q92" s="708"/>
      <c r="R92" s="708"/>
      <c r="S92" s="708"/>
      <c r="T92" s="708"/>
      <c r="U92" s="708"/>
      <c r="V92" s="708"/>
      <c r="W92" s="708"/>
      <c r="X92" s="708"/>
      <c r="Y92" s="708"/>
      <c r="Z92" s="708"/>
      <c r="AA92" s="709" t="s">
        <v>72</v>
      </c>
      <c r="AB92" s="709"/>
      <c r="AC92" s="709"/>
      <c r="AD92" s="670"/>
      <c r="AE92" s="670"/>
      <c r="AF92" s="670"/>
      <c r="AG92" s="670"/>
      <c r="AH92" s="670"/>
      <c r="AI92" s="670"/>
      <c r="AJ92" s="670"/>
      <c r="AK92" s="670"/>
      <c r="AL92" s="670"/>
      <c r="AM92" s="670"/>
      <c r="AN92" s="670"/>
      <c r="AO92" s="670"/>
      <c r="AP92" s="670"/>
      <c r="AQ92" s="670"/>
      <c r="AR92" s="670"/>
      <c r="AS92" s="670"/>
      <c r="AT92" s="670"/>
      <c r="AU92" s="670"/>
      <c r="AV92" s="670"/>
      <c r="AW92" s="670"/>
      <c r="AX92" s="670"/>
      <c r="AY92" s="670"/>
      <c r="AZ92" s="670"/>
      <c r="BA92" s="710"/>
      <c r="BB92" s="710"/>
      <c r="BC92" s="710"/>
      <c r="BD92" s="710"/>
      <c r="BE92" s="710"/>
      <c r="BF92" s="710"/>
      <c r="BG92" s="710"/>
      <c r="BH92" s="710"/>
      <c r="BI92" s="710"/>
      <c r="BJ92" s="710"/>
      <c r="BK92" s="710"/>
      <c r="BL92" s="710"/>
      <c r="BM92" s="710"/>
      <c r="BN92" s="710"/>
      <c r="BO92" s="710"/>
      <c r="BP92" s="710"/>
      <c r="BQ92" s="710"/>
      <c r="BR92" s="175"/>
      <c r="BS92" s="175"/>
      <c r="BT92" s="175"/>
      <c r="BU92" s="175"/>
      <c r="BV92" s="175"/>
      <c r="BW92" s="176"/>
      <c r="BX92" s="175"/>
      <c r="BY92" s="175"/>
      <c r="BZ92" s="175"/>
      <c r="CA92" s="175"/>
      <c r="CB92" s="175"/>
      <c r="CC92" s="175"/>
      <c r="CD92" s="175"/>
      <c r="CE92" s="175"/>
      <c r="CF92" s="175"/>
      <c r="CG92" s="177"/>
      <c r="CH92" s="639"/>
      <c r="CI92" s="639"/>
      <c r="CJ92" s="639"/>
    </row>
    <row r="93" spans="1:88" s="174" customFormat="1" ht="3" customHeight="1">
      <c r="A93" s="139"/>
      <c r="B93" s="715"/>
      <c r="C93" s="715"/>
      <c r="D93" s="715"/>
      <c r="E93" s="722"/>
      <c r="F93" s="723"/>
      <c r="G93" s="707"/>
      <c r="H93" s="708"/>
      <c r="I93" s="708"/>
      <c r="J93" s="708"/>
      <c r="K93" s="708"/>
      <c r="L93" s="708"/>
      <c r="M93" s="708"/>
      <c r="N93" s="708"/>
      <c r="O93" s="708"/>
      <c r="P93" s="708"/>
      <c r="Q93" s="708"/>
      <c r="R93" s="708"/>
      <c r="S93" s="708"/>
      <c r="T93" s="708"/>
      <c r="U93" s="708"/>
      <c r="V93" s="708"/>
      <c r="W93" s="708"/>
      <c r="X93" s="708"/>
      <c r="Y93" s="708"/>
      <c r="Z93" s="708"/>
      <c r="AA93" s="709"/>
      <c r="AB93" s="709"/>
      <c r="AC93" s="709"/>
      <c r="AD93" s="671"/>
      <c r="AE93" s="474"/>
      <c r="AF93" s="181"/>
      <c r="AG93" s="474"/>
      <c r="AH93" s="179"/>
      <c r="AI93" s="474"/>
      <c r="AJ93" s="476"/>
      <c r="AK93" s="474"/>
      <c r="AL93" s="476"/>
      <c r="AM93" s="474"/>
      <c r="AN93" s="179"/>
      <c r="AO93" s="474"/>
      <c r="AP93" s="476"/>
      <c r="AQ93" s="474"/>
      <c r="AR93" s="476"/>
      <c r="AS93" s="474"/>
      <c r="AT93" s="191"/>
      <c r="AU93" s="474"/>
      <c r="AV93" s="476"/>
      <c r="AW93" s="474"/>
      <c r="AX93" s="476"/>
      <c r="AY93" s="474"/>
      <c r="AZ93" s="711"/>
      <c r="BA93" s="671"/>
      <c r="BB93" s="672"/>
      <c r="BC93" s="672"/>
      <c r="BD93" s="672"/>
      <c r="BE93" s="471"/>
      <c r="BF93" s="673"/>
      <c r="BG93" s="673"/>
      <c r="BH93" s="673"/>
      <c r="BI93" s="673"/>
      <c r="BJ93" s="673"/>
      <c r="BK93" s="674"/>
      <c r="BL93" s="668"/>
      <c r="BM93" s="668"/>
      <c r="BN93" s="668"/>
      <c r="BO93" s="668"/>
      <c r="BP93" s="668"/>
      <c r="BQ93" s="667"/>
      <c r="BR93" s="668"/>
      <c r="BS93" s="668"/>
      <c r="BT93" s="668"/>
      <c r="BU93" s="668"/>
      <c r="BV93" s="668"/>
      <c r="BW93" s="178"/>
      <c r="BX93" s="179"/>
      <c r="BY93" s="179"/>
      <c r="BZ93" s="179"/>
      <c r="CA93" s="179"/>
      <c r="CB93" s="179"/>
      <c r="CC93" s="179"/>
      <c r="CD93" s="179"/>
      <c r="CE93" s="179"/>
      <c r="CF93" s="179"/>
      <c r="CG93" s="180"/>
      <c r="CH93" s="639"/>
      <c r="CI93" s="639"/>
      <c r="CJ93" s="639"/>
    </row>
    <row r="94" spans="1:88" ht="15" customHeight="1">
      <c r="A94" s="139"/>
      <c r="B94" s="715"/>
      <c r="C94" s="715"/>
      <c r="D94" s="715"/>
      <c r="E94" s="722"/>
      <c r="F94" s="723"/>
      <c r="G94" s="707"/>
      <c r="H94" s="708"/>
      <c r="I94" s="708"/>
      <c r="J94" s="708"/>
      <c r="K94" s="708"/>
      <c r="L94" s="708"/>
      <c r="M94" s="708"/>
      <c r="N94" s="708"/>
      <c r="O94" s="708"/>
      <c r="P94" s="708"/>
      <c r="Q94" s="708"/>
      <c r="R94" s="708"/>
      <c r="S94" s="708"/>
      <c r="T94" s="708"/>
      <c r="U94" s="708"/>
      <c r="V94" s="708"/>
      <c r="W94" s="708"/>
      <c r="X94" s="708"/>
      <c r="Y94" s="708"/>
      <c r="Z94" s="708"/>
      <c r="AA94" s="709"/>
      <c r="AB94" s="709"/>
      <c r="AC94" s="709"/>
      <c r="AD94" s="671"/>
      <c r="AE94" s="474" t="str">
        <f>IF(LEN(VLOOKUP(AA92,suvaha!$D$8:$H$27,2,FALSE))&lt;11,"",LEFT(RIGHT(VLOOKUP(AA92,suvaha!$D$8:$H$27,2,FALSE),11),1))</f>
        <v/>
      </c>
      <c r="AF94" s="181"/>
      <c r="AG94" s="474" t="str">
        <f>IF(LEN(VLOOKUP(AA92,suvaha!$D$8:$H$27,2,FALSE))&lt;10,"",LEFT(RIGHT(VLOOKUP(AA92,suvaha!$D$8:$H$27,2,FALSE),10),1))</f>
        <v/>
      </c>
      <c r="AH94" s="179"/>
      <c r="AI94" s="474" t="str">
        <f>IF(LEN(VLOOKUP(AA92,suvaha!$D$8:$H$27,2,FALSE))&lt;9,"",LEFT(RIGHT(VLOOKUP(AA92,suvaha!$D$8:$H$27,2,FALSE),9),1))</f>
        <v/>
      </c>
      <c r="AJ94" s="476"/>
      <c r="AK94" s="474" t="str">
        <f>IF(LEN(VLOOKUP(AA92,suvaha!$D$8:$H$27,2,FALSE))&lt;8,"",LEFT(RIGHT(VLOOKUP(AA92,suvaha!$D$8:$H$27,2,FALSE),8),1))</f>
        <v/>
      </c>
      <c r="AL94" s="476"/>
      <c r="AM94" s="474" t="str">
        <f>IF(LEN(VLOOKUP(AA92,suvaha!$D$8:$H$27,2,FALSE))&lt;7,"",LEFT(RIGHT(VLOOKUP(AA92,suvaha!$D$8:$H$27,2,FALSE),7),1))</f>
        <v>1</v>
      </c>
      <c r="AN94" s="179"/>
      <c r="AO94" s="474" t="str">
        <f>IF(LEN(VLOOKUP(AA92,suvaha!$D$8:$H$27,2,FALSE))&lt;6,"",LEFT(RIGHT(VLOOKUP(AA92,suvaha!$D$8:$H$27,2,FALSE),6),1))</f>
        <v>4</v>
      </c>
      <c r="AP94" s="476"/>
      <c r="AQ94" s="474" t="str">
        <f>IF(LEN(VLOOKUP(AA92,suvaha!$D$8:$H$27,2,FALSE))&lt;5,"",LEFT(RIGHT(VLOOKUP(AA92,suvaha!$D$8:$H$27,2,FALSE),5),1))</f>
        <v>1</v>
      </c>
      <c r="AR94" s="476"/>
      <c r="AS94" s="474" t="str">
        <f>IF(LEN(VLOOKUP(AA92,suvaha!$D$8:$H$27,2,FALSE))&lt;4,"",LEFT(RIGHT(VLOOKUP(AA92,suvaha!$D$8:$H$27,2,FALSE),4),1))</f>
        <v>8</v>
      </c>
      <c r="AT94" s="191"/>
      <c r="AU94" s="474" t="str">
        <f>IF(LEN(VLOOKUP(AA92,suvaha!$D$8:$H$27,2,FALSE))&lt;3,"",LEFT(RIGHT(VLOOKUP(AA92,suvaha!$D$8:$H$27,2,FALSE),3),1))</f>
        <v>8</v>
      </c>
      <c r="AV94" s="476"/>
      <c r="AW94" s="474" t="str">
        <f>IF(LEN(VLOOKUP(AA92,suvaha!$D$8:$H$27,2,FALSE))&lt;2,"",LEFT(RIGHT(VLOOKUP(AA92,suvaha!$D$8:$H$27,2,FALSE),2),1))</f>
        <v>3</v>
      </c>
      <c r="AX94" s="476"/>
      <c r="AY94" s="474" t="str">
        <f>IF(VLOOKUP(AA92,suvaha!$D$8:$H$27,2,FALSE)=0,"",IF(LEN(VLOOKUP(AA92,suvaha!$D$8:$H$27,2,FALSE))&lt;1,"",LEFT(RIGHT(VLOOKUP(AA92,suvaha!$D$8:$H$27,2,FALSE),1),1)))</f>
        <v>5</v>
      </c>
      <c r="AZ94" s="711"/>
      <c r="BA94" s="671"/>
      <c r="BB94" s="474" t="str">
        <f>IF(LEN(VLOOKUP(AA92,suvaha!$D$8:$H$27,4,FALSE))&lt;11,"",LEFT(RIGHT(VLOOKUP(AA92,suvaha!$D$8:$H$27,4,FALSE),11),1))</f>
        <v/>
      </c>
      <c r="BC94" s="181"/>
      <c r="BD94" s="474" t="str">
        <f>IF(LEN(VLOOKUP(AA92,suvaha!$D$8:$H$27,4,FALSE))&lt;10,"",LEFT(RIGHT(VLOOKUP(AA92,suvaha!$D$8:$H$27,4,FALSE),10),1))</f>
        <v/>
      </c>
      <c r="BE94" s="476"/>
      <c r="BF94" s="474" t="str">
        <f>IF(LEN(VLOOKUP(AA92,suvaha!$D$8:$H$27,4,FALSE))&lt;9,"",LEFT(RIGHT(VLOOKUP(AA92,suvaha!$D$8:$H$27,4,FALSE),9),1))</f>
        <v/>
      </c>
      <c r="BG94" s="181"/>
      <c r="BH94" s="474" t="str">
        <f>IF(LEN(VLOOKUP(AA92,suvaha!$D$8:$H$27,4,FALSE))&lt;8,"",LEFT(RIGHT(VLOOKUP(AA92,suvaha!$D$8:$H$27,4,FALSE),8),1))</f>
        <v/>
      </c>
      <c r="BI94" s="476"/>
      <c r="BJ94" s="474" t="str">
        <f>IF(LEN(VLOOKUP(AA92,suvaha!$D$8:$H$27,4,FALSE))&lt;7,"",LEFT(RIGHT(VLOOKUP(AA92,suvaha!$D$8:$H$27,4,FALSE),7),1))</f>
        <v/>
      </c>
      <c r="BK94" s="674"/>
      <c r="BL94" s="474" t="str">
        <f>IF(LEN(VLOOKUP(AA92,suvaha!$D$8:$H$27,4,FALSE))&lt;6,"",LEFT(RIGHT(VLOOKUP(AA92,suvaha!$D$8:$H$27,4,FALSE),6),1))</f>
        <v>5</v>
      </c>
      <c r="BM94" s="476"/>
      <c r="BN94" s="474" t="str">
        <f>IF(LEN(VLOOKUP(AA92,suvaha!$D$8:$H$27,4,FALSE))&lt;5,"",LEFT(RIGHT(VLOOKUP(AA92,suvaha!$D$8:$H$27,4,FALSE),5),1))</f>
        <v>3</v>
      </c>
      <c r="BO94" s="476"/>
      <c r="BP94" s="474" t="str">
        <f>IF(LEN(VLOOKUP(AA92,suvaha!$D$8:$H$27,4,FALSE))&lt;4,"",LEFT(RIGHT(VLOOKUP(AA92,suvaha!$D$8:$H$27,4,FALSE),4),1))</f>
        <v>4</v>
      </c>
      <c r="BQ94" s="667"/>
      <c r="BR94" s="474" t="str">
        <f>IF(LEN(VLOOKUP(AA92,suvaha!$D$8:$H$27,4,FALSE))&lt;3,"",LEFT(RIGHT(VLOOKUP(AA92,suvaha!$D$8:$H$27,4,FALSE),3),1))</f>
        <v>0</v>
      </c>
      <c r="BS94" s="476"/>
      <c r="BT94" s="474" t="str">
        <f>IF(LEN(VLOOKUP(AA92,suvaha!$D$8:$H$27,4,FALSE))&lt;2,"",LEFT(RIGHT(VLOOKUP(AA92,suvaha!$D$8:$H$27,4,FALSE),2),1))</f>
        <v>1</v>
      </c>
      <c r="BU94" s="476"/>
      <c r="BV94" s="474" t="str">
        <f>IF(VLOOKUP(AA92,suvaha!$D$8:$H$27,4,FALSE)=0,"",IF(LEN(VLOOKUP(AA92,suvaha!$D$8:$H$27,4,FALSE))&lt;1,"",LEFT(RIGHT(VLOOKUP(AA92,suvaha!$D$8:$H$27,4,FALSE),1),1)))</f>
        <v>7</v>
      </c>
      <c r="BW94" s="178"/>
      <c r="BX94" s="179"/>
      <c r="BY94" s="179"/>
      <c r="BZ94" s="179"/>
      <c r="CA94" s="179"/>
      <c r="CB94" s="179"/>
      <c r="CC94" s="179"/>
      <c r="CD94" s="179"/>
      <c r="CE94" s="179"/>
      <c r="CF94" s="179"/>
      <c r="CG94" s="180"/>
      <c r="CH94" s="639"/>
      <c r="CI94" s="639"/>
      <c r="CJ94" s="639"/>
    </row>
    <row r="95" spans="1:88" ht="3" customHeight="1">
      <c r="A95" s="139"/>
      <c r="B95" s="715"/>
      <c r="C95" s="715"/>
      <c r="D95" s="715"/>
      <c r="E95" s="722"/>
      <c r="F95" s="723"/>
      <c r="G95" s="707"/>
      <c r="H95" s="708"/>
      <c r="I95" s="708"/>
      <c r="J95" s="708"/>
      <c r="K95" s="708"/>
      <c r="L95" s="708"/>
      <c r="M95" s="708"/>
      <c r="N95" s="708"/>
      <c r="O95" s="708"/>
      <c r="P95" s="708"/>
      <c r="Q95" s="708"/>
      <c r="R95" s="708"/>
      <c r="S95" s="708"/>
      <c r="T95" s="708"/>
      <c r="U95" s="708"/>
      <c r="V95" s="708"/>
      <c r="W95" s="708"/>
      <c r="X95" s="708"/>
      <c r="Y95" s="708"/>
      <c r="Z95" s="708"/>
      <c r="AA95" s="709"/>
      <c r="AB95" s="709"/>
      <c r="AC95" s="709"/>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669"/>
      <c r="BB95" s="669"/>
      <c r="BC95" s="669"/>
      <c r="BD95" s="669"/>
      <c r="BE95" s="669"/>
      <c r="BF95" s="669"/>
      <c r="BG95" s="669"/>
      <c r="BH95" s="669"/>
      <c r="BI95" s="669"/>
      <c r="BJ95" s="669"/>
      <c r="BK95" s="669"/>
      <c r="BL95" s="669"/>
      <c r="BM95" s="669"/>
      <c r="BN95" s="669"/>
      <c r="BO95" s="669"/>
      <c r="BP95" s="669"/>
      <c r="BQ95" s="669"/>
      <c r="BR95" s="182"/>
      <c r="BS95" s="182"/>
      <c r="BT95" s="182"/>
      <c r="BU95" s="182"/>
      <c r="BV95" s="182"/>
      <c r="BW95" s="183"/>
      <c r="BX95" s="182"/>
      <c r="BY95" s="182"/>
      <c r="BZ95" s="182"/>
      <c r="CA95" s="182"/>
      <c r="CB95" s="182"/>
      <c r="CC95" s="182"/>
      <c r="CD95" s="182"/>
      <c r="CE95" s="182"/>
      <c r="CF95" s="182"/>
      <c r="CG95" s="184"/>
      <c r="CH95" s="639"/>
      <c r="CI95" s="639"/>
      <c r="CJ95" s="639"/>
    </row>
    <row r="96" spans="1:88" ht="3" customHeight="1">
      <c r="A96" s="139"/>
      <c r="B96" s="715"/>
      <c r="C96" s="715"/>
      <c r="D96" s="715"/>
      <c r="E96" s="722"/>
      <c r="F96" s="723"/>
      <c r="G96" s="707"/>
      <c r="H96" s="708"/>
      <c r="I96" s="708"/>
      <c r="J96" s="708"/>
      <c r="K96" s="708"/>
      <c r="L96" s="708"/>
      <c r="M96" s="708"/>
      <c r="N96" s="708"/>
      <c r="O96" s="708"/>
      <c r="P96" s="708"/>
      <c r="Q96" s="708"/>
      <c r="R96" s="708"/>
      <c r="S96" s="708"/>
      <c r="T96" s="708"/>
      <c r="U96" s="708"/>
      <c r="V96" s="708"/>
      <c r="W96" s="708"/>
      <c r="X96" s="708"/>
      <c r="Y96" s="708"/>
      <c r="Z96" s="708"/>
      <c r="AA96" s="709"/>
      <c r="AB96" s="709"/>
      <c r="AC96" s="709"/>
      <c r="AD96" s="670"/>
      <c r="AE96" s="670"/>
      <c r="AF96" s="670"/>
      <c r="AG96" s="670"/>
      <c r="AH96" s="670"/>
      <c r="AI96" s="670"/>
      <c r="AJ96" s="670"/>
      <c r="AK96" s="670"/>
      <c r="AL96" s="670"/>
      <c r="AM96" s="670"/>
      <c r="AN96" s="670"/>
      <c r="AO96" s="670"/>
      <c r="AP96" s="670"/>
      <c r="AQ96" s="670"/>
      <c r="AR96" s="670"/>
      <c r="AS96" s="670"/>
      <c r="AT96" s="670"/>
      <c r="AU96" s="670"/>
      <c r="AV96" s="670"/>
      <c r="AW96" s="670"/>
      <c r="AX96" s="670"/>
      <c r="AY96" s="670"/>
      <c r="AZ96" s="670"/>
      <c r="BA96" s="185"/>
      <c r="BB96" s="175"/>
      <c r="BC96" s="175"/>
      <c r="BD96" s="175"/>
      <c r="BE96" s="175"/>
      <c r="BF96" s="175"/>
      <c r="BG96" s="175"/>
      <c r="BH96" s="175"/>
      <c r="BI96" s="175"/>
      <c r="BJ96" s="176"/>
      <c r="BK96" s="175"/>
      <c r="BL96" s="175"/>
      <c r="BM96" s="175"/>
      <c r="BN96" s="175"/>
      <c r="BO96" s="175"/>
      <c r="BP96" s="175"/>
      <c r="BQ96" s="175"/>
      <c r="BR96" s="175"/>
      <c r="BS96" s="175"/>
      <c r="BT96" s="175"/>
      <c r="BU96" s="175"/>
      <c r="BV96" s="175"/>
      <c r="BW96" s="175"/>
      <c r="BX96" s="175"/>
      <c r="BY96" s="175"/>
      <c r="BZ96" s="175"/>
      <c r="CA96" s="175"/>
      <c r="CB96" s="175"/>
      <c r="CC96" s="175"/>
      <c r="CD96" s="175"/>
      <c r="CE96" s="175"/>
      <c r="CF96" s="175"/>
      <c r="CG96" s="177"/>
      <c r="CH96" s="639"/>
      <c r="CI96" s="639"/>
      <c r="CJ96" s="639"/>
    </row>
    <row r="97" spans="1:88" ht="3" customHeight="1">
      <c r="A97" s="139"/>
      <c r="B97" s="715"/>
      <c r="C97" s="715"/>
      <c r="D97" s="715"/>
      <c r="E97" s="722"/>
      <c r="F97" s="723"/>
      <c r="G97" s="707"/>
      <c r="H97" s="708"/>
      <c r="I97" s="708"/>
      <c r="J97" s="708"/>
      <c r="K97" s="708"/>
      <c r="L97" s="708"/>
      <c r="M97" s="708"/>
      <c r="N97" s="708"/>
      <c r="O97" s="708"/>
      <c r="P97" s="708"/>
      <c r="Q97" s="708"/>
      <c r="R97" s="708"/>
      <c r="S97" s="708"/>
      <c r="T97" s="708"/>
      <c r="U97" s="708"/>
      <c r="V97" s="708"/>
      <c r="W97" s="708"/>
      <c r="X97" s="708"/>
      <c r="Y97" s="708"/>
      <c r="Z97" s="708"/>
      <c r="AA97" s="709"/>
      <c r="AB97" s="709"/>
      <c r="AC97" s="709"/>
      <c r="AD97" s="671"/>
      <c r="AE97" s="672"/>
      <c r="AF97" s="672"/>
      <c r="AG97" s="672"/>
      <c r="AH97" s="471"/>
      <c r="AI97" s="673"/>
      <c r="AJ97" s="673"/>
      <c r="AK97" s="673"/>
      <c r="AL97" s="673"/>
      <c r="AM97" s="673"/>
      <c r="AN97" s="674" t="s">
        <v>37</v>
      </c>
      <c r="AO97" s="668"/>
      <c r="AP97" s="668"/>
      <c r="AQ97" s="668"/>
      <c r="AR97" s="668"/>
      <c r="AS97" s="668"/>
      <c r="AT97" s="667" t="s">
        <v>37</v>
      </c>
      <c r="AU97" s="668"/>
      <c r="AV97" s="668"/>
      <c r="AW97" s="668"/>
      <c r="AX97" s="668"/>
      <c r="AY97" s="668"/>
      <c r="AZ97" s="711"/>
      <c r="BA97" s="186"/>
      <c r="BB97" s="179"/>
      <c r="BC97" s="179"/>
      <c r="BD97" s="179"/>
      <c r="BE97" s="179"/>
      <c r="BF97" s="179"/>
      <c r="BG97" s="179"/>
      <c r="BH97" s="179"/>
      <c r="BI97" s="179"/>
      <c r="BJ97" s="178"/>
      <c r="BK97" s="179"/>
      <c r="BL97" s="672"/>
      <c r="BM97" s="672"/>
      <c r="BN97" s="672"/>
      <c r="BO97" s="179"/>
      <c r="BP97" s="190"/>
      <c r="BQ97" s="190"/>
      <c r="BR97" s="190"/>
      <c r="BS97" s="190"/>
      <c r="BT97" s="190"/>
      <c r="BU97" s="179"/>
      <c r="BV97" s="190"/>
      <c r="BW97" s="190"/>
      <c r="BX97" s="190"/>
      <c r="BY97" s="190"/>
      <c r="BZ97" s="190"/>
      <c r="CA97" s="191"/>
      <c r="CB97" s="190"/>
      <c r="CC97" s="190"/>
      <c r="CD97" s="190"/>
      <c r="CE97" s="190"/>
      <c r="CF97" s="190"/>
      <c r="CG97" s="187"/>
      <c r="CH97" s="639"/>
      <c r="CI97" s="639"/>
      <c r="CJ97" s="639"/>
    </row>
    <row r="98" spans="1:88" ht="15" customHeight="1">
      <c r="A98" s="139"/>
      <c r="B98" s="715"/>
      <c r="C98" s="715"/>
      <c r="D98" s="715"/>
      <c r="E98" s="722"/>
      <c r="F98" s="723"/>
      <c r="G98" s="707"/>
      <c r="H98" s="708"/>
      <c r="I98" s="708"/>
      <c r="J98" s="708"/>
      <c r="K98" s="708"/>
      <c r="L98" s="708"/>
      <c r="M98" s="708"/>
      <c r="N98" s="708"/>
      <c r="O98" s="708"/>
      <c r="P98" s="708"/>
      <c r="Q98" s="708"/>
      <c r="R98" s="708"/>
      <c r="S98" s="708"/>
      <c r="T98" s="708"/>
      <c r="U98" s="708"/>
      <c r="V98" s="708"/>
      <c r="W98" s="708"/>
      <c r="X98" s="708"/>
      <c r="Y98" s="708"/>
      <c r="Z98" s="708"/>
      <c r="AA98" s="709"/>
      <c r="AB98" s="709"/>
      <c r="AC98" s="709"/>
      <c r="AD98" s="671"/>
      <c r="AE98" s="474" t="str">
        <f>IF(LEN(VLOOKUP(AA92,suvaha!$D$8:$H$27,3,FALSE))&lt;11,"",LEFT(RIGHT(VLOOKUP(AA92,suvaha!$D$8:$H$27,3,FALSE),11),1))</f>
        <v/>
      </c>
      <c r="AF98" s="181" t="s">
        <v>37</v>
      </c>
      <c r="AG98" s="474" t="str">
        <f>IF(LEN(VLOOKUP(AA92,suvaha!$D$8:$H$27,3,FALSE))&lt;10,"",LEFT(RIGHT(VLOOKUP(AA92,suvaha!$D$8:$H$27,3,FALSE),10),1))</f>
        <v/>
      </c>
      <c r="AH98" s="476" t="s">
        <v>37</v>
      </c>
      <c r="AI98" s="474" t="str">
        <f>IF(LEN(VLOOKUP(AA92,suvaha!$D$8:$H$27,3,FALSE))&lt;9,"",LEFT(RIGHT(VLOOKUP(AA92,suvaha!$D$8:$H$27,3,FALSE),9),1))</f>
        <v/>
      </c>
      <c r="AJ98" s="181" t="s">
        <v>37</v>
      </c>
      <c r="AK98" s="474" t="str">
        <f>IF(LEN(VLOOKUP(AA92,suvaha!$D$8:$F$27,3,FALSE))&lt;8,"",LEFT(RIGHT(VLOOKUP(AA92,suvaha!$D$8:$F$27,3,FALSE),8),1))</f>
        <v/>
      </c>
      <c r="AL98" s="476" t="s">
        <v>37</v>
      </c>
      <c r="AM98" s="474" t="str">
        <f>IF(LEN(VLOOKUP(AA92,suvaha!$D$8:$H$27,3,FALSE))&lt;7,"",LEFT(RIGHT(VLOOKUP(AA92,suvaha!$D$8:$H$27,3,FALSE),7),1))</f>
        <v/>
      </c>
      <c r="AN98" s="674"/>
      <c r="AO98" s="474" t="str">
        <f>IF(LEN(VLOOKUP(AA92,suvaha!$D$8:$H$27,3,FALSE))&lt;6,"",LEFT(RIGHT(VLOOKUP(AA92,suvaha!$D$8:$H$27,3,FALSE),6),1))</f>
        <v>8</v>
      </c>
      <c r="AP98" s="476" t="s">
        <v>37</v>
      </c>
      <c r="AQ98" s="474" t="str">
        <f>IF(LEN(VLOOKUP(AA92,suvaha!$D$8:$H$27,3,FALSE))&lt;5,"",LEFT(RIGHT(VLOOKUP(AA92,suvaha!$D$8:$H$27,3,FALSE),5),1))</f>
        <v>8</v>
      </c>
      <c r="AR98" s="476" t="s">
        <v>37</v>
      </c>
      <c r="AS98" s="474" t="str">
        <f>IF(LEN(VLOOKUP(AA92,suvaha!$D$8:$H$27,3,FALSE))&lt;4,"",LEFT(RIGHT(VLOOKUP(AA92,suvaha!$D$8:$H$27,3,FALSE),4),1))</f>
        <v>4</v>
      </c>
      <c r="AT98" s="667"/>
      <c r="AU98" s="474" t="str">
        <f>IF(LEN(VLOOKUP(AA92,suvaha!$D$8:$H$27,3,FALSE))&lt;3,"",LEFT(RIGHT(VLOOKUP(AA92,suvaha!$D$8:$H$27,3,FALSE),3),1))</f>
        <v>8</v>
      </c>
      <c r="AV98" s="476" t="s">
        <v>37</v>
      </c>
      <c r="AW98" s="474" t="str">
        <f>IF(LEN(VLOOKUP(AA92,suvaha!$D$8:$H$27,3,FALSE))&lt;2,"",LEFT(RIGHT(VLOOKUP(AA92,suvaha!$D$8:$H$27,3,FALSE),2),1))</f>
        <v>1</v>
      </c>
      <c r="AX98" s="476" t="s">
        <v>37</v>
      </c>
      <c r="AY98" s="474" t="str">
        <f>IF(VLOOKUP(AA92,suvaha!$D$8:$H$27,3,FALSE)=0,"",IF(LEN(VLOOKUP(AA92,suvaha!$D$8:$H$27,3,FALSE))&lt;1,"",LEFT(RIGHT(VLOOKUP(AA92,suvaha!$D$8:$H$27,3,FALSE),1),1)))</f>
        <v>8</v>
      </c>
      <c r="AZ98" s="711"/>
      <c r="BA98" s="186"/>
      <c r="BB98" s="179"/>
      <c r="BC98" s="179"/>
      <c r="BD98" s="179"/>
      <c r="BE98" s="179"/>
      <c r="BF98" s="179"/>
      <c r="BG98" s="179"/>
      <c r="BH98" s="179"/>
      <c r="BI98" s="179"/>
      <c r="BJ98" s="178"/>
      <c r="BK98" s="179"/>
      <c r="BL98" s="474" t="str">
        <f>IF(LEN(VLOOKUP(AA92,suvaha!$D$8:$H$27,5,FALSE))&lt;11,"",LEFT(RIGHT(VLOOKUP(AA92,suvaha!$D$8:$H$27,5,FALSE),11),1))</f>
        <v/>
      </c>
      <c r="BM98" s="181" t="s">
        <v>37</v>
      </c>
      <c r="BN98" s="474" t="str">
        <f>IF(LEN(VLOOKUP(AA92,suvaha!$D$8:$H$27,5,FALSE))&lt;10,"",LEFT(RIGHT(VLOOKUP(AA92,suvaha!$D$8:$H$27,5,FALSE),10),1))</f>
        <v/>
      </c>
      <c r="BO98" s="179" t="s">
        <v>37</v>
      </c>
      <c r="BP98" s="474" t="str">
        <f>IF(LEN(VLOOKUP(AA92,suvaha!$D$8:$H$27,5,FALSE))&lt;9,"",LEFT(RIGHT(VLOOKUP(AA92,suvaha!$D$8:$H$27,5,FALSE),9),1))</f>
        <v/>
      </c>
      <c r="BQ98" s="476" t="s">
        <v>37</v>
      </c>
      <c r="BR98" s="474" t="str">
        <f>IF(LEN(VLOOKUP(AA92,suvaha!$D$8:$H$27,5,FALSE))&lt;8,"",LEFT(RIGHT(VLOOKUP(AA92,suvaha!$D$8:$H$27,5,FALSE),8),1))</f>
        <v/>
      </c>
      <c r="BS98" s="476" t="s">
        <v>37</v>
      </c>
      <c r="BT98" s="474" t="str">
        <f>IF(LEN(VLOOKUP(AA92,suvaha!$D$8:$H$27,5,FALSE))&lt;7,"",LEFT(RIGHT(VLOOKUP(AA92,suvaha!$D$8:$H$27,5,FALSE),7),1))</f>
        <v/>
      </c>
      <c r="BU98" s="179" t="s">
        <v>37</v>
      </c>
      <c r="BV98" s="474" t="str">
        <f>IF(LEN(VLOOKUP(AA92,suvaha!$D$8:$H$27,5,FALSE))&lt;6,"",LEFT(RIGHT(VLOOKUP(AA92,suvaha!$D$8:$H$27,5,FALSE),6),1))</f>
        <v>5</v>
      </c>
      <c r="BW98" s="476" t="s">
        <v>37</v>
      </c>
      <c r="BX98" s="474" t="str">
        <f>IF(LEN(VLOOKUP(AA92,suvaha!$D$8:$H$27,5,FALSE))&lt;5,"",LEFT(RIGHT(VLOOKUP(AA92,suvaha!$D$8:$H$27,5,FALSE),5),1))</f>
        <v>1</v>
      </c>
      <c r="BY98" s="476" t="s">
        <v>37</v>
      </c>
      <c r="BZ98" s="474" t="str">
        <f>IF(LEN(VLOOKUP(AA92,suvaha!$D$8:$H$27,5,FALSE))&lt;4,"",LEFT(RIGHT(VLOOKUP(AA92,suvaha!$D$8:$H$27,5,FALSE),4),1))</f>
        <v>3</v>
      </c>
      <c r="CA98" s="191" t="s">
        <v>37</v>
      </c>
      <c r="CB98" s="474" t="str">
        <f>IF(LEN(VLOOKUP(AA92,suvaha!$D$8:$H$27,5,FALSE))&lt;3,"",LEFT(RIGHT(VLOOKUP(AA92,suvaha!$D$8:$H$27,5,FALSE),3),1))</f>
        <v>6</v>
      </c>
      <c r="CC98" s="476" t="s">
        <v>37</v>
      </c>
      <c r="CD98" s="474" t="str">
        <f>IF(LEN(VLOOKUP(AA92,suvaha!$D$8:$H$27,5,FALSE))&lt;2,"",LEFT(RIGHT(VLOOKUP(AA92,suvaha!$D$8:$H$27,5,FALSE),2),1))</f>
        <v>3</v>
      </c>
      <c r="CE98" s="476" t="s">
        <v>53</v>
      </c>
      <c r="CF98" s="474" t="str">
        <f>IF(VLOOKUP(AA92,suvaha!$D$8:$H$27,5,FALSE)=0,"",IF(LEN(VLOOKUP(AA92,suvaha!$D$8:$H$27,5,FALSE))&lt;1,"",LEFT(RIGHT(VLOOKUP(AA92,suvaha!$D$8:$H$27,5,FALSE),1),1)))</f>
        <v>6</v>
      </c>
      <c r="CG98" s="187"/>
      <c r="CH98" s="639"/>
      <c r="CI98" s="639"/>
      <c r="CJ98" s="639"/>
    </row>
    <row r="99" spans="1:88" ht="3" customHeight="1">
      <c r="A99" s="139"/>
      <c r="B99" s="715"/>
      <c r="C99" s="715"/>
      <c r="D99" s="715"/>
      <c r="E99" s="724"/>
      <c r="F99" s="725"/>
      <c r="G99" s="707"/>
      <c r="H99" s="708"/>
      <c r="I99" s="708"/>
      <c r="J99" s="708"/>
      <c r="K99" s="708"/>
      <c r="L99" s="708"/>
      <c r="M99" s="708"/>
      <c r="N99" s="708"/>
      <c r="O99" s="708"/>
      <c r="P99" s="708"/>
      <c r="Q99" s="708"/>
      <c r="R99" s="708"/>
      <c r="S99" s="708"/>
      <c r="T99" s="708"/>
      <c r="U99" s="708"/>
      <c r="V99" s="708"/>
      <c r="W99" s="708"/>
      <c r="X99" s="708"/>
      <c r="Y99" s="708"/>
      <c r="Z99" s="708"/>
      <c r="AA99" s="709"/>
      <c r="AB99" s="709"/>
      <c r="AC99" s="709"/>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189"/>
      <c r="BB99" s="182"/>
      <c r="BC99" s="182"/>
      <c r="BD99" s="182"/>
      <c r="BE99" s="182"/>
      <c r="BF99" s="182"/>
      <c r="BG99" s="182"/>
      <c r="BH99" s="182"/>
      <c r="BI99" s="182"/>
      <c r="BJ99" s="183"/>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184"/>
      <c r="CH99" s="639"/>
      <c r="CI99" s="639"/>
      <c r="CJ99" s="639"/>
    </row>
    <row r="100" spans="1:88" s="174" customFormat="1" ht="3" customHeight="1">
      <c r="A100" s="139"/>
      <c r="B100" s="715"/>
      <c r="C100" s="715"/>
      <c r="D100" s="715"/>
      <c r="E100" s="705" t="s">
        <v>73</v>
      </c>
      <c r="F100" s="706"/>
      <c r="G100" s="707"/>
      <c r="H100" s="716" t="str">
        <f>Index!C63</f>
        <v>Pozemky (031) - 092A</v>
      </c>
      <c r="I100" s="716"/>
      <c r="J100" s="716"/>
      <c r="K100" s="716"/>
      <c r="L100" s="716"/>
      <c r="M100" s="716"/>
      <c r="N100" s="716"/>
      <c r="O100" s="716"/>
      <c r="P100" s="716"/>
      <c r="Q100" s="716"/>
      <c r="R100" s="716"/>
      <c r="S100" s="716"/>
      <c r="T100" s="716"/>
      <c r="U100" s="716"/>
      <c r="V100" s="716"/>
      <c r="W100" s="716"/>
      <c r="X100" s="716"/>
      <c r="Y100" s="716"/>
      <c r="Z100" s="716"/>
      <c r="AA100" s="717" t="s">
        <v>74</v>
      </c>
      <c r="AB100" s="717"/>
      <c r="AC100" s="717"/>
      <c r="AD100" s="670"/>
      <c r="AE100" s="670"/>
      <c r="AF100" s="670"/>
      <c r="AG100" s="670"/>
      <c r="AH100" s="670"/>
      <c r="AI100" s="670"/>
      <c r="AJ100" s="670"/>
      <c r="AK100" s="670"/>
      <c r="AL100" s="670"/>
      <c r="AM100" s="670"/>
      <c r="AN100" s="670"/>
      <c r="AO100" s="670"/>
      <c r="AP100" s="670"/>
      <c r="AQ100" s="670"/>
      <c r="AR100" s="670"/>
      <c r="AS100" s="670"/>
      <c r="AT100" s="670"/>
      <c r="AU100" s="670"/>
      <c r="AV100" s="670"/>
      <c r="AW100" s="670"/>
      <c r="AX100" s="670"/>
      <c r="AY100" s="670"/>
      <c r="AZ100" s="670"/>
      <c r="BA100" s="710"/>
      <c r="BB100" s="710"/>
      <c r="BC100" s="710"/>
      <c r="BD100" s="710"/>
      <c r="BE100" s="710"/>
      <c r="BF100" s="710"/>
      <c r="BG100" s="710"/>
      <c r="BH100" s="710"/>
      <c r="BI100" s="710"/>
      <c r="BJ100" s="710"/>
      <c r="BK100" s="710"/>
      <c r="BL100" s="710"/>
      <c r="BM100" s="710"/>
      <c r="BN100" s="710"/>
      <c r="BO100" s="710"/>
      <c r="BP100" s="710"/>
      <c r="BQ100" s="710"/>
      <c r="BR100" s="175"/>
      <c r="BS100" s="175"/>
      <c r="BT100" s="175"/>
      <c r="BU100" s="175"/>
      <c r="BV100" s="175"/>
      <c r="BW100" s="176"/>
      <c r="BX100" s="175"/>
      <c r="BY100" s="175"/>
      <c r="BZ100" s="175"/>
      <c r="CA100" s="175"/>
      <c r="CB100" s="175"/>
      <c r="CC100" s="175"/>
      <c r="CD100" s="175"/>
      <c r="CE100" s="175"/>
      <c r="CF100" s="175"/>
      <c r="CG100" s="177"/>
      <c r="CH100" s="639"/>
      <c r="CI100" s="639"/>
      <c r="CJ100" s="639"/>
    </row>
    <row r="101" spans="1:88" s="174" customFormat="1" ht="3" customHeight="1">
      <c r="A101" s="139"/>
      <c r="B101" s="715"/>
      <c r="C101" s="715"/>
      <c r="D101" s="715"/>
      <c r="E101" s="705"/>
      <c r="F101" s="706"/>
      <c r="G101" s="707"/>
      <c r="H101" s="716"/>
      <c r="I101" s="716"/>
      <c r="J101" s="716"/>
      <c r="K101" s="716"/>
      <c r="L101" s="716"/>
      <c r="M101" s="716"/>
      <c r="N101" s="716"/>
      <c r="O101" s="716"/>
      <c r="P101" s="716"/>
      <c r="Q101" s="716"/>
      <c r="R101" s="716"/>
      <c r="S101" s="716"/>
      <c r="T101" s="716"/>
      <c r="U101" s="716"/>
      <c r="V101" s="716"/>
      <c r="W101" s="716"/>
      <c r="X101" s="716"/>
      <c r="Y101" s="716"/>
      <c r="Z101" s="716"/>
      <c r="AA101" s="717"/>
      <c r="AB101" s="717"/>
      <c r="AC101" s="717"/>
      <c r="AD101" s="671"/>
      <c r="AE101" s="672"/>
      <c r="AF101" s="672"/>
      <c r="AG101" s="672"/>
      <c r="AH101" s="471"/>
      <c r="AI101" s="673"/>
      <c r="AJ101" s="673"/>
      <c r="AK101" s="673"/>
      <c r="AL101" s="673"/>
      <c r="AM101" s="673"/>
      <c r="AN101" s="674"/>
      <c r="AO101" s="668"/>
      <c r="AP101" s="668"/>
      <c r="AQ101" s="668"/>
      <c r="AR101" s="668"/>
      <c r="AS101" s="668"/>
      <c r="AT101" s="667"/>
      <c r="AU101" s="668"/>
      <c r="AV101" s="668"/>
      <c r="AW101" s="668"/>
      <c r="AX101" s="668"/>
      <c r="AY101" s="668"/>
      <c r="AZ101" s="711"/>
      <c r="BA101" s="671"/>
      <c r="BB101" s="672"/>
      <c r="BC101" s="672"/>
      <c r="BD101" s="672"/>
      <c r="BE101" s="471"/>
      <c r="BF101" s="673"/>
      <c r="BG101" s="673"/>
      <c r="BH101" s="673"/>
      <c r="BI101" s="673"/>
      <c r="BJ101" s="673"/>
      <c r="BK101" s="674"/>
      <c r="BL101" s="668"/>
      <c r="BM101" s="668"/>
      <c r="BN101" s="668"/>
      <c r="BO101" s="668"/>
      <c r="BP101" s="668"/>
      <c r="BQ101" s="667"/>
      <c r="BR101" s="668"/>
      <c r="BS101" s="668"/>
      <c r="BT101" s="668"/>
      <c r="BU101" s="668"/>
      <c r="BV101" s="668"/>
      <c r="BW101" s="178"/>
      <c r="BX101" s="179"/>
      <c r="BY101" s="179"/>
      <c r="BZ101" s="179"/>
      <c r="CA101" s="179"/>
      <c r="CB101" s="179"/>
      <c r="CC101" s="179"/>
      <c r="CD101" s="179"/>
      <c r="CE101" s="179"/>
      <c r="CF101" s="179"/>
      <c r="CG101" s="180"/>
      <c r="CH101" s="639"/>
      <c r="CI101" s="639"/>
      <c r="CJ101" s="639"/>
    </row>
    <row r="102" spans="1:88" ht="15" customHeight="1">
      <c r="A102" s="139"/>
      <c r="B102" s="715"/>
      <c r="C102" s="715"/>
      <c r="D102" s="715"/>
      <c r="E102" s="705"/>
      <c r="F102" s="706"/>
      <c r="G102" s="707"/>
      <c r="H102" s="716"/>
      <c r="I102" s="716"/>
      <c r="J102" s="716"/>
      <c r="K102" s="716"/>
      <c r="L102" s="716"/>
      <c r="M102" s="716"/>
      <c r="N102" s="716"/>
      <c r="O102" s="716"/>
      <c r="P102" s="716"/>
      <c r="Q102" s="716"/>
      <c r="R102" s="716"/>
      <c r="S102" s="716"/>
      <c r="T102" s="716"/>
      <c r="U102" s="716"/>
      <c r="V102" s="716"/>
      <c r="W102" s="716"/>
      <c r="X102" s="716"/>
      <c r="Y102" s="716"/>
      <c r="Z102" s="716"/>
      <c r="AA102" s="717"/>
      <c r="AB102" s="717"/>
      <c r="AC102" s="717"/>
      <c r="AD102" s="671"/>
      <c r="AE102" s="474" t="str">
        <f>IF(LEN(VLOOKUP(AA100,suvaha!$D$8:$H$27,2,FALSE))&lt;11,"",LEFT(RIGHT(VLOOKUP(AA100,suvaha!$D$8:$H$27,2,FALSE),11),1))</f>
        <v/>
      </c>
      <c r="AF102" s="181"/>
      <c r="AG102" s="474" t="str">
        <f>IF(LEN(VLOOKUP(AA100,suvaha!$D$8:$H$27,2,FALSE))&lt;10,"",LEFT(RIGHT(VLOOKUP(AA100,suvaha!$D$8:$H$27,2,FALSE),10),1))</f>
        <v/>
      </c>
      <c r="AH102" s="476"/>
      <c r="AI102" s="474" t="str">
        <f>IF(LEN(VLOOKUP(AA100,suvaha!$D$8:$H$27,2,FALSE))&lt;9,"",LEFT(RIGHT(VLOOKUP(AA100,suvaha!$D$8:$H$27,2,FALSE),9),1))</f>
        <v/>
      </c>
      <c r="AJ102" s="181"/>
      <c r="AK102" s="474" t="str">
        <f>IF(LEN(VLOOKUP(AA100,suvaha!$D$8:$H$27,2,FALSE))&lt;8,"",LEFT(RIGHT(VLOOKUP(AA100,suvaha!$D$8:$H$27,2,FALSE),8),1))</f>
        <v/>
      </c>
      <c r="AL102" s="476"/>
      <c r="AM102" s="474" t="str">
        <f>IF(LEN(VLOOKUP(AA100,suvaha!$D$8:$H$27,2,FALSE))&lt;7,"",LEFT(RIGHT(VLOOKUP(AA100,suvaha!$D$8:$H$27,2,FALSE),7),1))</f>
        <v/>
      </c>
      <c r="AN102" s="674"/>
      <c r="AO102" s="474" t="str">
        <f>IF(LEN(VLOOKUP(AA100,suvaha!$D$8:$H$27,2,FALSE))&lt;6,"",LEFT(RIGHT(VLOOKUP(AA100,suvaha!$D$8:$H$27,2,FALSE),6),1))</f>
        <v/>
      </c>
      <c r="AP102" s="476"/>
      <c r="AQ102" s="474" t="str">
        <f>IF(LEN(VLOOKUP(AA100,suvaha!$D$8:$H$27,2,FALSE))&lt;5,"",LEFT(RIGHT(VLOOKUP(AA100,suvaha!$D$8:$H$27,2,FALSE),5),1))</f>
        <v/>
      </c>
      <c r="AR102" s="476"/>
      <c r="AS102" s="474" t="str">
        <f>IF(LEN(VLOOKUP(AA100,suvaha!$D$8:$H$27,2,FALSE))&lt;4,"",LEFT(RIGHT(VLOOKUP(AA100,suvaha!$D$8:$H$27,2,FALSE),4),1))</f>
        <v/>
      </c>
      <c r="AT102" s="667"/>
      <c r="AU102" s="474" t="str">
        <f>IF(LEN(VLOOKUP(AA100,suvaha!$D$8:$H$27,2,FALSE))&lt;3,"",LEFT(RIGHT(VLOOKUP(AA100,suvaha!$D$8:$H$27,2,FALSE),3),1))</f>
        <v/>
      </c>
      <c r="AV102" s="476"/>
      <c r="AW102" s="474" t="str">
        <f>IF(LEN(VLOOKUP(AA100,suvaha!$D$8:$H$27,2,FALSE))&lt;2,"",LEFT(RIGHT(VLOOKUP(AA100,suvaha!$D$8:$H$27,2,FALSE),2),1))</f>
        <v/>
      </c>
      <c r="AX102" s="476"/>
      <c r="AY102" s="474" t="str">
        <f>IF(VLOOKUP(AA100,suvaha!$D$8:$H$27,2,FALSE)=0,"",IF(LEN(VLOOKUP(AA100,suvaha!$D$8:$H$27,2,FALSE))&lt;1,"",LEFT(RIGHT(VLOOKUP(AA100,suvaha!$D$8:$H$27,2,FALSE),1),1)))</f>
        <v/>
      </c>
      <c r="AZ102" s="711"/>
      <c r="BA102" s="671"/>
      <c r="BB102" s="474" t="str">
        <f>IF(LEN(VLOOKUP(AA100,suvaha!$D$8:$H$27,4,FALSE))&lt;11,"",LEFT(RIGHT(VLOOKUP(AA100,suvaha!$D$8:$H$27,4,FALSE),11),1))</f>
        <v/>
      </c>
      <c r="BC102" s="181"/>
      <c r="BD102" s="474" t="str">
        <f>IF(LEN(VLOOKUP(AA100,suvaha!$D$8:$H$27,4,FALSE))&lt;10,"",LEFT(RIGHT(VLOOKUP(AA100,suvaha!$D$8:$H$27,4,FALSE),10),1))</f>
        <v/>
      </c>
      <c r="BE102" s="476"/>
      <c r="BF102" s="474" t="str">
        <f>IF(LEN(VLOOKUP(AA100,suvaha!$D$8:$H$27,4,FALSE))&lt;9,"",LEFT(RIGHT(VLOOKUP(AA100,suvaha!$D$8:$H$27,4,FALSE),9),1))</f>
        <v/>
      </c>
      <c r="BG102" s="181"/>
      <c r="BH102" s="474" t="str">
        <f>IF(LEN(VLOOKUP(AA100,suvaha!$D$8:$H$27,4,FALSE))&lt;8,"",LEFT(RIGHT(VLOOKUP(AA100,suvaha!$D$8:$H$27,4,FALSE),8),1))</f>
        <v/>
      </c>
      <c r="BI102" s="476"/>
      <c r="BJ102" s="474" t="str">
        <f>IF(LEN(VLOOKUP(AA100,suvaha!$D$8:$H$27,4,FALSE))&lt;7,"",LEFT(RIGHT(VLOOKUP(AA100,suvaha!$D$8:$H$27,4,FALSE),7),1))</f>
        <v/>
      </c>
      <c r="BK102" s="674"/>
      <c r="BL102" s="474" t="str">
        <f>IF(LEN(VLOOKUP(AA100,suvaha!$D$8:$H$27,4,FALSE))&lt;6,"",LEFT(RIGHT(VLOOKUP(AA100,suvaha!$D$8:$H$27,4,FALSE),6),1))</f>
        <v/>
      </c>
      <c r="BM102" s="476"/>
      <c r="BN102" s="474" t="str">
        <f>IF(LEN(VLOOKUP(AA100,suvaha!$D$8:$H$27,4,FALSE))&lt;5,"",LEFT(RIGHT(VLOOKUP(AA100,suvaha!$D$8:$H$27,4,FALSE),5),1))</f>
        <v/>
      </c>
      <c r="BO102" s="476"/>
      <c r="BP102" s="474" t="str">
        <f>IF(LEN(VLOOKUP(AA100,suvaha!$D$8:$H$27,4,FALSE))&lt;4,"",LEFT(RIGHT(VLOOKUP(AA100,suvaha!$D$8:$H$27,4,FALSE),4),1))</f>
        <v/>
      </c>
      <c r="BQ102" s="667"/>
      <c r="BR102" s="474" t="str">
        <f>IF(LEN(VLOOKUP(AA100,suvaha!$D$8:$H$27,4,FALSE))&lt;3,"",LEFT(RIGHT(VLOOKUP(AA100,suvaha!$D$8:$H$27,4,FALSE),3),1))</f>
        <v/>
      </c>
      <c r="BS102" s="476"/>
      <c r="BT102" s="474" t="str">
        <f>IF(LEN(VLOOKUP(AA100,suvaha!$D$8:$H$27,4,FALSE))&lt;2,"",LEFT(RIGHT(VLOOKUP(AA100,suvaha!$D$8:$H$27,4,FALSE),2),1))</f>
        <v/>
      </c>
      <c r="BU102" s="476"/>
      <c r="BV102" s="474" t="str">
        <f>IF(VLOOKUP(AA100,suvaha!$D$8:$H$27,4,FALSE)=0,"",IF(LEN(VLOOKUP(AA100,suvaha!$D$8:$H$27,4,FALSE))&lt;1,"",LEFT(RIGHT(VLOOKUP(AA100,suvaha!$D$8:$H$27,4,FALSE),1),1)))</f>
        <v/>
      </c>
      <c r="BW102" s="178"/>
      <c r="BX102" s="179"/>
      <c r="BY102" s="179"/>
      <c r="BZ102" s="179"/>
      <c r="CA102" s="179"/>
      <c r="CB102" s="179"/>
      <c r="CC102" s="179"/>
      <c r="CD102" s="179"/>
      <c r="CE102" s="179"/>
      <c r="CF102" s="179"/>
      <c r="CG102" s="180"/>
      <c r="CH102" s="639"/>
      <c r="CI102" s="639"/>
      <c r="CJ102" s="639"/>
    </row>
    <row r="103" spans="1:88" ht="3" customHeight="1">
      <c r="A103" s="139"/>
      <c r="B103" s="715"/>
      <c r="C103" s="715"/>
      <c r="D103" s="715"/>
      <c r="E103" s="705"/>
      <c r="F103" s="706"/>
      <c r="G103" s="707"/>
      <c r="H103" s="716"/>
      <c r="I103" s="716"/>
      <c r="J103" s="716"/>
      <c r="K103" s="716"/>
      <c r="L103" s="716"/>
      <c r="M103" s="716"/>
      <c r="N103" s="716"/>
      <c r="O103" s="716"/>
      <c r="P103" s="716"/>
      <c r="Q103" s="716"/>
      <c r="R103" s="716"/>
      <c r="S103" s="716"/>
      <c r="T103" s="716"/>
      <c r="U103" s="716"/>
      <c r="V103" s="716"/>
      <c r="W103" s="716"/>
      <c r="X103" s="716"/>
      <c r="Y103" s="716"/>
      <c r="Z103" s="716"/>
      <c r="AA103" s="717"/>
      <c r="AB103" s="717"/>
      <c r="AC103" s="717"/>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669"/>
      <c r="BB103" s="669"/>
      <c r="BC103" s="669"/>
      <c r="BD103" s="669"/>
      <c r="BE103" s="669"/>
      <c r="BF103" s="669"/>
      <c r="BG103" s="669"/>
      <c r="BH103" s="669"/>
      <c r="BI103" s="669"/>
      <c r="BJ103" s="669"/>
      <c r="BK103" s="669"/>
      <c r="BL103" s="669"/>
      <c r="BM103" s="669"/>
      <c r="BN103" s="669"/>
      <c r="BO103" s="669"/>
      <c r="BP103" s="669"/>
      <c r="BQ103" s="669"/>
      <c r="BR103" s="182"/>
      <c r="BS103" s="182"/>
      <c r="BT103" s="182"/>
      <c r="BU103" s="182"/>
      <c r="BV103" s="182"/>
      <c r="BW103" s="183"/>
      <c r="BX103" s="182"/>
      <c r="BY103" s="182"/>
      <c r="BZ103" s="182"/>
      <c r="CA103" s="182"/>
      <c r="CB103" s="182"/>
      <c r="CC103" s="182"/>
      <c r="CD103" s="182"/>
      <c r="CE103" s="182"/>
      <c r="CF103" s="182"/>
      <c r="CG103" s="184"/>
      <c r="CH103" s="639"/>
      <c r="CI103" s="639"/>
      <c r="CJ103" s="639"/>
    </row>
    <row r="104" spans="1:88" ht="3" customHeight="1">
      <c r="A104" s="139"/>
      <c r="B104" s="715"/>
      <c r="C104" s="715"/>
      <c r="D104" s="715"/>
      <c r="E104" s="705"/>
      <c r="F104" s="706"/>
      <c r="G104" s="707"/>
      <c r="H104" s="716"/>
      <c r="I104" s="716"/>
      <c r="J104" s="716"/>
      <c r="K104" s="716"/>
      <c r="L104" s="716"/>
      <c r="M104" s="716"/>
      <c r="N104" s="716"/>
      <c r="O104" s="716"/>
      <c r="P104" s="716"/>
      <c r="Q104" s="716"/>
      <c r="R104" s="716"/>
      <c r="S104" s="716"/>
      <c r="T104" s="716"/>
      <c r="U104" s="716"/>
      <c r="V104" s="716"/>
      <c r="W104" s="716"/>
      <c r="X104" s="716"/>
      <c r="Y104" s="716"/>
      <c r="Z104" s="716"/>
      <c r="AA104" s="717"/>
      <c r="AB104" s="717"/>
      <c r="AC104" s="717"/>
      <c r="AD104" s="670"/>
      <c r="AE104" s="670"/>
      <c r="AF104" s="670"/>
      <c r="AG104" s="670"/>
      <c r="AH104" s="670"/>
      <c r="AI104" s="670"/>
      <c r="AJ104" s="670"/>
      <c r="AK104" s="670"/>
      <c r="AL104" s="670"/>
      <c r="AM104" s="670"/>
      <c r="AN104" s="670"/>
      <c r="AO104" s="670"/>
      <c r="AP104" s="670"/>
      <c r="AQ104" s="670"/>
      <c r="AR104" s="670"/>
      <c r="AS104" s="670"/>
      <c r="AT104" s="670"/>
      <c r="AU104" s="670"/>
      <c r="AV104" s="670"/>
      <c r="AW104" s="670"/>
      <c r="AX104" s="670"/>
      <c r="AY104" s="670"/>
      <c r="AZ104" s="670"/>
      <c r="BA104" s="185"/>
      <c r="BB104" s="175"/>
      <c r="BC104" s="175"/>
      <c r="BD104" s="175"/>
      <c r="BE104" s="175"/>
      <c r="BF104" s="175"/>
      <c r="BG104" s="175"/>
      <c r="BH104" s="175"/>
      <c r="BI104" s="175"/>
      <c r="BJ104" s="176"/>
      <c r="BK104" s="175"/>
      <c r="BL104" s="175"/>
      <c r="BM104" s="175"/>
      <c r="BN104" s="175"/>
      <c r="BO104" s="175"/>
      <c r="BP104" s="175"/>
      <c r="BQ104" s="175"/>
      <c r="BR104" s="175"/>
      <c r="BS104" s="175"/>
      <c r="BT104" s="175"/>
      <c r="BU104" s="175"/>
      <c r="BV104" s="175"/>
      <c r="BW104" s="175"/>
      <c r="BX104" s="175"/>
      <c r="BY104" s="175"/>
      <c r="BZ104" s="175"/>
      <c r="CA104" s="175"/>
      <c r="CB104" s="175"/>
      <c r="CC104" s="175"/>
      <c r="CD104" s="175"/>
      <c r="CE104" s="175"/>
      <c r="CF104" s="175"/>
      <c r="CG104" s="177"/>
      <c r="CH104" s="639"/>
      <c r="CI104" s="639"/>
      <c r="CJ104" s="639"/>
    </row>
    <row r="105" spans="1:88" ht="3" customHeight="1">
      <c r="A105" s="139"/>
      <c r="B105" s="715"/>
      <c r="C105" s="715"/>
      <c r="D105" s="715"/>
      <c r="E105" s="705"/>
      <c r="F105" s="706"/>
      <c r="G105" s="707"/>
      <c r="H105" s="716"/>
      <c r="I105" s="716"/>
      <c r="J105" s="716"/>
      <c r="K105" s="716"/>
      <c r="L105" s="716"/>
      <c r="M105" s="716"/>
      <c r="N105" s="716"/>
      <c r="O105" s="716"/>
      <c r="P105" s="716"/>
      <c r="Q105" s="716"/>
      <c r="R105" s="716"/>
      <c r="S105" s="716"/>
      <c r="T105" s="716"/>
      <c r="U105" s="716"/>
      <c r="V105" s="716"/>
      <c r="W105" s="716"/>
      <c r="X105" s="716"/>
      <c r="Y105" s="716"/>
      <c r="Z105" s="716"/>
      <c r="AA105" s="717"/>
      <c r="AB105" s="717"/>
      <c r="AC105" s="717"/>
      <c r="AD105" s="671"/>
      <c r="AE105" s="672"/>
      <c r="AF105" s="672"/>
      <c r="AG105" s="672"/>
      <c r="AH105" s="471"/>
      <c r="AI105" s="673"/>
      <c r="AJ105" s="673"/>
      <c r="AK105" s="673"/>
      <c r="AL105" s="673"/>
      <c r="AM105" s="673"/>
      <c r="AN105" s="674" t="s">
        <v>37</v>
      </c>
      <c r="AO105" s="668"/>
      <c r="AP105" s="668"/>
      <c r="AQ105" s="668"/>
      <c r="AR105" s="668"/>
      <c r="AS105" s="668"/>
      <c r="AT105" s="667" t="s">
        <v>37</v>
      </c>
      <c r="AU105" s="668"/>
      <c r="AV105" s="668"/>
      <c r="AW105" s="668"/>
      <c r="AX105" s="668"/>
      <c r="AY105" s="668"/>
      <c r="AZ105" s="711"/>
      <c r="BA105" s="186"/>
      <c r="BB105" s="179"/>
      <c r="BC105" s="179"/>
      <c r="BD105" s="179"/>
      <c r="BE105" s="179"/>
      <c r="BF105" s="179"/>
      <c r="BG105" s="179"/>
      <c r="BH105" s="179"/>
      <c r="BI105" s="179"/>
      <c r="BJ105" s="178"/>
      <c r="BK105" s="179"/>
      <c r="BL105" s="672"/>
      <c r="BM105" s="672"/>
      <c r="BN105" s="672"/>
      <c r="BO105" s="179"/>
      <c r="BP105" s="190"/>
      <c r="BQ105" s="190"/>
      <c r="BR105" s="190"/>
      <c r="BS105" s="190"/>
      <c r="BT105" s="190"/>
      <c r="BU105" s="179"/>
      <c r="BV105" s="190"/>
      <c r="BW105" s="190"/>
      <c r="BX105" s="190"/>
      <c r="BY105" s="190"/>
      <c r="BZ105" s="190"/>
      <c r="CA105" s="191"/>
      <c r="CB105" s="190"/>
      <c r="CC105" s="190"/>
      <c r="CD105" s="190"/>
      <c r="CE105" s="190"/>
      <c r="CF105" s="190"/>
      <c r="CG105" s="187"/>
      <c r="CH105" s="639"/>
      <c r="CI105" s="639"/>
      <c r="CJ105" s="639"/>
    </row>
    <row r="106" spans="1:88" ht="15" customHeight="1">
      <c r="A106" s="139"/>
      <c r="B106" s="715"/>
      <c r="C106" s="715"/>
      <c r="D106" s="715"/>
      <c r="E106" s="705"/>
      <c r="F106" s="706"/>
      <c r="G106" s="707"/>
      <c r="H106" s="716"/>
      <c r="I106" s="716"/>
      <c r="J106" s="716"/>
      <c r="K106" s="716"/>
      <c r="L106" s="716"/>
      <c r="M106" s="716"/>
      <c r="N106" s="716"/>
      <c r="O106" s="716"/>
      <c r="P106" s="716"/>
      <c r="Q106" s="716"/>
      <c r="R106" s="716"/>
      <c r="S106" s="716"/>
      <c r="T106" s="716"/>
      <c r="U106" s="716"/>
      <c r="V106" s="716"/>
      <c r="W106" s="716"/>
      <c r="X106" s="716"/>
      <c r="Y106" s="716"/>
      <c r="Z106" s="716"/>
      <c r="AA106" s="717"/>
      <c r="AB106" s="717"/>
      <c r="AC106" s="717"/>
      <c r="AD106" s="671"/>
      <c r="AE106" s="474" t="str">
        <f>IF(LEN(VLOOKUP(AA100,suvaha!$D$8:$H$27,3,FALSE))&lt;11,"",LEFT(RIGHT(VLOOKUP(AA100,suvaha!$D$8:$H$27,3,FALSE),11),1))</f>
        <v/>
      </c>
      <c r="AF106" s="181" t="s">
        <v>37</v>
      </c>
      <c r="AG106" s="474" t="str">
        <f>IF(LEN(VLOOKUP(AA100,suvaha!$D$8:$H$27,3,FALSE))&lt;10,"",LEFT(RIGHT(VLOOKUP(AA100,suvaha!$D$8:$H$27,3,FALSE),10),1))</f>
        <v/>
      </c>
      <c r="AH106" s="476" t="s">
        <v>37</v>
      </c>
      <c r="AI106" s="474" t="str">
        <f>IF(LEN(VLOOKUP(AA100,suvaha!$D$8:$H$27,3,FALSE))&lt;9,"",LEFT(RIGHT(VLOOKUP(AA100,suvaha!$D$8:$H$27,3,FALSE),9),1))</f>
        <v/>
      </c>
      <c r="AJ106" s="181" t="s">
        <v>37</v>
      </c>
      <c r="AK106" s="474" t="str">
        <f>IF(LEN(VLOOKUP(AA100,suvaha!$D$8:$F$27,3,FALSE))&lt;8,"",LEFT(RIGHT(VLOOKUP(AA100,suvaha!$D$8:$F$27,3,FALSE),8),1))</f>
        <v/>
      </c>
      <c r="AL106" s="476" t="s">
        <v>37</v>
      </c>
      <c r="AM106" s="474" t="str">
        <f>IF(LEN(VLOOKUP(AA100,suvaha!$D$8:$H$27,3,FALSE))&lt;7,"",LEFT(RIGHT(VLOOKUP(AA100,suvaha!$D$8:$H$27,3,FALSE),7),1))</f>
        <v/>
      </c>
      <c r="AN106" s="674"/>
      <c r="AO106" s="474" t="str">
        <f>IF(LEN(VLOOKUP(AA100,suvaha!$D$8:$H$27,3,FALSE))&lt;6,"",LEFT(RIGHT(VLOOKUP(AA100,suvaha!$D$8:$H$27,3,FALSE),6),1))</f>
        <v/>
      </c>
      <c r="AP106" s="476" t="s">
        <v>37</v>
      </c>
      <c r="AQ106" s="474" t="str">
        <f>IF(LEN(VLOOKUP(AA100,suvaha!$D$8:$H$27,3,FALSE))&lt;5,"",LEFT(RIGHT(VLOOKUP(AA100,suvaha!$D$8:$H$27,3,FALSE),5),1))</f>
        <v/>
      </c>
      <c r="AR106" s="476" t="s">
        <v>37</v>
      </c>
      <c r="AS106" s="474" t="str">
        <f>IF(LEN(VLOOKUP(AA100,suvaha!$D$8:$H$27,3,FALSE))&lt;4,"",LEFT(RIGHT(VLOOKUP(AA100,suvaha!$D$8:$H$27,3,FALSE),4),1))</f>
        <v/>
      </c>
      <c r="AT106" s="667"/>
      <c r="AU106" s="474" t="str">
        <f>IF(LEN(VLOOKUP(AA100,suvaha!$D$8:$H$27,3,FALSE))&lt;3,"",LEFT(RIGHT(VLOOKUP(AA100,suvaha!$D$8:$H$27,3,FALSE),3),1))</f>
        <v/>
      </c>
      <c r="AV106" s="476" t="s">
        <v>37</v>
      </c>
      <c r="AW106" s="474" t="str">
        <f>IF(LEN(VLOOKUP(AA100,suvaha!$D$8:$H$27,3,FALSE))&lt;2,"",LEFT(RIGHT(VLOOKUP(AA100,suvaha!$D$8:$H$27,3,FALSE),2),1))</f>
        <v/>
      </c>
      <c r="AX106" s="476" t="s">
        <v>37</v>
      </c>
      <c r="AY106" s="474" t="str">
        <f>IF(VLOOKUP(AA100,suvaha!$D$8:$H$27,3,FALSE)=0,"",IF(LEN(VLOOKUP(AA100,suvaha!$D$8:$H$27,3,FALSE))&lt;1,"",LEFT(RIGHT(VLOOKUP(AA100,suvaha!$D$8:$H$27,3,FALSE),1),1)))</f>
        <v/>
      </c>
      <c r="AZ106" s="711"/>
      <c r="BA106" s="186"/>
      <c r="BB106" s="179"/>
      <c r="BC106" s="179"/>
      <c r="BD106" s="179"/>
      <c r="BE106" s="179"/>
      <c r="BF106" s="179"/>
      <c r="BG106" s="179"/>
      <c r="BH106" s="179"/>
      <c r="BI106" s="179"/>
      <c r="BJ106" s="178"/>
      <c r="BK106" s="179"/>
      <c r="BL106" s="474" t="str">
        <f>IF(LEN(VLOOKUP(AA100,suvaha!$D$8:$H$27,5,FALSE))&lt;11,"",LEFT(RIGHT(VLOOKUP(AA100,suvaha!$D$8:$H$27,5,FALSE),11),1))</f>
        <v/>
      </c>
      <c r="BM106" s="181" t="s">
        <v>37</v>
      </c>
      <c r="BN106" s="474" t="str">
        <f>IF(LEN(VLOOKUP(AA100,suvaha!$D$8:$H$27,5,FALSE))&lt;10,"",LEFT(RIGHT(VLOOKUP(AA100,suvaha!$D$8:$H$27,5,FALSE),10),1))</f>
        <v/>
      </c>
      <c r="BO106" s="179" t="s">
        <v>37</v>
      </c>
      <c r="BP106" s="474" t="str">
        <f>IF(LEN(VLOOKUP(AA100,suvaha!$D$8:$H$27,5,FALSE))&lt;9,"",LEFT(RIGHT(VLOOKUP(AA100,suvaha!$D$8:$H$27,5,FALSE),9),1))</f>
        <v/>
      </c>
      <c r="BQ106" s="476" t="s">
        <v>37</v>
      </c>
      <c r="BR106" s="474" t="str">
        <f>IF(LEN(VLOOKUP(AA100,suvaha!$D$8:$H$27,5,FALSE))&lt;8,"",LEFT(RIGHT(VLOOKUP(AA100,suvaha!$D$8:$H$27,5,FALSE),8),1))</f>
        <v/>
      </c>
      <c r="BS106" s="476" t="s">
        <v>37</v>
      </c>
      <c r="BT106" s="474" t="str">
        <f>IF(LEN(VLOOKUP(AA100,suvaha!$D$8:$H$27,5,FALSE))&lt;7,"",LEFT(RIGHT(VLOOKUP(AA100,suvaha!$D$8:$H$27,5,FALSE),7),1))</f>
        <v/>
      </c>
      <c r="BU106" s="179" t="s">
        <v>37</v>
      </c>
      <c r="BV106" s="474" t="str">
        <f>IF(LEN(VLOOKUP(AA100,suvaha!$D$8:$H$27,5,FALSE))&lt;6,"",LEFT(RIGHT(VLOOKUP(AA100,suvaha!$D$8:$H$27,5,FALSE),6),1))</f>
        <v/>
      </c>
      <c r="BW106" s="476" t="s">
        <v>37</v>
      </c>
      <c r="BX106" s="474" t="str">
        <f>IF(LEN(VLOOKUP(AA100,suvaha!$D$8:$H$27,5,FALSE))&lt;5,"",LEFT(RIGHT(VLOOKUP(AA100,suvaha!$D$8:$H$27,5,FALSE),5),1))</f>
        <v/>
      </c>
      <c r="BY106" s="476" t="s">
        <v>37</v>
      </c>
      <c r="BZ106" s="474" t="str">
        <f>IF(LEN(VLOOKUP(AA100,suvaha!$D$8:$H$27,5,FALSE))&lt;4,"",LEFT(RIGHT(VLOOKUP(AA100,suvaha!$D$8:$H$27,5,FALSE),4),1))</f>
        <v/>
      </c>
      <c r="CA106" s="191" t="s">
        <v>37</v>
      </c>
      <c r="CB106" s="474" t="str">
        <f>IF(LEN(VLOOKUP(AA100,suvaha!$D$8:$H$27,5,FALSE))&lt;3,"",LEFT(RIGHT(VLOOKUP(AA100,suvaha!$D$8:$H$27,5,FALSE),3),1))</f>
        <v/>
      </c>
      <c r="CC106" s="476" t="s">
        <v>37</v>
      </c>
      <c r="CD106" s="474" t="str">
        <f>IF(LEN(VLOOKUP(AA100,suvaha!$D$8:$H$27,5,FALSE))&lt;2,"",LEFT(RIGHT(VLOOKUP(AA100,suvaha!$D$8:$H$27,5,FALSE),2),1))</f>
        <v/>
      </c>
      <c r="CE106" s="476" t="s">
        <v>53</v>
      </c>
      <c r="CF106" s="474" t="str">
        <f>IF(VLOOKUP(AA100,suvaha!$D$8:$H$27,5,FALSE)=0,"",IF(LEN(VLOOKUP(AA100,suvaha!$D$8:$H$27,5,FALSE))&lt;1,"",LEFT(RIGHT(VLOOKUP(AA100,suvaha!$D$8:$H$27,5,FALSE),1),1)))</f>
        <v/>
      </c>
      <c r="CG106" s="187"/>
      <c r="CH106" s="639"/>
      <c r="CI106" s="639"/>
      <c r="CJ106" s="639"/>
    </row>
    <row r="107" spans="1:88" ht="3" customHeight="1">
      <c r="A107" s="139"/>
      <c r="B107" s="715"/>
      <c r="C107" s="715"/>
      <c r="D107" s="715"/>
      <c r="E107" s="733"/>
      <c r="F107" s="734"/>
      <c r="G107" s="735"/>
      <c r="H107" s="736"/>
      <c r="I107" s="736"/>
      <c r="J107" s="736"/>
      <c r="K107" s="736"/>
      <c r="L107" s="736"/>
      <c r="M107" s="736"/>
      <c r="N107" s="736"/>
      <c r="O107" s="736"/>
      <c r="P107" s="736"/>
      <c r="Q107" s="736"/>
      <c r="R107" s="736"/>
      <c r="S107" s="736"/>
      <c r="T107" s="736"/>
      <c r="U107" s="736"/>
      <c r="V107" s="736"/>
      <c r="W107" s="736"/>
      <c r="X107" s="736"/>
      <c r="Y107" s="736"/>
      <c r="Z107" s="736"/>
      <c r="AA107" s="670"/>
      <c r="AB107" s="670"/>
      <c r="AC107" s="670"/>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189"/>
      <c r="BB107" s="182"/>
      <c r="BC107" s="182"/>
      <c r="BD107" s="182"/>
      <c r="BE107" s="182"/>
      <c r="BF107" s="182"/>
      <c r="BG107" s="182"/>
      <c r="BH107" s="182"/>
      <c r="BI107" s="182"/>
      <c r="BJ107" s="183"/>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184"/>
      <c r="CH107" s="639"/>
      <c r="CI107" s="639"/>
      <c r="CJ107" s="639"/>
    </row>
    <row r="108" spans="1:88" s="174" customFormat="1" ht="3" customHeight="1">
      <c r="A108" s="139"/>
      <c r="B108" s="715"/>
      <c r="C108" s="715"/>
      <c r="D108" s="715"/>
      <c r="E108" s="726" t="s">
        <v>59</v>
      </c>
      <c r="F108" s="727"/>
      <c r="G108" s="728"/>
      <c r="H108" s="729" t="str">
        <f>Index!C64</f>
        <v>Stavby (021) - /081, 092A/</v>
      </c>
      <c r="I108" s="730"/>
      <c r="J108" s="730"/>
      <c r="K108" s="730"/>
      <c r="L108" s="730"/>
      <c r="M108" s="730"/>
      <c r="N108" s="730"/>
      <c r="O108" s="730"/>
      <c r="P108" s="730"/>
      <c r="Q108" s="730"/>
      <c r="R108" s="730"/>
      <c r="S108" s="730"/>
      <c r="T108" s="730"/>
      <c r="U108" s="730"/>
      <c r="V108" s="730"/>
      <c r="W108" s="730"/>
      <c r="X108" s="730"/>
      <c r="Y108" s="730"/>
      <c r="Z108" s="730"/>
      <c r="AA108" s="731" t="s">
        <v>75</v>
      </c>
      <c r="AB108" s="731"/>
      <c r="AC108" s="731"/>
      <c r="AD108" s="732"/>
      <c r="AE108" s="670"/>
      <c r="AF108" s="670"/>
      <c r="AG108" s="670"/>
      <c r="AH108" s="670"/>
      <c r="AI108" s="670"/>
      <c r="AJ108" s="670"/>
      <c r="AK108" s="670"/>
      <c r="AL108" s="670"/>
      <c r="AM108" s="670"/>
      <c r="AN108" s="670"/>
      <c r="AO108" s="670"/>
      <c r="AP108" s="670"/>
      <c r="AQ108" s="670"/>
      <c r="AR108" s="670"/>
      <c r="AS108" s="670"/>
      <c r="AT108" s="670"/>
      <c r="AU108" s="670"/>
      <c r="AV108" s="670"/>
      <c r="AW108" s="670"/>
      <c r="AX108" s="670"/>
      <c r="AY108" s="670"/>
      <c r="AZ108" s="670"/>
      <c r="BA108" s="710"/>
      <c r="BB108" s="710"/>
      <c r="BC108" s="710"/>
      <c r="BD108" s="710"/>
      <c r="BE108" s="710"/>
      <c r="BF108" s="710"/>
      <c r="BG108" s="710"/>
      <c r="BH108" s="710"/>
      <c r="BI108" s="710"/>
      <c r="BJ108" s="710"/>
      <c r="BK108" s="710"/>
      <c r="BL108" s="710"/>
      <c r="BM108" s="710"/>
      <c r="BN108" s="710"/>
      <c r="BO108" s="710"/>
      <c r="BP108" s="710"/>
      <c r="BQ108" s="710"/>
      <c r="BR108" s="175"/>
      <c r="BS108" s="175"/>
      <c r="BT108" s="175"/>
      <c r="BU108" s="175"/>
      <c r="BV108" s="175"/>
      <c r="BW108" s="176"/>
      <c r="BX108" s="175"/>
      <c r="BY108" s="175"/>
      <c r="BZ108" s="175"/>
      <c r="CA108" s="175"/>
      <c r="CB108" s="175"/>
      <c r="CC108" s="175"/>
      <c r="CD108" s="175"/>
      <c r="CE108" s="175"/>
      <c r="CF108" s="175"/>
      <c r="CG108" s="177"/>
      <c r="CH108" s="639"/>
      <c r="CI108" s="639"/>
      <c r="CJ108" s="639"/>
    </row>
    <row r="109" spans="1:88" s="174" customFormat="1" ht="3" customHeight="1">
      <c r="A109" s="139"/>
      <c r="B109" s="715"/>
      <c r="C109" s="715"/>
      <c r="D109" s="715"/>
      <c r="E109" s="726"/>
      <c r="F109" s="727"/>
      <c r="G109" s="728"/>
      <c r="H109" s="729"/>
      <c r="I109" s="730"/>
      <c r="J109" s="730"/>
      <c r="K109" s="730"/>
      <c r="L109" s="730"/>
      <c r="M109" s="730"/>
      <c r="N109" s="730"/>
      <c r="O109" s="730"/>
      <c r="P109" s="730"/>
      <c r="Q109" s="730"/>
      <c r="R109" s="730"/>
      <c r="S109" s="730"/>
      <c r="T109" s="730"/>
      <c r="U109" s="730"/>
      <c r="V109" s="730"/>
      <c r="W109" s="730"/>
      <c r="X109" s="730"/>
      <c r="Y109" s="730"/>
      <c r="Z109" s="730"/>
      <c r="AA109" s="731"/>
      <c r="AB109" s="731"/>
      <c r="AC109" s="731"/>
      <c r="AD109" s="738"/>
      <c r="AE109" s="672"/>
      <c r="AF109" s="672"/>
      <c r="AG109" s="672"/>
      <c r="AH109" s="471"/>
      <c r="AI109" s="673"/>
      <c r="AJ109" s="673"/>
      <c r="AK109" s="673"/>
      <c r="AL109" s="673"/>
      <c r="AM109" s="673"/>
      <c r="AN109" s="674"/>
      <c r="AO109" s="668"/>
      <c r="AP109" s="668"/>
      <c r="AQ109" s="668"/>
      <c r="AR109" s="668"/>
      <c r="AS109" s="668"/>
      <c r="AT109" s="667"/>
      <c r="AU109" s="668"/>
      <c r="AV109" s="668"/>
      <c r="AW109" s="668"/>
      <c r="AX109" s="668"/>
      <c r="AY109" s="668"/>
      <c r="AZ109" s="711"/>
      <c r="BA109" s="671"/>
      <c r="BB109" s="672"/>
      <c r="BC109" s="672"/>
      <c r="BD109" s="672"/>
      <c r="BE109" s="471"/>
      <c r="BF109" s="673"/>
      <c r="BG109" s="673"/>
      <c r="BH109" s="673"/>
      <c r="BI109" s="673"/>
      <c r="BJ109" s="673"/>
      <c r="BK109" s="674"/>
      <c r="BL109" s="668"/>
      <c r="BM109" s="668"/>
      <c r="BN109" s="668"/>
      <c r="BO109" s="668"/>
      <c r="BP109" s="668"/>
      <c r="BQ109" s="667"/>
      <c r="BR109" s="668"/>
      <c r="BS109" s="668"/>
      <c r="BT109" s="668"/>
      <c r="BU109" s="668"/>
      <c r="BV109" s="668"/>
      <c r="BW109" s="178"/>
      <c r="BX109" s="179"/>
      <c r="BY109" s="179"/>
      <c r="BZ109" s="179"/>
      <c r="CA109" s="179"/>
      <c r="CB109" s="179"/>
      <c r="CC109" s="179"/>
      <c r="CD109" s="179"/>
      <c r="CE109" s="179"/>
      <c r="CF109" s="179"/>
      <c r="CG109" s="180"/>
      <c r="CH109" s="639"/>
      <c r="CI109" s="639"/>
      <c r="CJ109" s="639"/>
    </row>
    <row r="110" spans="1:88" ht="15" customHeight="1">
      <c r="A110" s="139"/>
      <c r="B110" s="715"/>
      <c r="C110" s="715"/>
      <c r="D110" s="715"/>
      <c r="E110" s="726"/>
      <c r="F110" s="727"/>
      <c r="G110" s="728"/>
      <c r="H110" s="729"/>
      <c r="I110" s="730"/>
      <c r="J110" s="730"/>
      <c r="K110" s="730"/>
      <c r="L110" s="730"/>
      <c r="M110" s="730"/>
      <c r="N110" s="730"/>
      <c r="O110" s="730"/>
      <c r="P110" s="730"/>
      <c r="Q110" s="730"/>
      <c r="R110" s="730"/>
      <c r="S110" s="730"/>
      <c r="T110" s="730"/>
      <c r="U110" s="730"/>
      <c r="V110" s="730"/>
      <c r="W110" s="730"/>
      <c r="X110" s="730"/>
      <c r="Y110" s="730"/>
      <c r="Z110" s="730"/>
      <c r="AA110" s="731"/>
      <c r="AB110" s="731"/>
      <c r="AC110" s="731"/>
      <c r="AD110" s="738"/>
      <c r="AE110" s="474" t="str">
        <f>IF(LEN(VLOOKUP(AA108,suvaha!$D$8:$H$27,2,FALSE))&lt;11,"",LEFT(RIGHT(VLOOKUP(AA108,suvaha!$D$8:$H$27,2,FALSE),11),1))</f>
        <v/>
      </c>
      <c r="AF110" s="181"/>
      <c r="AG110" s="474" t="str">
        <f>IF(LEN(VLOOKUP(AA108,suvaha!$D$8:$H$27,2,FALSE))&lt;10,"",LEFT(RIGHT(VLOOKUP(AA108,suvaha!$D$8:$H$27,2,FALSE),10),1))</f>
        <v/>
      </c>
      <c r="AH110" s="476"/>
      <c r="AI110" s="474" t="str">
        <f>IF(LEN(VLOOKUP(AA108,suvaha!$D$8:$H$27,2,FALSE))&lt;9,"",LEFT(RIGHT(VLOOKUP(AA108,suvaha!$D$8:$H$27,2,FALSE),9),1))</f>
        <v/>
      </c>
      <c r="AJ110" s="181"/>
      <c r="AK110" s="474" t="str">
        <f>IF(LEN(VLOOKUP(AA108,suvaha!$D$8:$H$27,2,FALSE))&lt;8,"",LEFT(RIGHT(VLOOKUP(AA108,suvaha!$D$8:$H$27,2,FALSE),8),1))</f>
        <v/>
      </c>
      <c r="AL110" s="476"/>
      <c r="AM110" s="474" t="str">
        <f>IF(LEN(VLOOKUP(AA108,suvaha!$D$8:$H$27,2,FALSE))&lt;7,"",LEFT(RIGHT(VLOOKUP(AA108,suvaha!$D$8:$H$27,2,FALSE),7),1))</f>
        <v/>
      </c>
      <c r="AN110" s="674"/>
      <c r="AO110" s="474" t="str">
        <f>IF(LEN(VLOOKUP(AA108,suvaha!$D$8:$H$27,2,FALSE))&lt;6,"",LEFT(RIGHT(VLOOKUP(AA108,suvaha!$D$8:$H$27,2,FALSE),6),1))</f>
        <v>5</v>
      </c>
      <c r="AP110" s="476"/>
      <c r="AQ110" s="474" t="str">
        <f>IF(LEN(VLOOKUP(AA108,suvaha!$D$8:$H$27,2,FALSE))&lt;5,"",LEFT(RIGHT(VLOOKUP(AA108,suvaha!$D$8:$H$27,2,FALSE),5),1))</f>
        <v>9</v>
      </c>
      <c r="AR110" s="476"/>
      <c r="AS110" s="474" t="str">
        <f>IF(LEN(VLOOKUP(AA108,suvaha!$D$8:$H$27,2,FALSE))&lt;4,"",LEFT(RIGHT(VLOOKUP(AA108,suvaha!$D$8:$H$27,2,FALSE),4),1))</f>
        <v>3</v>
      </c>
      <c r="AT110" s="667"/>
      <c r="AU110" s="474" t="str">
        <f>IF(LEN(VLOOKUP(AA108,suvaha!$D$8:$H$27,2,FALSE))&lt;3,"",LEFT(RIGHT(VLOOKUP(AA108,suvaha!$D$8:$H$27,2,FALSE),3),1))</f>
        <v>6</v>
      </c>
      <c r="AV110" s="476"/>
      <c r="AW110" s="474" t="str">
        <f>IF(LEN(VLOOKUP(AA108,suvaha!$D$8:$H$27,2,FALSE))&lt;2,"",LEFT(RIGHT(VLOOKUP(AA108,suvaha!$D$8:$H$27,2,FALSE),2),1))</f>
        <v>3</v>
      </c>
      <c r="AX110" s="476"/>
      <c r="AY110" s="474" t="str">
        <f>IF(VLOOKUP(AA108,suvaha!$D$8:$H$27,2,FALSE)=0,"",IF(LEN(VLOOKUP(AA108,suvaha!$D$8:$H$27,2,FALSE))&lt;1,"",LEFT(RIGHT(VLOOKUP(AA108,suvaha!$D$8:$H$27,2,FALSE),1),1)))</f>
        <v>4</v>
      </c>
      <c r="AZ110" s="711"/>
      <c r="BA110" s="671"/>
      <c r="BB110" s="474" t="str">
        <f>IF(LEN(VLOOKUP(AA108,suvaha!$D$8:$H$27,4,FALSE))&lt;11,"",LEFT(RIGHT(VLOOKUP(AA108,suvaha!$D$8:$H$27,4,FALSE),11),1))</f>
        <v/>
      </c>
      <c r="BC110" s="181"/>
      <c r="BD110" s="474" t="str">
        <f>IF(LEN(VLOOKUP(AA108,suvaha!$D$8:$H$27,4,FALSE))&lt;10,"",LEFT(RIGHT(VLOOKUP(AA108,suvaha!$D$8:$H$27,4,FALSE),10),1))</f>
        <v/>
      </c>
      <c r="BE110" s="476"/>
      <c r="BF110" s="474" t="str">
        <f>IF(LEN(VLOOKUP(AA108,suvaha!$D$8:$H$27,4,FALSE))&lt;9,"",LEFT(RIGHT(VLOOKUP(AA108,suvaha!$D$8:$H$27,4,FALSE),9),1))</f>
        <v/>
      </c>
      <c r="BG110" s="181"/>
      <c r="BH110" s="474" t="str">
        <f>IF(LEN(VLOOKUP(AA108,suvaha!$D$8:$H$27,4,FALSE))&lt;8,"",LEFT(RIGHT(VLOOKUP(AA108,suvaha!$D$8:$H$27,4,FALSE),8),1))</f>
        <v/>
      </c>
      <c r="BI110" s="476"/>
      <c r="BJ110" s="474" t="str">
        <f>IF(LEN(VLOOKUP(AA108,suvaha!$D$8:$H$27,4,FALSE))&lt;7,"",LEFT(RIGHT(VLOOKUP(AA108,suvaha!$D$8:$H$27,4,FALSE),7),1))</f>
        <v/>
      </c>
      <c r="BK110" s="674"/>
      <c r="BL110" s="474" t="str">
        <f>IF(LEN(VLOOKUP(AA108,suvaha!$D$8:$H$27,4,FALSE))&lt;6,"",LEFT(RIGHT(VLOOKUP(AA108,suvaha!$D$8:$H$27,4,FALSE),6),1))</f>
        <v>2</v>
      </c>
      <c r="BM110" s="476"/>
      <c r="BN110" s="474" t="str">
        <f>IF(LEN(VLOOKUP(AA108,suvaha!$D$8:$H$27,4,FALSE))&lt;5,"",LEFT(RIGHT(VLOOKUP(AA108,suvaha!$D$8:$H$27,4,FALSE),5),1))</f>
        <v>4</v>
      </c>
      <c r="BO110" s="476"/>
      <c r="BP110" s="474" t="str">
        <f>IF(LEN(VLOOKUP(AA108,suvaha!$D$8:$H$27,4,FALSE))&lt;4,"",LEFT(RIGHT(VLOOKUP(AA108,suvaha!$D$8:$H$27,4,FALSE),4),1))</f>
        <v>5</v>
      </c>
      <c r="BQ110" s="667"/>
      <c r="BR110" s="474" t="str">
        <f>IF(LEN(VLOOKUP(AA108,suvaha!$D$8:$H$27,4,FALSE))&lt;3,"",LEFT(RIGHT(VLOOKUP(AA108,suvaha!$D$8:$H$27,4,FALSE),3),1))</f>
        <v>3</v>
      </c>
      <c r="BS110" s="476"/>
      <c r="BT110" s="474" t="str">
        <f>IF(LEN(VLOOKUP(AA108,suvaha!$D$8:$H$27,4,FALSE))&lt;2,"",LEFT(RIGHT(VLOOKUP(AA108,suvaha!$D$8:$H$27,4,FALSE),2),1))</f>
        <v>3</v>
      </c>
      <c r="BU110" s="476"/>
      <c r="BV110" s="474" t="str">
        <f>IF(VLOOKUP(AA108,suvaha!$D$8:$H$27,4,FALSE)=0,"",IF(LEN(VLOOKUP(AA108,suvaha!$D$8:$H$27,4,FALSE))&lt;1,"",LEFT(RIGHT(VLOOKUP(AA108,suvaha!$D$8:$H$27,4,FALSE),1),1)))</f>
        <v>1</v>
      </c>
      <c r="BW110" s="178"/>
      <c r="BX110" s="179"/>
      <c r="BY110" s="179"/>
      <c r="BZ110" s="179"/>
      <c r="CA110" s="179"/>
      <c r="CB110" s="179"/>
      <c r="CC110" s="179"/>
      <c r="CD110" s="179"/>
      <c r="CE110" s="179"/>
      <c r="CF110" s="179"/>
      <c r="CG110" s="180"/>
      <c r="CH110" s="639"/>
      <c r="CI110" s="639"/>
      <c r="CJ110" s="639"/>
    </row>
    <row r="111" spans="1:88" ht="3" customHeight="1">
      <c r="A111" s="139"/>
      <c r="B111" s="715"/>
      <c r="C111" s="715"/>
      <c r="D111" s="715"/>
      <c r="E111" s="726"/>
      <c r="F111" s="727"/>
      <c r="G111" s="728"/>
      <c r="H111" s="729"/>
      <c r="I111" s="730"/>
      <c r="J111" s="730"/>
      <c r="K111" s="730"/>
      <c r="L111" s="730"/>
      <c r="M111" s="730"/>
      <c r="N111" s="730"/>
      <c r="O111" s="730"/>
      <c r="P111" s="730"/>
      <c r="Q111" s="730"/>
      <c r="R111" s="730"/>
      <c r="S111" s="730"/>
      <c r="T111" s="730"/>
      <c r="U111" s="730"/>
      <c r="V111" s="730"/>
      <c r="W111" s="730"/>
      <c r="X111" s="730"/>
      <c r="Y111" s="730"/>
      <c r="Z111" s="730"/>
      <c r="AA111" s="731"/>
      <c r="AB111" s="731"/>
      <c r="AC111" s="731"/>
      <c r="AD111" s="737"/>
      <c r="AE111" s="712"/>
      <c r="AF111" s="712"/>
      <c r="AG111" s="712"/>
      <c r="AH111" s="712"/>
      <c r="AI111" s="712"/>
      <c r="AJ111" s="712"/>
      <c r="AK111" s="712"/>
      <c r="AL111" s="712"/>
      <c r="AM111" s="712"/>
      <c r="AN111" s="712"/>
      <c r="AO111" s="712"/>
      <c r="AP111" s="712"/>
      <c r="AQ111" s="712"/>
      <c r="AR111" s="712"/>
      <c r="AS111" s="712"/>
      <c r="AT111" s="712"/>
      <c r="AU111" s="712"/>
      <c r="AV111" s="712"/>
      <c r="AW111" s="712"/>
      <c r="AX111" s="712"/>
      <c r="AY111" s="712"/>
      <c r="AZ111" s="712"/>
      <c r="BA111" s="669"/>
      <c r="BB111" s="669"/>
      <c r="BC111" s="669"/>
      <c r="BD111" s="669"/>
      <c r="BE111" s="669"/>
      <c r="BF111" s="669"/>
      <c r="BG111" s="669"/>
      <c r="BH111" s="669"/>
      <c r="BI111" s="669"/>
      <c r="BJ111" s="669"/>
      <c r="BK111" s="669"/>
      <c r="BL111" s="669"/>
      <c r="BM111" s="669"/>
      <c r="BN111" s="669"/>
      <c r="BO111" s="669"/>
      <c r="BP111" s="669"/>
      <c r="BQ111" s="669"/>
      <c r="BR111" s="182"/>
      <c r="BS111" s="182"/>
      <c r="BT111" s="182"/>
      <c r="BU111" s="182"/>
      <c r="BV111" s="182"/>
      <c r="BW111" s="183"/>
      <c r="BX111" s="182"/>
      <c r="BY111" s="182"/>
      <c r="BZ111" s="182"/>
      <c r="CA111" s="182"/>
      <c r="CB111" s="182"/>
      <c r="CC111" s="182"/>
      <c r="CD111" s="182"/>
      <c r="CE111" s="182"/>
      <c r="CF111" s="182"/>
      <c r="CG111" s="184"/>
      <c r="CH111" s="639"/>
      <c r="CI111" s="639"/>
      <c r="CJ111" s="639"/>
    </row>
    <row r="112" spans="1:88" ht="3" customHeight="1">
      <c r="A112" s="139"/>
      <c r="B112" s="715"/>
      <c r="C112" s="715"/>
      <c r="D112" s="715"/>
      <c r="E112" s="726"/>
      <c r="F112" s="727"/>
      <c r="G112" s="728"/>
      <c r="H112" s="729"/>
      <c r="I112" s="730"/>
      <c r="J112" s="730"/>
      <c r="K112" s="730"/>
      <c r="L112" s="730"/>
      <c r="M112" s="730"/>
      <c r="N112" s="730"/>
      <c r="O112" s="730"/>
      <c r="P112" s="730"/>
      <c r="Q112" s="730"/>
      <c r="R112" s="730"/>
      <c r="S112" s="730"/>
      <c r="T112" s="730"/>
      <c r="U112" s="730"/>
      <c r="V112" s="730"/>
      <c r="W112" s="730"/>
      <c r="X112" s="730"/>
      <c r="Y112" s="730"/>
      <c r="Z112" s="730"/>
      <c r="AA112" s="731"/>
      <c r="AB112" s="731"/>
      <c r="AC112" s="731"/>
      <c r="AD112" s="732"/>
      <c r="AE112" s="670"/>
      <c r="AF112" s="670"/>
      <c r="AG112" s="670"/>
      <c r="AH112" s="670"/>
      <c r="AI112" s="670"/>
      <c r="AJ112" s="670"/>
      <c r="AK112" s="670"/>
      <c r="AL112" s="670"/>
      <c r="AM112" s="670"/>
      <c r="AN112" s="670"/>
      <c r="AO112" s="670"/>
      <c r="AP112" s="670"/>
      <c r="AQ112" s="670"/>
      <c r="AR112" s="670"/>
      <c r="AS112" s="670"/>
      <c r="AT112" s="670"/>
      <c r="AU112" s="670"/>
      <c r="AV112" s="670"/>
      <c r="AW112" s="670"/>
      <c r="AX112" s="670"/>
      <c r="AY112" s="670"/>
      <c r="AZ112" s="670"/>
      <c r="BA112" s="185"/>
      <c r="BB112" s="175"/>
      <c r="BC112" s="175"/>
      <c r="BD112" s="175"/>
      <c r="BE112" s="175"/>
      <c r="BF112" s="175"/>
      <c r="BG112" s="175"/>
      <c r="BH112" s="175"/>
      <c r="BI112" s="175"/>
      <c r="BJ112" s="176"/>
      <c r="BK112" s="175"/>
      <c r="BL112" s="175"/>
      <c r="BM112" s="175"/>
      <c r="BN112" s="175"/>
      <c r="BO112" s="175"/>
      <c r="BP112" s="175"/>
      <c r="BQ112" s="175"/>
      <c r="BR112" s="175"/>
      <c r="BS112" s="175"/>
      <c r="BT112" s="175"/>
      <c r="BU112" s="175"/>
      <c r="BV112" s="175"/>
      <c r="BW112" s="175"/>
      <c r="BX112" s="175"/>
      <c r="BY112" s="175"/>
      <c r="BZ112" s="175"/>
      <c r="CA112" s="175"/>
      <c r="CB112" s="175"/>
      <c r="CC112" s="175"/>
      <c r="CD112" s="175"/>
      <c r="CE112" s="175"/>
      <c r="CF112" s="175"/>
      <c r="CG112" s="177"/>
      <c r="CH112" s="639"/>
      <c r="CI112" s="639"/>
      <c r="CJ112" s="639"/>
    </row>
    <row r="113" spans="1:88" ht="3" customHeight="1">
      <c r="A113" s="139"/>
      <c r="B113" s="715"/>
      <c r="C113" s="715"/>
      <c r="D113" s="715"/>
      <c r="E113" s="726"/>
      <c r="F113" s="727"/>
      <c r="G113" s="728"/>
      <c r="H113" s="729"/>
      <c r="I113" s="730"/>
      <c r="J113" s="730"/>
      <c r="K113" s="730"/>
      <c r="L113" s="730"/>
      <c r="M113" s="730"/>
      <c r="N113" s="730"/>
      <c r="O113" s="730"/>
      <c r="P113" s="730"/>
      <c r="Q113" s="730"/>
      <c r="R113" s="730"/>
      <c r="S113" s="730"/>
      <c r="T113" s="730"/>
      <c r="U113" s="730"/>
      <c r="V113" s="730"/>
      <c r="W113" s="730"/>
      <c r="X113" s="730"/>
      <c r="Y113" s="730"/>
      <c r="Z113" s="730"/>
      <c r="AA113" s="731"/>
      <c r="AB113" s="731"/>
      <c r="AC113" s="731"/>
      <c r="AD113" s="738"/>
      <c r="AE113" s="672"/>
      <c r="AF113" s="672"/>
      <c r="AG113" s="672"/>
      <c r="AH113" s="471"/>
      <c r="AI113" s="673"/>
      <c r="AJ113" s="673"/>
      <c r="AK113" s="673"/>
      <c r="AL113" s="673"/>
      <c r="AM113" s="673"/>
      <c r="AN113" s="674" t="s">
        <v>37</v>
      </c>
      <c r="AO113" s="668"/>
      <c r="AP113" s="668"/>
      <c r="AQ113" s="668"/>
      <c r="AR113" s="668"/>
      <c r="AS113" s="668"/>
      <c r="AT113" s="667" t="s">
        <v>37</v>
      </c>
      <c r="AU113" s="668"/>
      <c r="AV113" s="668"/>
      <c r="AW113" s="668"/>
      <c r="AX113" s="668"/>
      <c r="AY113" s="668"/>
      <c r="AZ113" s="711"/>
      <c r="BA113" s="186"/>
      <c r="BB113" s="179"/>
      <c r="BC113" s="179"/>
      <c r="BD113" s="179"/>
      <c r="BE113" s="179"/>
      <c r="BF113" s="179"/>
      <c r="BG113" s="179"/>
      <c r="BH113" s="179"/>
      <c r="BI113" s="179"/>
      <c r="BJ113" s="178"/>
      <c r="BK113" s="179"/>
      <c r="BL113" s="672"/>
      <c r="BM113" s="672"/>
      <c r="BN113" s="672"/>
      <c r="BO113" s="471"/>
      <c r="BP113" s="673"/>
      <c r="BQ113" s="673"/>
      <c r="BR113" s="673"/>
      <c r="BS113" s="673"/>
      <c r="BT113" s="673"/>
      <c r="BU113" s="674"/>
      <c r="BV113" s="668"/>
      <c r="BW113" s="668"/>
      <c r="BX113" s="668"/>
      <c r="BY113" s="668"/>
      <c r="BZ113" s="668"/>
      <c r="CA113" s="667"/>
      <c r="CB113" s="668"/>
      <c r="CC113" s="668"/>
      <c r="CD113" s="668"/>
      <c r="CE113" s="668"/>
      <c r="CF113" s="668"/>
      <c r="CG113" s="187"/>
      <c r="CH113" s="639"/>
      <c r="CI113" s="639"/>
      <c r="CJ113" s="639"/>
    </row>
    <row r="114" spans="1:88" ht="15" customHeight="1">
      <c r="A114" s="139"/>
      <c r="B114" s="715"/>
      <c r="C114" s="715"/>
      <c r="D114" s="715"/>
      <c r="E114" s="726"/>
      <c r="F114" s="727"/>
      <c r="G114" s="728"/>
      <c r="H114" s="729"/>
      <c r="I114" s="730"/>
      <c r="J114" s="730"/>
      <c r="K114" s="730"/>
      <c r="L114" s="730"/>
      <c r="M114" s="730"/>
      <c r="N114" s="730"/>
      <c r="O114" s="730"/>
      <c r="P114" s="730"/>
      <c r="Q114" s="730"/>
      <c r="R114" s="730"/>
      <c r="S114" s="730"/>
      <c r="T114" s="730"/>
      <c r="U114" s="730"/>
      <c r="V114" s="730"/>
      <c r="W114" s="730"/>
      <c r="X114" s="730"/>
      <c r="Y114" s="730"/>
      <c r="Z114" s="730"/>
      <c r="AA114" s="731"/>
      <c r="AB114" s="731"/>
      <c r="AC114" s="731"/>
      <c r="AD114" s="738"/>
      <c r="AE114" s="474" t="str">
        <f>IF(LEN(VLOOKUP(AA108,suvaha!$D$8:$H$27,3,FALSE))&lt;11,"",LEFT(RIGHT(VLOOKUP(AA108,suvaha!$D$8:$H$27,3,FALSE),11),1))</f>
        <v/>
      </c>
      <c r="AF114" s="181" t="s">
        <v>37</v>
      </c>
      <c r="AG114" s="474" t="str">
        <f>IF(LEN(VLOOKUP(AA108,suvaha!$D$8:$H$27,3,FALSE))&lt;10,"",LEFT(RIGHT(VLOOKUP(AA108,suvaha!$D$8:$H$27,3,FALSE),10),1))</f>
        <v/>
      </c>
      <c r="AH114" s="476" t="s">
        <v>37</v>
      </c>
      <c r="AI114" s="474" t="str">
        <f>IF(LEN(VLOOKUP(AA108,suvaha!$D$8:$H$27,3,FALSE))&lt;9,"",LEFT(RIGHT(VLOOKUP(AA108,suvaha!$D$8:$H$27,3,FALSE),9),1))</f>
        <v/>
      </c>
      <c r="AJ114" s="181" t="s">
        <v>37</v>
      </c>
      <c r="AK114" s="474" t="str">
        <f>IF(LEN(VLOOKUP(AA108,suvaha!$D$8:$F$27,3,FALSE))&lt;8,"",LEFT(RIGHT(VLOOKUP(AA108,suvaha!$D$8:$F$27,3,FALSE),8),1))</f>
        <v/>
      </c>
      <c r="AL114" s="476" t="s">
        <v>37</v>
      </c>
      <c r="AM114" s="474" t="str">
        <f>IF(LEN(VLOOKUP(AA108,suvaha!$D$8:$H$27,3,FALSE))&lt;7,"",LEFT(RIGHT(VLOOKUP(AA108,suvaha!$D$8:$H$27,3,FALSE),7),1))</f>
        <v/>
      </c>
      <c r="AN114" s="674"/>
      <c r="AO114" s="474" t="str">
        <f>IF(LEN(VLOOKUP(AA108,suvaha!$D$8:$H$27,3,FALSE))&lt;6,"",LEFT(RIGHT(VLOOKUP(AA108,suvaha!$D$8:$H$27,3,FALSE),6),1))</f>
        <v>3</v>
      </c>
      <c r="AP114" s="476" t="s">
        <v>37</v>
      </c>
      <c r="AQ114" s="474" t="str">
        <f>IF(LEN(VLOOKUP(AA108,suvaha!$D$8:$H$27,3,FALSE))&lt;5,"",LEFT(RIGHT(VLOOKUP(AA108,suvaha!$D$8:$H$27,3,FALSE),5),1))</f>
        <v>4</v>
      </c>
      <c r="AR114" s="476" t="s">
        <v>37</v>
      </c>
      <c r="AS114" s="474" t="str">
        <f>IF(LEN(VLOOKUP(AA108,suvaha!$D$8:$H$27,3,FALSE))&lt;4,"",LEFT(RIGHT(VLOOKUP(AA108,suvaha!$D$8:$H$27,3,FALSE),4),1))</f>
        <v>8</v>
      </c>
      <c r="AT114" s="667"/>
      <c r="AU114" s="474" t="str">
        <f>IF(LEN(VLOOKUP(AA108,suvaha!$D$8:$H$27,3,FALSE))&lt;3,"",LEFT(RIGHT(VLOOKUP(AA108,suvaha!$D$8:$H$27,3,FALSE),3),1))</f>
        <v>3</v>
      </c>
      <c r="AV114" s="476" t="s">
        <v>37</v>
      </c>
      <c r="AW114" s="474" t="str">
        <f>IF(LEN(VLOOKUP(AA108,suvaha!$D$8:$H$27,3,FALSE))&lt;2,"",LEFT(RIGHT(VLOOKUP(AA108,suvaha!$D$8:$H$27,3,FALSE),2),1))</f>
        <v>0</v>
      </c>
      <c r="AX114" s="476" t="s">
        <v>37</v>
      </c>
      <c r="AY114" s="474" t="str">
        <f>IF(VLOOKUP(AA108,suvaha!$D$8:$H$27,3,FALSE)=0,"",IF(LEN(VLOOKUP(AA108,suvaha!$D$8:$H$27,3,FALSE))&lt;1,"",LEFT(RIGHT(VLOOKUP(AA108,suvaha!$D$8:$H$27,3,FALSE),1),1)))</f>
        <v>3</v>
      </c>
      <c r="AZ114" s="711"/>
      <c r="BA114" s="186"/>
      <c r="BB114" s="179"/>
      <c r="BC114" s="179"/>
      <c r="BD114" s="179"/>
      <c r="BE114" s="179"/>
      <c r="BF114" s="179"/>
      <c r="BG114" s="179"/>
      <c r="BH114" s="179"/>
      <c r="BI114" s="179"/>
      <c r="BJ114" s="178"/>
      <c r="BK114" s="179"/>
      <c r="BL114" s="474" t="str">
        <f>IF(LEN(VLOOKUP(AA108,suvaha!$D$8:$H$27,5,FALSE))&lt;11,"",LEFT(RIGHT(VLOOKUP(AA108,suvaha!$D$8:$H$27,5,FALSE),11),1))</f>
        <v/>
      </c>
      <c r="BM114" s="181" t="s">
        <v>37</v>
      </c>
      <c r="BN114" s="474" t="str">
        <f>IF(LEN(VLOOKUP(AA108,suvaha!$D$8:$H$27,5,FALSE))&lt;10,"",LEFT(RIGHT(VLOOKUP(AA108,suvaha!$D$8:$H$27,5,FALSE),10),1))</f>
        <v/>
      </c>
      <c r="BO114" s="476" t="s">
        <v>37</v>
      </c>
      <c r="BP114" s="474" t="str">
        <f>IF(LEN(VLOOKUP(AA108,suvaha!$D$8:$H$27,5,FALSE))&lt;9,"",LEFT(RIGHT(VLOOKUP(AA108,suvaha!$D$8:$H$27,5,FALSE),9),1))</f>
        <v/>
      </c>
      <c r="BQ114" s="181" t="s">
        <v>37</v>
      </c>
      <c r="BR114" s="474" t="str">
        <f>IF(LEN(VLOOKUP(AA108,suvaha!$D$8:$H$27,5,FALSE))&lt;8,"",LEFT(RIGHT(VLOOKUP(AA108,suvaha!$D$8:$H$27,5,FALSE),8),1))</f>
        <v/>
      </c>
      <c r="BS114" s="476" t="s">
        <v>37</v>
      </c>
      <c r="BT114" s="474" t="str">
        <f>IF(LEN(VLOOKUP(AA108,suvaha!$D$8:$H$27,5,FALSE))&lt;7,"",LEFT(RIGHT(VLOOKUP(AA108,suvaha!$D$8:$H$27,5,FALSE),7),1))</f>
        <v/>
      </c>
      <c r="BU114" s="674" t="s">
        <v>37</v>
      </c>
      <c r="BV114" s="474" t="str">
        <f>IF(LEN(VLOOKUP(AA108,suvaha!$D$8:$H$27,5,FALSE))&lt;6,"",LEFT(RIGHT(VLOOKUP(AA108,suvaha!$D$8:$H$27,5,FALSE),6),1))</f>
        <v>2</v>
      </c>
      <c r="BW114" s="476" t="s">
        <v>37</v>
      </c>
      <c r="BX114" s="474" t="str">
        <f>IF(LEN(VLOOKUP(AA108,suvaha!$D$8:$H$27,5,FALSE))&lt;5,"",LEFT(RIGHT(VLOOKUP(AA108,suvaha!$D$8:$H$27,5,FALSE),5),1))</f>
        <v>7</v>
      </c>
      <c r="BY114" s="476" t="s">
        <v>37</v>
      </c>
      <c r="BZ114" s="474" t="str">
        <f>IF(LEN(VLOOKUP(AA108,suvaha!$D$8:$H$27,5,FALSE))&lt;4,"",LEFT(RIGHT(VLOOKUP(AA108,suvaha!$D$8:$H$27,5,FALSE),4),1))</f>
        <v>5</v>
      </c>
      <c r="CA114" s="667" t="s">
        <v>37</v>
      </c>
      <c r="CB114" s="474" t="str">
        <f>IF(LEN(VLOOKUP(AA108,suvaha!$D$8:$H$27,5,FALSE))&lt;3,"",LEFT(RIGHT(VLOOKUP(AA108,suvaha!$D$8:$H$27,5,FALSE),3),1))</f>
        <v>3</v>
      </c>
      <c r="CC114" s="476" t="s">
        <v>37</v>
      </c>
      <c r="CD114" s="474" t="str">
        <f>IF(LEN(VLOOKUP(AA108,suvaha!$D$8:$H$27,5,FALSE))&lt;2,"",LEFT(RIGHT(VLOOKUP(AA108,suvaha!$D$8:$H$27,5,FALSE),2),1))</f>
        <v>6</v>
      </c>
      <c r="CE114" s="476" t="s">
        <v>53</v>
      </c>
      <c r="CF114" s="474" t="str">
        <f>IF(VLOOKUP(AA108,suvaha!$D$8:$H$27,5,FALSE)=0,"",IF(LEN(VLOOKUP(AA108,suvaha!$D$8:$H$27,5,FALSE))&lt;1,"",LEFT(RIGHT(VLOOKUP(AA108,suvaha!$D$8:$H$27,5,FALSE),1),1)))</f>
        <v>2</v>
      </c>
      <c r="CG114" s="187"/>
      <c r="CH114" s="639"/>
      <c r="CI114" s="639"/>
      <c r="CJ114" s="639"/>
    </row>
    <row r="115" spans="1:88" s="140" customFormat="1" ht="3" customHeight="1">
      <c r="A115" s="463"/>
      <c r="B115" s="715"/>
      <c r="C115" s="715"/>
      <c r="D115" s="715"/>
      <c r="E115" s="726"/>
      <c r="F115" s="727"/>
      <c r="G115" s="728"/>
      <c r="H115" s="729"/>
      <c r="I115" s="730"/>
      <c r="J115" s="730"/>
      <c r="K115" s="730"/>
      <c r="L115" s="730"/>
      <c r="M115" s="730"/>
      <c r="N115" s="730"/>
      <c r="O115" s="730"/>
      <c r="P115" s="730"/>
      <c r="Q115" s="730"/>
      <c r="R115" s="730"/>
      <c r="S115" s="730"/>
      <c r="T115" s="730"/>
      <c r="U115" s="730"/>
      <c r="V115" s="730"/>
      <c r="W115" s="730"/>
      <c r="X115" s="730"/>
      <c r="Y115" s="730"/>
      <c r="Z115" s="730"/>
      <c r="AA115" s="731"/>
      <c r="AB115" s="731"/>
      <c r="AC115" s="731"/>
      <c r="AD115" s="737"/>
      <c r="AE115" s="712"/>
      <c r="AF115" s="712"/>
      <c r="AG115" s="712"/>
      <c r="AH115" s="712"/>
      <c r="AI115" s="712"/>
      <c r="AJ115" s="712"/>
      <c r="AK115" s="712"/>
      <c r="AL115" s="712"/>
      <c r="AM115" s="712"/>
      <c r="AN115" s="712"/>
      <c r="AO115" s="712"/>
      <c r="AP115" s="712"/>
      <c r="AQ115" s="712"/>
      <c r="AR115" s="712"/>
      <c r="AS115" s="712"/>
      <c r="AT115" s="712"/>
      <c r="AU115" s="712"/>
      <c r="AV115" s="712"/>
      <c r="AW115" s="712"/>
      <c r="AX115" s="712"/>
      <c r="AY115" s="712"/>
      <c r="AZ115" s="712"/>
      <c r="BA115" s="189"/>
      <c r="BB115" s="182"/>
      <c r="BC115" s="182"/>
      <c r="BD115" s="182"/>
      <c r="BE115" s="182"/>
      <c r="BF115" s="182"/>
      <c r="BG115" s="182"/>
      <c r="BH115" s="182"/>
      <c r="BI115" s="182"/>
      <c r="BJ115" s="183"/>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184"/>
      <c r="CH115" s="639"/>
      <c r="CI115" s="639"/>
      <c r="CJ115" s="639"/>
    </row>
    <row r="116" spans="1:88" s="174" customFormat="1" ht="3" customHeight="1" thickBot="1">
      <c r="A116" s="139"/>
      <c r="B116" s="470"/>
      <c r="C116" s="470"/>
      <c r="D116" s="470"/>
      <c r="E116" s="739" t="s">
        <v>61</v>
      </c>
      <c r="F116" s="740"/>
      <c r="G116" s="745"/>
      <c r="H116" s="748" t="str">
        <f>Index!C65</f>
        <v>Samostatné hnuteľné veci a súbory hnuteľných vecí (022) - /082, 092A/</v>
      </c>
      <c r="I116" s="748"/>
      <c r="J116" s="748"/>
      <c r="K116" s="748"/>
      <c r="L116" s="748"/>
      <c r="M116" s="748"/>
      <c r="N116" s="748"/>
      <c r="O116" s="748"/>
      <c r="P116" s="748"/>
      <c r="Q116" s="748"/>
      <c r="R116" s="748"/>
      <c r="S116" s="748"/>
      <c r="T116" s="748"/>
      <c r="U116" s="748"/>
      <c r="V116" s="748"/>
      <c r="W116" s="748"/>
      <c r="X116" s="748"/>
      <c r="Y116" s="748"/>
      <c r="Z116" s="748"/>
      <c r="AA116" s="751" t="s">
        <v>76</v>
      </c>
      <c r="AB116" s="751"/>
      <c r="AC116" s="751"/>
      <c r="AD116" s="670"/>
      <c r="AE116" s="670"/>
      <c r="AF116" s="670"/>
      <c r="AG116" s="670"/>
      <c r="AH116" s="670"/>
      <c r="AI116" s="670"/>
      <c r="AJ116" s="670"/>
      <c r="AK116" s="670"/>
      <c r="AL116" s="670"/>
      <c r="AM116" s="670"/>
      <c r="AN116" s="670"/>
      <c r="AO116" s="670"/>
      <c r="AP116" s="670"/>
      <c r="AQ116" s="670"/>
      <c r="AR116" s="670"/>
      <c r="AS116" s="670"/>
      <c r="AT116" s="670"/>
      <c r="AU116" s="670"/>
      <c r="AV116" s="670"/>
      <c r="AW116" s="670"/>
      <c r="AX116" s="670"/>
      <c r="AY116" s="670"/>
      <c r="AZ116" s="670"/>
      <c r="BA116" s="710"/>
      <c r="BB116" s="710"/>
      <c r="BC116" s="710"/>
      <c r="BD116" s="710"/>
      <c r="BE116" s="710"/>
      <c r="BF116" s="710"/>
      <c r="BG116" s="710"/>
      <c r="BH116" s="710"/>
      <c r="BI116" s="710"/>
      <c r="BJ116" s="710"/>
      <c r="BK116" s="710"/>
      <c r="BL116" s="710"/>
      <c r="BM116" s="710"/>
      <c r="BN116" s="710"/>
      <c r="BO116" s="710"/>
      <c r="BP116" s="710"/>
      <c r="BQ116" s="710"/>
      <c r="BR116" s="175"/>
      <c r="BS116" s="175"/>
      <c r="BT116" s="175"/>
      <c r="BU116" s="175"/>
      <c r="BV116" s="175"/>
      <c r="BW116" s="176"/>
      <c r="BX116" s="175"/>
      <c r="BY116" s="175"/>
      <c r="BZ116" s="175"/>
      <c r="CA116" s="175"/>
      <c r="CB116" s="175"/>
      <c r="CC116" s="175"/>
      <c r="CD116" s="175"/>
      <c r="CE116" s="175"/>
      <c r="CF116" s="175"/>
      <c r="CG116" s="177"/>
      <c r="CH116" s="460"/>
      <c r="CI116" s="460"/>
      <c r="CJ116" s="460"/>
    </row>
    <row r="117" spans="1:88" s="174" customFormat="1" ht="3" customHeight="1" thickBot="1">
      <c r="A117" s="139"/>
      <c r="B117" s="470"/>
      <c r="C117" s="470"/>
      <c r="D117" s="470"/>
      <c r="E117" s="741"/>
      <c r="F117" s="742"/>
      <c r="G117" s="746"/>
      <c r="H117" s="749"/>
      <c r="I117" s="749"/>
      <c r="J117" s="749"/>
      <c r="K117" s="749"/>
      <c r="L117" s="749"/>
      <c r="M117" s="749"/>
      <c r="N117" s="749"/>
      <c r="O117" s="749"/>
      <c r="P117" s="749"/>
      <c r="Q117" s="749"/>
      <c r="R117" s="749"/>
      <c r="S117" s="749"/>
      <c r="T117" s="749"/>
      <c r="U117" s="749"/>
      <c r="V117" s="749"/>
      <c r="W117" s="749"/>
      <c r="X117" s="749"/>
      <c r="Y117" s="749"/>
      <c r="Z117" s="749"/>
      <c r="AA117" s="752"/>
      <c r="AB117" s="752"/>
      <c r="AC117" s="752"/>
      <c r="AD117" s="671"/>
      <c r="AE117" s="672"/>
      <c r="AF117" s="672"/>
      <c r="AG117" s="672"/>
      <c r="AH117" s="471"/>
      <c r="AI117" s="673"/>
      <c r="AJ117" s="673"/>
      <c r="AK117" s="673"/>
      <c r="AL117" s="673"/>
      <c r="AM117" s="673"/>
      <c r="AN117" s="674"/>
      <c r="AO117" s="668"/>
      <c r="AP117" s="668"/>
      <c r="AQ117" s="668"/>
      <c r="AR117" s="668"/>
      <c r="AS117" s="668"/>
      <c r="AT117" s="667"/>
      <c r="AU117" s="668"/>
      <c r="AV117" s="668"/>
      <c r="AW117" s="668"/>
      <c r="AX117" s="668"/>
      <c r="AY117" s="668"/>
      <c r="AZ117" s="711"/>
      <c r="BA117" s="671"/>
      <c r="BB117" s="672"/>
      <c r="BC117" s="672"/>
      <c r="BD117" s="672"/>
      <c r="BE117" s="471"/>
      <c r="BF117" s="673"/>
      <c r="BG117" s="673"/>
      <c r="BH117" s="673"/>
      <c r="BI117" s="673"/>
      <c r="BJ117" s="673"/>
      <c r="BK117" s="674"/>
      <c r="BL117" s="668"/>
      <c r="BM117" s="668"/>
      <c r="BN117" s="668"/>
      <c r="BO117" s="668"/>
      <c r="BP117" s="668"/>
      <c r="BQ117" s="667"/>
      <c r="BR117" s="668"/>
      <c r="BS117" s="668"/>
      <c r="BT117" s="668"/>
      <c r="BU117" s="668"/>
      <c r="BV117" s="668"/>
      <c r="BW117" s="178"/>
      <c r="BX117" s="179"/>
      <c r="BY117" s="179"/>
      <c r="BZ117" s="179"/>
      <c r="CA117" s="179"/>
      <c r="CB117" s="179"/>
      <c r="CC117" s="179"/>
      <c r="CD117" s="179"/>
      <c r="CE117" s="179"/>
      <c r="CF117" s="179"/>
      <c r="CG117" s="180"/>
      <c r="CH117" s="460"/>
      <c r="CI117" s="460"/>
      <c r="CJ117" s="460"/>
    </row>
    <row r="118" spans="1:88" ht="15" customHeight="1" thickBot="1">
      <c r="A118" s="139"/>
      <c r="B118" s="470"/>
      <c r="C118" s="470"/>
      <c r="D118" s="470"/>
      <c r="E118" s="741"/>
      <c r="F118" s="742"/>
      <c r="G118" s="746"/>
      <c r="H118" s="749"/>
      <c r="I118" s="749"/>
      <c r="J118" s="749"/>
      <c r="K118" s="749"/>
      <c r="L118" s="749"/>
      <c r="M118" s="749"/>
      <c r="N118" s="749"/>
      <c r="O118" s="749"/>
      <c r="P118" s="749"/>
      <c r="Q118" s="749"/>
      <c r="R118" s="749"/>
      <c r="S118" s="749"/>
      <c r="T118" s="749"/>
      <c r="U118" s="749"/>
      <c r="V118" s="749"/>
      <c r="W118" s="749"/>
      <c r="X118" s="749"/>
      <c r="Y118" s="749"/>
      <c r="Z118" s="749"/>
      <c r="AA118" s="752"/>
      <c r="AB118" s="752"/>
      <c r="AC118" s="752"/>
      <c r="AD118" s="671"/>
      <c r="AE118" s="474" t="str">
        <f>IF(LEN(VLOOKUP(AA116,suvaha!$D$8:$H$27,2,FALSE))&lt;11,"",LEFT(RIGHT(VLOOKUP(AA116,suvaha!$D$8:$H$27,2,FALSE),11),1))</f>
        <v/>
      </c>
      <c r="AF118" s="181"/>
      <c r="AG118" s="474" t="str">
        <f>IF(LEN(VLOOKUP(AA116,suvaha!$D$8:$H$27,2,FALSE))&lt;10,"",LEFT(RIGHT(VLOOKUP(AA116,suvaha!$D$8:$H$27,2,FALSE),10),1))</f>
        <v/>
      </c>
      <c r="AH118" s="476"/>
      <c r="AI118" s="474" t="str">
        <f>IF(LEN(VLOOKUP(AA116,suvaha!$D$8:$H$27,2,FALSE))&lt;9,"",LEFT(RIGHT(VLOOKUP(AA116,suvaha!$D$8:$H$27,2,FALSE),9),1))</f>
        <v/>
      </c>
      <c r="AJ118" s="181"/>
      <c r="AK118" s="474" t="str">
        <f>IF(LEN(VLOOKUP(AA116,suvaha!$D$8:$H$27,2,FALSE))&lt;8,"",LEFT(RIGHT(VLOOKUP(AA116,suvaha!$D$8:$H$27,2,FALSE),8),1))</f>
        <v/>
      </c>
      <c r="AL118" s="476"/>
      <c r="AM118" s="474" t="str">
        <f>IF(LEN(VLOOKUP(AA116,suvaha!$D$8:$H$27,2,FALSE))&lt;7,"",LEFT(RIGHT(VLOOKUP(AA116,suvaha!$D$8:$H$27,2,FALSE),7),1))</f>
        <v/>
      </c>
      <c r="AN118" s="674"/>
      <c r="AO118" s="474" t="str">
        <f>IF(LEN(VLOOKUP(AA116,suvaha!$D$8:$H$27,2,FALSE))&lt;6,"",LEFT(RIGHT(VLOOKUP(AA116,suvaha!$D$8:$H$27,2,FALSE),6),1))</f>
        <v>7</v>
      </c>
      <c r="AP118" s="476"/>
      <c r="AQ118" s="474" t="str">
        <f>IF(LEN(VLOOKUP(AA116,suvaha!$D$8:$H$27,2,FALSE))&lt;5,"",LEFT(RIGHT(VLOOKUP(AA116,suvaha!$D$8:$H$27,2,FALSE),5),1))</f>
        <v>2</v>
      </c>
      <c r="AR118" s="476"/>
      <c r="AS118" s="474" t="str">
        <f>IF(LEN(VLOOKUP(AA116,suvaha!$D$8:$H$27,2,FALSE))&lt;4,"",LEFT(RIGHT(VLOOKUP(AA116,suvaha!$D$8:$H$27,2,FALSE),4),1))</f>
        <v>6</v>
      </c>
      <c r="AT118" s="667"/>
      <c r="AU118" s="474" t="str">
        <f>IF(LEN(VLOOKUP(AA116,suvaha!$D$8:$H$27,2,FALSE))&lt;3,"",LEFT(RIGHT(VLOOKUP(AA116,suvaha!$D$8:$H$27,2,FALSE),3),1))</f>
        <v>0</v>
      </c>
      <c r="AV118" s="476"/>
      <c r="AW118" s="474" t="str">
        <f>IF(LEN(VLOOKUP(AA116,suvaha!$D$8:$H$27,2,FALSE))&lt;2,"",LEFT(RIGHT(VLOOKUP(AA116,suvaha!$D$8:$H$27,2,FALSE),2),1))</f>
        <v>7</v>
      </c>
      <c r="AX118" s="476"/>
      <c r="AY118" s="474" t="str">
        <f>IF(VLOOKUP(AA116,suvaha!$D$8:$H$27,2,FALSE)=0,"",IF(LEN(VLOOKUP(AA116,suvaha!$D$8:$H$27,2,FALSE))&lt;1,"",LEFT(RIGHT(VLOOKUP(AA116,suvaha!$D$8:$H$27,2,FALSE),1),1)))</f>
        <v>3</v>
      </c>
      <c r="AZ118" s="711"/>
      <c r="BA118" s="671"/>
      <c r="BB118" s="474" t="str">
        <f>IF(LEN(VLOOKUP(AA116,suvaha!$D$8:$H$27,4,FALSE))&lt;11,"",LEFT(RIGHT(VLOOKUP(AA116,suvaha!$D$8:$H$27,4,FALSE),11),1))</f>
        <v/>
      </c>
      <c r="BC118" s="181"/>
      <c r="BD118" s="474" t="str">
        <f>IF(LEN(VLOOKUP(AA116,suvaha!$D$8:$H$27,4,FALSE))&lt;10,"",LEFT(RIGHT(VLOOKUP(AA116,suvaha!$D$8:$H$27,4,FALSE),10),1))</f>
        <v/>
      </c>
      <c r="BE118" s="476"/>
      <c r="BF118" s="474" t="str">
        <f>IF(LEN(VLOOKUP(AA116,suvaha!$D$8:$H$27,4,FALSE))&lt;9,"",LEFT(RIGHT(VLOOKUP(AA116,suvaha!$D$8:$H$27,4,FALSE),9),1))</f>
        <v/>
      </c>
      <c r="BG118" s="181"/>
      <c r="BH118" s="474" t="str">
        <f>IF(LEN(VLOOKUP(AA116,suvaha!$D$8:$H$27,4,FALSE))&lt;8,"",LEFT(RIGHT(VLOOKUP(AA116,suvaha!$D$8:$H$27,4,FALSE),8),1))</f>
        <v/>
      </c>
      <c r="BI118" s="476"/>
      <c r="BJ118" s="474" t="str">
        <f>IF(LEN(VLOOKUP(AA116,suvaha!$D$8:$H$27,4,FALSE))&lt;7,"",LEFT(RIGHT(VLOOKUP(AA116,suvaha!$D$8:$H$27,4,FALSE),7),1))</f>
        <v/>
      </c>
      <c r="BK118" s="674"/>
      <c r="BL118" s="474" t="str">
        <f>IF(LEN(VLOOKUP(AA116,suvaha!$D$8:$H$27,4,FALSE))&lt;6,"",LEFT(RIGHT(VLOOKUP(AA116,suvaha!$D$8:$H$27,4,FALSE),6),1))</f>
        <v>2</v>
      </c>
      <c r="BM118" s="476"/>
      <c r="BN118" s="474" t="str">
        <f>IF(LEN(VLOOKUP(AA116,suvaha!$D$8:$H$27,4,FALSE))&lt;5,"",LEFT(RIGHT(VLOOKUP(AA116,suvaha!$D$8:$H$27,4,FALSE),5),1))</f>
        <v>1</v>
      </c>
      <c r="BO118" s="476"/>
      <c r="BP118" s="474" t="str">
        <f>IF(LEN(VLOOKUP(AA116,suvaha!$D$8:$H$27,4,FALSE))&lt;4,"",LEFT(RIGHT(VLOOKUP(AA116,suvaha!$D$8:$H$27,4,FALSE),4),1))</f>
        <v>6</v>
      </c>
      <c r="BQ118" s="667"/>
      <c r="BR118" s="474" t="str">
        <f>IF(LEN(VLOOKUP(AA116,suvaha!$D$8:$H$27,4,FALSE))&lt;3,"",LEFT(RIGHT(VLOOKUP(AA116,suvaha!$D$8:$H$27,4,FALSE),3),1))</f>
        <v>4</v>
      </c>
      <c r="BS118" s="476"/>
      <c r="BT118" s="474" t="str">
        <f>IF(LEN(VLOOKUP(AA116,suvaha!$D$8:$H$27,4,FALSE))&lt;2,"",LEFT(RIGHT(VLOOKUP(AA116,suvaha!$D$8:$H$27,4,FALSE),2),1))</f>
        <v>0</v>
      </c>
      <c r="BU118" s="476"/>
      <c r="BV118" s="474" t="str">
        <f>IF(VLOOKUP(AA116,suvaha!$D$8:$H$27,4,FALSE)=0,"",IF(LEN(VLOOKUP(AA116,suvaha!$D$8:$H$27,4,FALSE))&lt;1,"",LEFT(RIGHT(VLOOKUP(AA116,suvaha!$D$8:$H$27,4,FALSE),1),1)))</f>
        <v>0</v>
      </c>
      <c r="BW118" s="178"/>
      <c r="BX118" s="179"/>
      <c r="BY118" s="179"/>
      <c r="BZ118" s="179"/>
      <c r="CA118" s="179"/>
      <c r="CB118" s="179"/>
      <c r="CC118" s="179"/>
      <c r="CD118" s="179"/>
      <c r="CE118" s="179"/>
      <c r="CF118" s="179"/>
      <c r="CG118" s="180"/>
      <c r="CH118" s="460"/>
      <c r="CI118" s="460"/>
      <c r="CJ118" s="460"/>
    </row>
    <row r="119" spans="1:88" ht="3" customHeight="1" thickBot="1">
      <c r="A119" s="139"/>
      <c r="B119" s="470"/>
      <c r="C119" s="470"/>
      <c r="D119" s="470"/>
      <c r="E119" s="741"/>
      <c r="F119" s="742"/>
      <c r="G119" s="746"/>
      <c r="H119" s="749"/>
      <c r="I119" s="749"/>
      <c r="J119" s="749"/>
      <c r="K119" s="749"/>
      <c r="L119" s="749"/>
      <c r="M119" s="749"/>
      <c r="N119" s="749"/>
      <c r="O119" s="749"/>
      <c r="P119" s="749"/>
      <c r="Q119" s="749"/>
      <c r="R119" s="749"/>
      <c r="S119" s="749"/>
      <c r="T119" s="749"/>
      <c r="U119" s="749"/>
      <c r="V119" s="749"/>
      <c r="W119" s="749"/>
      <c r="X119" s="749"/>
      <c r="Y119" s="749"/>
      <c r="Z119" s="749"/>
      <c r="AA119" s="752"/>
      <c r="AB119" s="752"/>
      <c r="AC119" s="752"/>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669"/>
      <c r="BB119" s="669"/>
      <c r="BC119" s="669"/>
      <c r="BD119" s="669"/>
      <c r="BE119" s="669"/>
      <c r="BF119" s="669"/>
      <c r="BG119" s="669"/>
      <c r="BH119" s="669"/>
      <c r="BI119" s="669"/>
      <c r="BJ119" s="669"/>
      <c r="BK119" s="669"/>
      <c r="BL119" s="669"/>
      <c r="BM119" s="669"/>
      <c r="BN119" s="669"/>
      <c r="BO119" s="669"/>
      <c r="BP119" s="669"/>
      <c r="BQ119" s="669"/>
      <c r="BR119" s="182"/>
      <c r="BS119" s="182"/>
      <c r="BT119" s="182"/>
      <c r="BU119" s="182"/>
      <c r="BV119" s="182"/>
      <c r="BW119" s="183"/>
      <c r="BX119" s="182"/>
      <c r="BY119" s="182"/>
      <c r="BZ119" s="182"/>
      <c r="CA119" s="182"/>
      <c r="CB119" s="182"/>
      <c r="CC119" s="182"/>
      <c r="CD119" s="182"/>
      <c r="CE119" s="182"/>
      <c r="CF119" s="182"/>
      <c r="CG119" s="184"/>
      <c r="CH119" s="460"/>
      <c r="CI119" s="460"/>
      <c r="CJ119" s="460"/>
    </row>
    <row r="120" spans="1:88" ht="3" customHeight="1" thickBot="1">
      <c r="A120" s="139"/>
      <c r="B120" s="470"/>
      <c r="C120" s="470"/>
      <c r="D120" s="470"/>
      <c r="E120" s="741"/>
      <c r="F120" s="742"/>
      <c r="G120" s="746"/>
      <c r="H120" s="749"/>
      <c r="I120" s="749"/>
      <c r="J120" s="749"/>
      <c r="K120" s="749"/>
      <c r="L120" s="749"/>
      <c r="M120" s="749"/>
      <c r="N120" s="749"/>
      <c r="O120" s="749"/>
      <c r="P120" s="749"/>
      <c r="Q120" s="749"/>
      <c r="R120" s="749"/>
      <c r="S120" s="749"/>
      <c r="T120" s="749"/>
      <c r="U120" s="749"/>
      <c r="V120" s="749"/>
      <c r="W120" s="749"/>
      <c r="X120" s="749"/>
      <c r="Y120" s="749"/>
      <c r="Z120" s="749"/>
      <c r="AA120" s="752"/>
      <c r="AB120" s="752"/>
      <c r="AC120" s="752"/>
      <c r="AD120" s="670"/>
      <c r="AE120" s="670"/>
      <c r="AF120" s="670"/>
      <c r="AG120" s="670"/>
      <c r="AH120" s="670"/>
      <c r="AI120" s="670"/>
      <c r="AJ120" s="670"/>
      <c r="AK120" s="670"/>
      <c r="AL120" s="670"/>
      <c r="AM120" s="670"/>
      <c r="AN120" s="670"/>
      <c r="AO120" s="670"/>
      <c r="AP120" s="670"/>
      <c r="AQ120" s="670"/>
      <c r="AR120" s="670"/>
      <c r="AS120" s="670"/>
      <c r="AT120" s="670"/>
      <c r="AU120" s="670"/>
      <c r="AV120" s="670"/>
      <c r="AW120" s="670"/>
      <c r="AX120" s="670"/>
      <c r="AY120" s="670"/>
      <c r="AZ120" s="670"/>
      <c r="BA120" s="185"/>
      <c r="BB120" s="175"/>
      <c r="BC120" s="175"/>
      <c r="BD120" s="175"/>
      <c r="BE120" s="175"/>
      <c r="BF120" s="175"/>
      <c r="BG120" s="175"/>
      <c r="BH120" s="175"/>
      <c r="BI120" s="175"/>
      <c r="BJ120" s="176"/>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177"/>
      <c r="CH120" s="460"/>
      <c r="CI120" s="460"/>
      <c r="CJ120" s="460"/>
    </row>
    <row r="121" spans="1:88" ht="3" customHeight="1" thickBot="1">
      <c r="A121" s="139"/>
      <c r="B121" s="470"/>
      <c r="C121" s="470"/>
      <c r="D121" s="470"/>
      <c r="E121" s="741"/>
      <c r="F121" s="742"/>
      <c r="G121" s="746"/>
      <c r="H121" s="749"/>
      <c r="I121" s="749"/>
      <c r="J121" s="749"/>
      <c r="K121" s="749"/>
      <c r="L121" s="749"/>
      <c r="M121" s="749"/>
      <c r="N121" s="749"/>
      <c r="O121" s="749"/>
      <c r="P121" s="749"/>
      <c r="Q121" s="749"/>
      <c r="R121" s="749"/>
      <c r="S121" s="749"/>
      <c r="T121" s="749"/>
      <c r="U121" s="749"/>
      <c r="V121" s="749"/>
      <c r="W121" s="749"/>
      <c r="X121" s="749"/>
      <c r="Y121" s="749"/>
      <c r="Z121" s="749"/>
      <c r="AA121" s="752"/>
      <c r="AB121" s="752"/>
      <c r="AC121" s="752"/>
      <c r="AD121" s="671"/>
      <c r="AE121" s="672"/>
      <c r="AF121" s="672"/>
      <c r="AG121" s="672"/>
      <c r="AH121" s="471"/>
      <c r="AI121" s="673"/>
      <c r="AJ121" s="673"/>
      <c r="AK121" s="673"/>
      <c r="AL121" s="673"/>
      <c r="AM121" s="673"/>
      <c r="AN121" s="674" t="s">
        <v>37</v>
      </c>
      <c r="AO121" s="668"/>
      <c r="AP121" s="668"/>
      <c r="AQ121" s="668"/>
      <c r="AR121" s="668"/>
      <c r="AS121" s="668"/>
      <c r="AT121" s="667" t="s">
        <v>37</v>
      </c>
      <c r="AU121" s="668"/>
      <c r="AV121" s="668"/>
      <c r="AW121" s="668"/>
      <c r="AX121" s="668"/>
      <c r="AY121" s="668"/>
      <c r="AZ121" s="711"/>
      <c r="BA121" s="186"/>
      <c r="BB121" s="179"/>
      <c r="BC121" s="179"/>
      <c r="BD121" s="179"/>
      <c r="BE121" s="179"/>
      <c r="BF121" s="179"/>
      <c r="BG121" s="179"/>
      <c r="BH121" s="179"/>
      <c r="BI121" s="179"/>
      <c r="BJ121" s="178"/>
      <c r="BK121" s="179"/>
      <c r="BL121" s="672"/>
      <c r="BM121" s="672"/>
      <c r="BN121" s="672"/>
      <c r="BO121" s="471"/>
      <c r="BP121" s="673"/>
      <c r="BQ121" s="673"/>
      <c r="BR121" s="673"/>
      <c r="BS121" s="673"/>
      <c r="BT121" s="673"/>
      <c r="BU121" s="674"/>
      <c r="BV121" s="668"/>
      <c r="BW121" s="668"/>
      <c r="BX121" s="668"/>
      <c r="BY121" s="668"/>
      <c r="BZ121" s="668"/>
      <c r="CA121" s="667"/>
      <c r="CB121" s="668"/>
      <c r="CC121" s="668"/>
      <c r="CD121" s="668"/>
      <c r="CE121" s="668"/>
      <c r="CF121" s="668"/>
      <c r="CG121" s="187"/>
      <c r="CH121" s="460"/>
      <c r="CI121" s="460"/>
      <c r="CJ121" s="460"/>
    </row>
    <row r="122" spans="1:88" ht="15" customHeight="1" thickBot="1">
      <c r="A122" s="139"/>
      <c r="B122" s="470"/>
      <c r="C122" s="470"/>
      <c r="D122" s="470"/>
      <c r="E122" s="741"/>
      <c r="F122" s="742"/>
      <c r="G122" s="746"/>
      <c r="H122" s="749"/>
      <c r="I122" s="749"/>
      <c r="J122" s="749"/>
      <c r="K122" s="749"/>
      <c r="L122" s="749"/>
      <c r="M122" s="749"/>
      <c r="N122" s="749"/>
      <c r="O122" s="749"/>
      <c r="P122" s="749"/>
      <c r="Q122" s="749"/>
      <c r="R122" s="749"/>
      <c r="S122" s="749"/>
      <c r="T122" s="749"/>
      <c r="U122" s="749"/>
      <c r="V122" s="749"/>
      <c r="W122" s="749"/>
      <c r="X122" s="749"/>
      <c r="Y122" s="749"/>
      <c r="Z122" s="749"/>
      <c r="AA122" s="752"/>
      <c r="AB122" s="752"/>
      <c r="AC122" s="752"/>
      <c r="AD122" s="671"/>
      <c r="AE122" s="474" t="str">
        <f>IF(LEN(VLOOKUP(AA116,suvaha!$D$8:$H$27,3,FALSE))&lt;11,"",LEFT(RIGHT(VLOOKUP(AA116,suvaha!$D$8:$H$27,3,FALSE),11),1))</f>
        <v/>
      </c>
      <c r="AF122" s="181" t="s">
        <v>37</v>
      </c>
      <c r="AG122" s="474" t="str">
        <f>IF(LEN(VLOOKUP(AA116,suvaha!$D$8:$H$27,3,FALSE))&lt;10,"",LEFT(RIGHT(VLOOKUP(AA116,suvaha!$D$8:$H$27,3,FALSE),10),1))</f>
        <v/>
      </c>
      <c r="AH122" s="476" t="s">
        <v>37</v>
      </c>
      <c r="AI122" s="474" t="str">
        <f>IF(LEN(VLOOKUP(AA116,suvaha!$D$8:$H$27,3,FALSE))&lt;9,"",LEFT(RIGHT(VLOOKUP(AA116,suvaha!$D$8:$H$27,3,FALSE),9),1))</f>
        <v/>
      </c>
      <c r="AJ122" s="181" t="s">
        <v>37</v>
      </c>
      <c r="AK122" s="474" t="str">
        <f>IF(LEN(VLOOKUP(AA116,suvaha!$D$8:$F$27,3,FALSE))&lt;8,"",LEFT(RIGHT(VLOOKUP(AA116,suvaha!$D$8:$F$27,3,FALSE),8),1))</f>
        <v/>
      </c>
      <c r="AL122" s="476" t="s">
        <v>37</v>
      </c>
      <c r="AM122" s="474" t="str">
        <f>IF(LEN(VLOOKUP(AA116,suvaha!$D$8:$H$27,3,FALSE))&lt;7,"",LEFT(RIGHT(VLOOKUP(AA116,suvaha!$D$8:$H$27,3,FALSE),7),1))</f>
        <v/>
      </c>
      <c r="AN122" s="674"/>
      <c r="AO122" s="474" t="str">
        <f>IF(LEN(VLOOKUP(AA116,suvaha!$D$8:$H$27,3,FALSE))&lt;6,"",LEFT(RIGHT(VLOOKUP(AA116,suvaha!$D$8:$H$27,3,FALSE),6),1))</f>
        <v>5</v>
      </c>
      <c r="AP122" s="476" t="s">
        <v>37</v>
      </c>
      <c r="AQ122" s="474" t="str">
        <f>IF(LEN(VLOOKUP(AA116,suvaha!$D$8:$H$27,3,FALSE))&lt;5,"",LEFT(RIGHT(VLOOKUP(AA116,suvaha!$D$8:$H$27,3,FALSE),5),1))</f>
        <v>0</v>
      </c>
      <c r="AR122" s="476" t="s">
        <v>37</v>
      </c>
      <c r="AS122" s="474" t="str">
        <f>IF(LEN(VLOOKUP(AA116,suvaha!$D$8:$H$27,3,FALSE))&lt;4,"",LEFT(RIGHT(VLOOKUP(AA116,suvaha!$D$8:$H$27,3,FALSE),4),1))</f>
        <v>9</v>
      </c>
      <c r="AT122" s="667"/>
      <c r="AU122" s="474" t="str">
        <f>IF(LEN(VLOOKUP(AA116,suvaha!$D$8:$H$27,3,FALSE))&lt;3,"",LEFT(RIGHT(VLOOKUP(AA116,suvaha!$D$8:$H$27,3,FALSE),3),1))</f>
        <v>6</v>
      </c>
      <c r="AV122" s="476" t="s">
        <v>37</v>
      </c>
      <c r="AW122" s="474" t="str">
        <f>IF(LEN(VLOOKUP(AA116,suvaha!$D$8:$H$27,3,FALSE))&lt;2,"",LEFT(RIGHT(VLOOKUP(AA116,suvaha!$D$8:$H$27,3,FALSE),2),1))</f>
        <v>7</v>
      </c>
      <c r="AX122" s="476" t="s">
        <v>37</v>
      </c>
      <c r="AY122" s="474" t="str">
        <f>IF(VLOOKUP(AA116,suvaha!$D$8:$H$27,3,FALSE)=0,"",IF(LEN(VLOOKUP(AA116,suvaha!$D$8:$H$27,3,FALSE))&lt;1,"",LEFT(RIGHT(VLOOKUP(AA116,suvaha!$D$8:$H$27,3,FALSE),1),1)))</f>
        <v>3</v>
      </c>
      <c r="AZ122" s="711"/>
      <c r="BA122" s="186"/>
      <c r="BB122" s="179"/>
      <c r="BC122" s="179"/>
      <c r="BD122" s="179"/>
      <c r="BE122" s="179"/>
      <c r="BF122" s="179"/>
      <c r="BG122" s="179"/>
      <c r="BH122" s="179"/>
      <c r="BI122" s="179"/>
      <c r="BJ122" s="178"/>
      <c r="BK122" s="179"/>
      <c r="BL122" s="474" t="str">
        <f>IF(LEN(VLOOKUP(AA116,suvaha!$D$8:$H$27,5,FALSE))&lt;11,"",LEFT(RIGHT(VLOOKUP(AA116,suvaha!$D$8:$H$27,5,FALSE),11),1))</f>
        <v/>
      </c>
      <c r="BM122" s="181" t="s">
        <v>37</v>
      </c>
      <c r="BN122" s="474" t="str">
        <f>IF(LEN(VLOOKUP(AA116,suvaha!$D$8:$H$27,5,FALSE))&lt;10,"",LEFT(RIGHT(VLOOKUP(AA116,suvaha!$D$8:$H$27,5,FALSE),10),1))</f>
        <v/>
      </c>
      <c r="BO122" s="476" t="s">
        <v>37</v>
      </c>
      <c r="BP122" s="474" t="str">
        <f>IF(LEN(VLOOKUP(AA116,suvaha!$D$8:$H$27,5,FALSE))&lt;9,"",LEFT(RIGHT(VLOOKUP(AA116,suvaha!$D$8:$H$27,5,FALSE),9),1))</f>
        <v/>
      </c>
      <c r="BQ122" s="181" t="s">
        <v>37</v>
      </c>
      <c r="BR122" s="474" t="str">
        <f>IF(LEN(VLOOKUP(AA116,suvaha!$D$8:$H$27,5,FALSE))&lt;8,"",LEFT(RIGHT(VLOOKUP(AA116,suvaha!$D$8:$H$27,5,FALSE),8),1))</f>
        <v/>
      </c>
      <c r="BS122" s="476" t="s">
        <v>37</v>
      </c>
      <c r="BT122" s="474" t="str">
        <f>IF(LEN(VLOOKUP(AA116,suvaha!$D$8:$H$27,5,FALSE))&lt;7,"",LEFT(RIGHT(VLOOKUP(AA116,suvaha!$D$8:$H$27,5,FALSE),7),1))</f>
        <v/>
      </c>
      <c r="BU122" s="674" t="s">
        <v>37</v>
      </c>
      <c r="BV122" s="474" t="str">
        <f>IF(LEN(VLOOKUP(AA116,suvaha!$D$8:$H$27,5,FALSE))&lt;6,"",LEFT(RIGHT(VLOOKUP(AA116,suvaha!$D$8:$H$27,5,FALSE),6),1))</f>
        <v>1</v>
      </c>
      <c r="BW122" s="476" t="s">
        <v>37</v>
      </c>
      <c r="BX122" s="474" t="str">
        <f>IF(LEN(VLOOKUP(AA116,suvaha!$D$8:$H$27,5,FALSE))&lt;5,"",LEFT(RIGHT(VLOOKUP(AA116,suvaha!$D$8:$H$27,5,FALSE),5),1))</f>
        <v>7</v>
      </c>
      <c r="BY122" s="476" t="s">
        <v>37</v>
      </c>
      <c r="BZ122" s="474" t="str">
        <f>IF(LEN(VLOOKUP(AA116,suvaha!$D$8:$H$27,5,FALSE))&lt;4,"",LEFT(RIGHT(VLOOKUP(AA116,suvaha!$D$8:$H$27,5,FALSE),4),1))</f>
        <v>0</v>
      </c>
      <c r="CA122" s="667" t="s">
        <v>37</v>
      </c>
      <c r="CB122" s="474" t="str">
        <f>IF(LEN(VLOOKUP(AA116,suvaha!$D$8:$H$27,5,FALSE))&lt;3,"",LEFT(RIGHT(VLOOKUP(AA116,suvaha!$D$8:$H$27,5,FALSE),3),1))</f>
        <v>3</v>
      </c>
      <c r="CC122" s="476" t="s">
        <v>37</v>
      </c>
      <c r="CD122" s="474" t="str">
        <f>IF(LEN(VLOOKUP(AA116,suvaha!$D$8:$H$27,5,FALSE))&lt;2,"",LEFT(RIGHT(VLOOKUP(AA116,suvaha!$D$8:$H$27,5,FALSE),2),1))</f>
        <v>9</v>
      </c>
      <c r="CE122" s="476" t="s">
        <v>53</v>
      </c>
      <c r="CF122" s="474" t="str">
        <f>IF(VLOOKUP(AA116,suvaha!$D$8:$H$27,5,FALSE)=0,"",IF(LEN(VLOOKUP(AA116,suvaha!$D$8:$H$27,5,FALSE))&lt;1,"",LEFT(RIGHT(VLOOKUP(AA116,suvaha!$D$8:$H$27,5,FALSE),1),1)))</f>
        <v>2</v>
      </c>
      <c r="CG122" s="187"/>
      <c r="CH122" s="460"/>
      <c r="CI122" s="460"/>
      <c r="CJ122" s="460"/>
    </row>
    <row r="123" spans="1:88" s="140" customFormat="1" ht="3" customHeight="1" thickBot="1">
      <c r="A123" s="463"/>
      <c r="B123" s="470"/>
      <c r="C123" s="470"/>
      <c r="D123" s="470"/>
      <c r="E123" s="743"/>
      <c r="F123" s="744"/>
      <c r="G123" s="747"/>
      <c r="H123" s="750"/>
      <c r="I123" s="750"/>
      <c r="J123" s="750"/>
      <c r="K123" s="750"/>
      <c r="L123" s="750"/>
      <c r="M123" s="750"/>
      <c r="N123" s="750"/>
      <c r="O123" s="750"/>
      <c r="P123" s="750"/>
      <c r="Q123" s="750"/>
      <c r="R123" s="750"/>
      <c r="S123" s="750"/>
      <c r="T123" s="750"/>
      <c r="U123" s="750"/>
      <c r="V123" s="750"/>
      <c r="W123" s="750"/>
      <c r="X123" s="750"/>
      <c r="Y123" s="750"/>
      <c r="Z123" s="750"/>
      <c r="AA123" s="753"/>
      <c r="AB123" s="753"/>
      <c r="AC123" s="753"/>
      <c r="AD123" s="754"/>
      <c r="AE123" s="754"/>
      <c r="AF123" s="754"/>
      <c r="AG123" s="754"/>
      <c r="AH123" s="754"/>
      <c r="AI123" s="754"/>
      <c r="AJ123" s="754"/>
      <c r="AK123" s="754"/>
      <c r="AL123" s="754"/>
      <c r="AM123" s="754"/>
      <c r="AN123" s="754"/>
      <c r="AO123" s="754"/>
      <c r="AP123" s="754"/>
      <c r="AQ123" s="754"/>
      <c r="AR123" s="754"/>
      <c r="AS123" s="754"/>
      <c r="AT123" s="754"/>
      <c r="AU123" s="754"/>
      <c r="AV123" s="754"/>
      <c r="AW123" s="754"/>
      <c r="AX123" s="754"/>
      <c r="AY123" s="754"/>
      <c r="AZ123" s="754"/>
      <c r="BA123" s="193"/>
      <c r="BB123" s="194"/>
      <c r="BC123" s="194"/>
      <c r="BD123" s="194"/>
      <c r="BE123" s="194"/>
      <c r="BF123" s="194"/>
      <c r="BG123" s="194"/>
      <c r="BH123" s="194"/>
      <c r="BI123" s="194"/>
      <c r="BJ123" s="195"/>
      <c r="BK123" s="194"/>
      <c r="BL123" s="194"/>
      <c r="BM123" s="194"/>
      <c r="BN123" s="194"/>
      <c r="BO123" s="194"/>
      <c r="BP123" s="194"/>
      <c r="BQ123" s="194"/>
      <c r="BR123" s="194"/>
      <c r="BS123" s="194"/>
      <c r="BT123" s="194"/>
      <c r="BU123" s="194"/>
      <c r="BV123" s="194"/>
      <c r="BW123" s="194"/>
      <c r="BX123" s="194"/>
      <c r="BY123" s="194"/>
      <c r="BZ123" s="194"/>
      <c r="CA123" s="194"/>
      <c r="CB123" s="194"/>
      <c r="CC123" s="194"/>
      <c r="CD123" s="194"/>
      <c r="CE123" s="194"/>
      <c r="CF123" s="194"/>
      <c r="CG123" s="196"/>
      <c r="CH123" s="460"/>
      <c r="CI123" s="460"/>
      <c r="CJ123" s="460"/>
    </row>
    <row r="124" spans="1:88" ht="3" customHeight="1">
      <c r="B124" s="139"/>
      <c r="E124" s="755"/>
      <c r="F124" s="755"/>
      <c r="G124" s="755"/>
      <c r="H124" s="755"/>
      <c r="I124" s="755"/>
      <c r="J124" s="755"/>
      <c r="K124" s="755"/>
      <c r="L124" s="755"/>
      <c r="M124" s="755"/>
      <c r="N124" s="755"/>
      <c r="O124" s="755"/>
      <c r="P124" s="755"/>
      <c r="Q124" s="755"/>
      <c r="R124" s="755"/>
      <c r="S124" s="755"/>
      <c r="T124" s="755"/>
      <c r="U124" s="755"/>
      <c r="V124" s="755"/>
      <c r="W124" s="755"/>
      <c r="X124" s="755"/>
      <c r="Y124" s="755"/>
      <c r="Z124" s="755"/>
      <c r="AA124" s="755"/>
      <c r="AB124" s="755"/>
      <c r="AC124" s="755"/>
      <c r="AD124" s="755"/>
      <c r="AE124" s="755"/>
      <c r="AF124" s="755"/>
      <c r="AG124" s="755"/>
      <c r="AH124" s="755"/>
      <c r="AI124" s="755"/>
      <c r="AJ124" s="755"/>
      <c r="AK124" s="755"/>
      <c r="AL124" s="755"/>
      <c r="AM124" s="755"/>
      <c r="AN124" s="755"/>
      <c r="AO124" s="755"/>
      <c r="AP124" s="755"/>
      <c r="AQ124" s="755"/>
      <c r="AR124" s="755"/>
      <c r="AS124" s="755"/>
      <c r="AT124" s="755"/>
      <c r="AU124" s="755"/>
      <c r="AV124" s="755"/>
      <c r="AW124" s="755"/>
      <c r="AX124" s="755"/>
      <c r="AY124" s="755"/>
      <c r="AZ124" s="755"/>
      <c r="BA124" s="755"/>
      <c r="BB124" s="755"/>
      <c r="BC124" s="755"/>
      <c r="BD124" s="755"/>
      <c r="BE124" s="755"/>
      <c r="BF124" s="755"/>
      <c r="BG124" s="755"/>
      <c r="BH124" s="755"/>
      <c r="BI124" s="755"/>
      <c r="BJ124" s="755"/>
      <c r="BK124" s="755"/>
      <c r="BL124" s="755"/>
      <c r="BM124" s="755"/>
      <c r="BN124" s="755"/>
      <c r="BO124" s="755"/>
      <c r="BP124" s="755"/>
      <c r="BQ124" s="755"/>
      <c r="BR124" s="755"/>
      <c r="BS124" s="755"/>
      <c r="BT124" s="755"/>
      <c r="BU124" s="755"/>
      <c r="BV124" s="755"/>
      <c r="BW124" s="755"/>
      <c r="BX124" s="755"/>
      <c r="BY124" s="755"/>
      <c r="BZ124" s="755"/>
      <c r="CA124" s="755"/>
      <c r="CB124" s="755"/>
      <c r="CC124" s="755"/>
      <c r="CD124" s="755"/>
      <c r="CE124" s="755"/>
      <c r="CF124" s="755"/>
      <c r="CG124" s="755"/>
    </row>
    <row r="125" spans="1:88" s="154" customFormat="1" ht="5.25" customHeight="1">
      <c r="A125" s="139"/>
      <c r="B125" s="139"/>
      <c r="C125" s="139"/>
      <c r="D125" s="139"/>
      <c r="E125" s="197"/>
      <c r="F125" s="463"/>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463"/>
      <c r="CG125" s="159"/>
      <c r="CH125" s="139"/>
      <c r="CI125" s="139"/>
      <c r="CJ125" s="139"/>
    </row>
    <row r="126" spans="1:88" ht="3.75" customHeight="1">
      <c r="A126" s="154"/>
      <c r="B126" s="139"/>
      <c r="C126" s="154"/>
      <c r="D126" s="154"/>
      <c r="E126" s="197"/>
      <c r="F126" s="463"/>
      <c r="G126" s="198"/>
      <c r="H126" s="161"/>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3"/>
      <c r="CG126" s="159"/>
      <c r="CH126" s="154"/>
      <c r="CI126" s="154"/>
    </row>
    <row r="127" spans="1:88" ht="3.75" customHeight="1" thickBot="1">
      <c r="A127" s="154"/>
      <c r="B127" s="139"/>
      <c r="C127" s="154"/>
      <c r="D127" s="154"/>
      <c r="E127" s="199"/>
      <c r="F127" s="200"/>
      <c r="G127" s="198"/>
      <c r="H127" s="161"/>
      <c r="I127" s="161"/>
      <c r="J127" s="161"/>
      <c r="K127" s="467"/>
      <c r="L127" s="467"/>
      <c r="M127" s="467"/>
      <c r="N127" s="467"/>
      <c r="O127" s="467"/>
      <c r="P127" s="467"/>
      <c r="Q127" s="467"/>
      <c r="R127" s="467"/>
      <c r="S127" s="467"/>
      <c r="T127" s="467"/>
      <c r="U127" s="467"/>
      <c r="V127" s="467"/>
      <c r="W127" s="467"/>
      <c r="X127" s="467"/>
      <c r="Y127" s="467"/>
      <c r="Z127" s="467"/>
      <c r="AA127" s="467"/>
      <c r="AB127" s="467"/>
      <c r="AC127" s="467"/>
      <c r="AD127" s="467"/>
      <c r="AE127" s="467"/>
      <c r="AF127" s="467"/>
      <c r="AG127" s="467"/>
      <c r="AH127" s="467"/>
      <c r="AI127" s="467"/>
      <c r="AJ127" s="467"/>
      <c r="AK127" s="467"/>
      <c r="AL127" s="467"/>
      <c r="AM127" s="467"/>
      <c r="AN127" s="467"/>
      <c r="AO127" s="467"/>
      <c r="AP127" s="467"/>
      <c r="AQ127" s="467"/>
      <c r="AR127" s="467"/>
      <c r="AS127" s="467"/>
      <c r="AT127" s="467"/>
      <c r="AU127" s="467"/>
      <c r="AV127" s="467"/>
      <c r="AW127" s="467"/>
      <c r="AX127" s="467"/>
      <c r="AY127" s="467"/>
      <c r="AZ127" s="467"/>
      <c r="BA127" s="467"/>
      <c r="BB127" s="467"/>
      <c r="BC127" s="467"/>
      <c r="BD127" s="467"/>
      <c r="BE127" s="467"/>
      <c r="BF127" s="467"/>
      <c r="BG127" s="467"/>
      <c r="BH127" s="467"/>
      <c r="BI127" s="467"/>
      <c r="BJ127" s="467"/>
      <c r="BK127" s="467"/>
      <c r="BL127" s="467"/>
      <c r="BM127" s="467"/>
      <c r="BN127" s="467"/>
      <c r="BO127" s="467"/>
      <c r="BP127" s="467"/>
      <c r="BQ127" s="467"/>
      <c r="BR127" s="467"/>
      <c r="BS127" s="467"/>
      <c r="BT127" s="467"/>
      <c r="BU127" s="467"/>
      <c r="BV127" s="467"/>
      <c r="BW127" s="467"/>
      <c r="BX127" s="467"/>
      <c r="BY127" s="467"/>
      <c r="BZ127" s="467"/>
      <c r="CA127" s="467"/>
      <c r="CB127" s="467"/>
      <c r="CC127" s="467"/>
      <c r="CD127" s="467"/>
      <c r="CE127" s="467"/>
      <c r="CF127" s="200"/>
      <c r="CG127" s="201"/>
      <c r="CH127" s="154"/>
      <c r="CI127" s="154"/>
    </row>
    <row r="128" spans="1:88" ht="6.75" customHeight="1" thickTop="1">
      <c r="A128" s="154"/>
      <c r="B128" s="202"/>
      <c r="C128" s="203"/>
      <c r="D128" s="203"/>
      <c r="E128" s="154"/>
      <c r="F128" s="154"/>
      <c r="G128" s="198"/>
      <c r="H128" s="459" t="s">
        <v>38</v>
      </c>
      <c r="I128" s="161"/>
      <c r="J128" s="161"/>
      <c r="K128" s="467"/>
      <c r="L128" s="467"/>
      <c r="M128" s="467"/>
      <c r="N128" s="467"/>
      <c r="O128" s="467"/>
      <c r="P128" s="467"/>
      <c r="Q128" s="467"/>
      <c r="R128" s="467"/>
      <c r="S128" s="467"/>
      <c r="T128" s="467"/>
      <c r="U128" s="467"/>
      <c r="V128" s="467"/>
      <c r="W128" s="467"/>
      <c r="X128" s="467"/>
      <c r="Y128" s="467"/>
      <c r="Z128" s="467"/>
      <c r="AA128" s="198"/>
      <c r="AB128" s="467"/>
      <c r="AC128" s="467"/>
      <c r="AD128" s="467"/>
      <c r="AE128" s="467"/>
      <c r="AF128" s="467"/>
      <c r="AG128" s="467"/>
      <c r="AH128" s="467"/>
      <c r="AI128" s="467"/>
      <c r="AJ128" s="467"/>
      <c r="AK128" s="467"/>
      <c r="AL128" s="467"/>
      <c r="AM128" s="467"/>
      <c r="AN128" s="467"/>
      <c r="AO128" s="467"/>
      <c r="AP128" s="467"/>
      <c r="AQ128" s="467"/>
      <c r="AR128" s="467"/>
      <c r="AS128" s="467"/>
      <c r="AT128" s="467"/>
      <c r="AU128" s="467"/>
      <c r="AV128" s="467"/>
      <c r="AW128" s="467"/>
      <c r="AX128" s="467"/>
      <c r="AY128" s="467"/>
      <c r="AZ128" s="467"/>
      <c r="BA128" s="467"/>
      <c r="BB128" s="467"/>
      <c r="BC128" s="467"/>
      <c r="BD128" s="467"/>
      <c r="BE128" s="467"/>
      <c r="BF128" s="467"/>
      <c r="BG128" s="467"/>
      <c r="BH128" s="467"/>
      <c r="BI128" s="467"/>
      <c r="BJ128" s="467"/>
      <c r="BK128" s="467"/>
      <c r="BL128" s="467"/>
      <c r="BM128" s="467"/>
      <c r="BN128" s="467"/>
      <c r="BO128" s="467"/>
      <c r="BP128" s="467"/>
      <c r="BQ128" s="467"/>
      <c r="BR128" s="467"/>
      <c r="BS128" s="467"/>
      <c r="BT128" s="467"/>
      <c r="BU128" s="467"/>
      <c r="BV128" s="467"/>
      <c r="BW128" s="467"/>
      <c r="BX128" s="467"/>
      <c r="BY128" s="467"/>
      <c r="BZ128" s="467"/>
      <c r="CA128" s="467"/>
      <c r="CB128" s="467"/>
      <c r="CC128" s="467"/>
      <c r="CD128" s="204" t="str">
        <f>Index!C321</f>
        <v>Strana 2</v>
      </c>
      <c r="CE128" s="467"/>
      <c r="CF128" s="467"/>
      <c r="CG128" s="467"/>
      <c r="CH128" s="203"/>
      <c r="CI128" s="154"/>
    </row>
    <row r="129" spans="1:88" s="209" customFormat="1" ht="12.75">
      <c r="A129" s="203"/>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8">
        <v>10</v>
      </c>
      <c r="AF129" s="207"/>
      <c r="AG129" s="208">
        <v>9</v>
      </c>
      <c r="AH129" s="207"/>
      <c r="AI129" s="208">
        <v>8</v>
      </c>
      <c r="AJ129" s="207"/>
      <c r="AK129" s="208">
        <v>7</v>
      </c>
      <c r="AL129" s="207"/>
      <c r="AM129" s="208">
        <v>6</v>
      </c>
      <c r="AN129" s="207"/>
      <c r="AO129" s="208">
        <v>5</v>
      </c>
      <c r="AP129" s="207"/>
      <c r="AQ129" s="208">
        <v>4</v>
      </c>
      <c r="AR129" s="207"/>
      <c r="AS129" s="208">
        <v>3</v>
      </c>
      <c r="AT129" s="207"/>
      <c r="AU129" s="208">
        <v>2</v>
      </c>
      <c r="AV129" s="207"/>
      <c r="AW129" s="208">
        <v>1</v>
      </c>
      <c r="AX129" s="207"/>
      <c r="AY129" s="208">
        <v>0</v>
      </c>
      <c r="AZ129" s="207"/>
      <c r="BA129" s="207"/>
      <c r="BB129" s="208">
        <v>10</v>
      </c>
      <c r="BC129" s="207"/>
      <c r="BD129" s="208">
        <v>9</v>
      </c>
      <c r="BE129" s="207"/>
      <c r="BF129" s="208">
        <v>8</v>
      </c>
      <c r="BG129" s="207"/>
      <c r="BH129" s="208">
        <v>7</v>
      </c>
      <c r="BI129" s="207"/>
      <c r="BJ129" s="208">
        <v>6</v>
      </c>
      <c r="BK129" s="207"/>
      <c r="BL129" s="208">
        <v>5</v>
      </c>
      <c r="BM129" s="207"/>
      <c r="BN129" s="208">
        <v>4</v>
      </c>
      <c r="BO129" s="207"/>
      <c r="BP129" s="208">
        <v>3</v>
      </c>
      <c r="BQ129" s="207"/>
      <c r="BR129" s="208">
        <v>2</v>
      </c>
      <c r="BS129" s="207"/>
      <c r="BT129" s="208">
        <v>1</v>
      </c>
      <c r="BU129" s="207"/>
      <c r="BV129" s="208">
        <v>0</v>
      </c>
      <c r="BW129" s="207"/>
      <c r="BX129" s="207"/>
      <c r="BY129" s="207"/>
      <c r="BZ129" s="207"/>
      <c r="CA129" s="207"/>
      <c r="CB129" s="207"/>
      <c r="CC129" s="207"/>
      <c r="CD129" s="207"/>
      <c r="CE129" s="207"/>
      <c r="CF129" s="207"/>
      <c r="CG129" s="207"/>
      <c r="CH129" s="203"/>
      <c r="CI129" s="203"/>
      <c r="CJ129" s="203"/>
    </row>
    <row r="130" spans="1:88" s="209" customFormat="1" ht="12.75">
      <c r="B130" s="202"/>
      <c r="C130" s="203"/>
      <c r="D130" s="203"/>
      <c r="E130" s="205"/>
      <c r="F130" s="205"/>
      <c r="G130" s="205"/>
      <c r="H130" s="206"/>
      <c r="I130" s="206"/>
      <c r="J130" s="206"/>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8">
        <v>10</v>
      </c>
      <c r="BM130" s="207"/>
      <c r="BN130" s="208">
        <v>9</v>
      </c>
      <c r="BO130" s="207"/>
      <c r="BP130" s="208">
        <v>8</v>
      </c>
      <c r="BQ130" s="207"/>
      <c r="BR130" s="208">
        <v>7</v>
      </c>
      <c r="BS130" s="207"/>
      <c r="BT130" s="208">
        <v>6</v>
      </c>
      <c r="BU130" s="207"/>
      <c r="BV130" s="208">
        <v>5</v>
      </c>
      <c r="BW130" s="207"/>
      <c r="BX130" s="208">
        <v>4</v>
      </c>
      <c r="BY130" s="207"/>
      <c r="BZ130" s="208">
        <v>3</v>
      </c>
      <c r="CA130" s="207"/>
      <c r="CB130" s="208">
        <v>2</v>
      </c>
      <c r="CC130" s="207"/>
      <c r="CD130" s="208">
        <v>1</v>
      </c>
      <c r="CE130" s="207"/>
      <c r="CF130" s="208">
        <v>0</v>
      </c>
      <c r="CG130" s="207"/>
      <c r="CH130" s="203"/>
      <c r="CJ130" s="203"/>
    </row>
  </sheetData>
  <sheetProtection sheet="1" objects="1" scenarios="1"/>
  <mergeCells count="518">
    <mergeCell ref="BV121:BZ121"/>
    <mergeCell ref="CA121:CA122"/>
    <mergeCell ref="CB121:CF121"/>
    <mergeCell ref="AD123:AZ123"/>
    <mergeCell ref="E124:CG124"/>
    <mergeCell ref="AT121:AT122"/>
    <mergeCell ref="AU121:AY121"/>
    <mergeCell ref="AZ121:AZ122"/>
    <mergeCell ref="BL121:BN121"/>
    <mergeCell ref="BP121:BT121"/>
    <mergeCell ref="BU121:BU122"/>
    <mergeCell ref="AD119:AZ119"/>
    <mergeCell ref="BA119:BQ119"/>
    <mergeCell ref="AD120:AZ120"/>
    <mergeCell ref="AD121:AD122"/>
    <mergeCell ref="AE121:AG121"/>
    <mergeCell ref="AI121:AM121"/>
    <mergeCell ref="AN121:AN122"/>
    <mergeCell ref="AO121:AS121"/>
    <mergeCell ref="AZ117:AZ118"/>
    <mergeCell ref="BA117:BA118"/>
    <mergeCell ref="BB117:BD117"/>
    <mergeCell ref="BF117:BJ117"/>
    <mergeCell ref="BK117:BK118"/>
    <mergeCell ref="BL117:BP117"/>
    <mergeCell ref="AE117:AG117"/>
    <mergeCell ref="AI117:AM117"/>
    <mergeCell ref="AN117:AN118"/>
    <mergeCell ref="AO117:AS117"/>
    <mergeCell ref="AT117:AT118"/>
    <mergeCell ref="AU117:AY117"/>
    <mergeCell ref="CA113:CA114"/>
    <mergeCell ref="CB113:CF113"/>
    <mergeCell ref="AD115:AZ115"/>
    <mergeCell ref="E116:F123"/>
    <mergeCell ref="G116:G123"/>
    <mergeCell ref="H116:Z123"/>
    <mergeCell ref="AA116:AC123"/>
    <mergeCell ref="AD116:AZ116"/>
    <mergeCell ref="BA116:BQ116"/>
    <mergeCell ref="AD117:AD118"/>
    <mergeCell ref="AU113:AY113"/>
    <mergeCell ref="AZ113:AZ114"/>
    <mergeCell ref="BL113:BN113"/>
    <mergeCell ref="BP113:BT113"/>
    <mergeCell ref="BU113:BU114"/>
    <mergeCell ref="BV113:BZ113"/>
    <mergeCell ref="AD113:AD114"/>
    <mergeCell ref="AE113:AG113"/>
    <mergeCell ref="AI113:AM113"/>
    <mergeCell ref="AN113:AN114"/>
    <mergeCell ref="AO113:AS113"/>
    <mergeCell ref="AT113:AT114"/>
    <mergeCell ref="BQ117:BQ118"/>
    <mergeCell ref="BR117:BV117"/>
    <mergeCell ref="BR109:BV109"/>
    <mergeCell ref="AD111:AZ111"/>
    <mergeCell ref="BA111:BQ111"/>
    <mergeCell ref="AD112:AZ112"/>
    <mergeCell ref="AU109:AY109"/>
    <mergeCell ref="AZ109:AZ110"/>
    <mergeCell ref="BA109:BA110"/>
    <mergeCell ref="BB109:BD109"/>
    <mergeCell ref="BF109:BJ109"/>
    <mergeCell ref="BK109:BK110"/>
    <mergeCell ref="AD109:AD110"/>
    <mergeCell ref="AE109:AG109"/>
    <mergeCell ref="AI109:AM109"/>
    <mergeCell ref="AN109:AN110"/>
    <mergeCell ref="AO109:AS109"/>
    <mergeCell ref="AT109:AT110"/>
    <mergeCell ref="E108:F115"/>
    <mergeCell ref="G108:G115"/>
    <mergeCell ref="H108:Z115"/>
    <mergeCell ref="AA108:AC115"/>
    <mergeCell ref="AD108:AZ108"/>
    <mergeCell ref="BA108:BQ108"/>
    <mergeCell ref="AD105:AD106"/>
    <mergeCell ref="AE105:AG105"/>
    <mergeCell ref="AI105:AM105"/>
    <mergeCell ref="AN105:AN106"/>
    <mergeCell ref="AO105:AS105"/>
    <mergeCell ref="AT105:AT106"/>
    <mergeCell ref="BL109:BP109"/>
    <mergeCell ref="BQ109:BQ110"/>
    <mergeCell ref="E100:F107"/>
    <mergeCell ref="G100:G107"/>
    <mergeCell ref="H100:Z107"/>
    <mergeCell ref="AA100:AC107"/>
    <mergeCell ref="AD100:AZ100"/>
    <mergeCell ref="BA100:BQ100"/>
    <mergeCell ref="AD107:AZ107"/>
    <mergeCell ref="BR101:BV101"/>
    <mergeCell ref="AD103:AZ103"/>
    <mergeCell ref="BA103:BQ103"/>
    <mergeCell ref="AD104:AZ104"/>
    <mergeCell ref="AU101:AY101"/>
    <mergeCell ref="AZ101:AZ102"/>
    <mergeCell ref="BA101:BA102"/>
    <mergeCell ref="BB101:BD101"/>
    <mergeCell ref="BF101:BJ101"/>
    <mergeCell ref="BK101:BK102"/>
    <mergeCell ref="AD101:AD102"/>
    <mergeCell ref="AE101:AG101"/>
    <mergeCell ref="AI101:AM101"/>
    <mergeCell ref="AN101:AN102"/>
    <mergeCell ref="AO101:AS101"/>
    <mergeCell ref="AT101:AT102"/>
    <mergeCell ref="AI97:AM97"/>
    <mergeCell ref="AN97:AN98"/>
    <mergeCell ref="AO97:AS97"/>
    <mergeCell ref="AT97:AT98"/>
    <mergeCell ref="BL101:BP101"/>
    <mergeCell ref="BQ101:BQ102"/>
    <mergeCell ref="AU105:AY105"/>
    <mergeCell ref="AZ105:AZ106"/>
    <mergeCell ref="BL105:BN105"/>
    <mergeCell ref="E92:F99"/>
    <mergeCell ref="G92:G99"/>
    <mergeCell ref="H92:Z99"/>
    <mergeCell ref="AA92:AC99"/>
    <mergeCell ref="AD92:AZ92"/>
    <mergeCell ref="BA92:BQ92"/>
    <mergeCell ref="BL93:BP93"/>
    <mergeCell ref="BQ93:BQ94"/>
    <mergeCell ref="BR93:BV93"/>
    <mergeCell ref="AD95:AZ95"/>
    <mergeCell ref="BA95:BQ95"/>
    <mergeCell ref="AD96:AZ96"/>
    <mergeCell ref="AD93:AD94"/>
    <mergeCell ref="AZ93:AZ94"/>
    <mergeCell ref="BA93:BA94"/>
    <mergeCell ref="BB93:BD93"/>
    <mergeCell ref="BF93:BJ93"/>
    <mergeCell ref="BK93:BK94"/>
    <mergeCell ref="AU97:AY97"/>
    <mergeCell ref="AZ97:AZ98"/>
    <mergeCell ref="BL97:BN97"/>
    <mergeCell ref="AD99:AZ99"/>
    <mergeCell ref="AD97:AD98"/>
    <mergeCell ref="AE97:AG97"/>
    <mergeCell ref="BR85:BV85"/>
    <mergeCell ref="AD87:AZ87"/>
    <mergeCell ref="BA87:BQ87"/>
    <mergeCell ref="AD88:AZ88"/>
    <mergeCell ref="AU85:AY85"/>
    <mergeCell ref="AZ85:AZ86"/>
    <mergeCell ref="BA85:BA86"/>
    <mergeCell ref="BB85:BD85"/>
    <mergeCell ref="BF85:BJ85"/>
    <mergeCell ref="BK85:BK86"/>
    <mergeCell ref="AD85:AD86"/>
    <mergeCell ref="AE85:AG85"/>
    <mergeCell ref="AI85:AM85"/>
    <mergeCell ref="AN85:AN86"/>
    <mergeCell ref="AO85:AS85"/>
    <mergeCell ref="AT85:AT86"/>
    <mergeCell ref="E84:F91"/>
    <mergeCell ref="G84:G91"/>
    <mergeCell ref="H84:Z91"/>
    <mergeCell ref="AA84:AC91"/>
    <mergeCell ref="AD84:AZ84"/>
    <mergeCell ref="BA84:BQ84"/>
    <mergeCell ref="AD81:AD82"/>
    <mergeCell ref="AE81:AG81"/>
    <mergeCell ref="AI81:AM81"/>
    <mergeCell ref="AN81:AN82"/>
    <mergeCell ref="AO81:AS81"/>
    <mergeCell ref="AT81:AT82"/>
    <mergeCell ref="BL85:BP85"/>
    <mergeCell ref="BQ85:BQ86"/>
    <mergeCell ref="AD89:AD90"/>
    <mergeCell ref="AZ89:AZ90"/>
    <mergeCell ref="BL89:BN89"/>
    <mergeCell ref="AD91:AZ91"/>
    <mergeCell ref="E76:F83"/>
    <mergeCell ref="G76:G83"/>
    <mergeCell ref="H76:Z83"/>
    <mergeCell ref="AA76:AC83"/>
    <mergeCell ref="AD76:AZ76"/>
    <mergeCell ref="BA76:BQ76"/>
    <mergeCell ref="BQ77:BQ78"/>
    <mergeCell ref="AU81:AY81"/>
    <mergeCell ref="AZ81:AZ82"/>
    <mergeCell ref="BL81:BN81"/>
    <mergeCell ref="BR77:BV77"/>
    <mergeCell ref="AD79:AZ79"/>
    <mergeCell ref="BA79:BQ79"/>
    <mergeCell ref="AD80:AZ80"/>
    <mergeCell ref="AU77:AY77"/>
    <mergeCell ref="AZ77:AZ78"/>
    <mergeCell ref="BA77:BA78"/>
    <mergeCell ref="BB77:BD77"/>
    <mergeCell ref="BF77:BJ77"/>
    <mergeCell ref="BK77:BK78"/>
    <mergeCell ref="AD77:AD78"/>
    <mergeCell ref="AE77:AG77"/>
    <mergeCell ref="AI77:AM77"/>
    <mergeCell ref="AN77:AN78"/>
    <mergeCell ref="AO77:AS77"/>
    <mergeCell ref="AT77:AT78"/>
    <mergeCell ref="AD83:AZ83"/>
    <mergeCell ref="BR69:BV69"/>
    <mergeCell ref="AD71:AZ71"/>
    <mergeCell ref="BA71:BQ71"/>
    <mergeCell ref="AD72:AZ72"/>
    <mergeCell ref="AU69:AY69"/>
    <mergeCell ref="AZ69:AZ70"/>
    <mergeCell ref="BA69:BA70"/>
    <mergeCell ref="BB69:BD69"/>
    <mergeCell ref="BF69:BJ69"/>
    <mergeCell ref="BK69:BK70"/>
    <mergeCell ref="AD69:AD70"/>
    <mergeCell ref="AE69:AG69"/>
    <mergeCell ref="AI69:AM69"/>
    <mergeCell ref="AN69:AN70"/>
    <mergeCell ref="AO69:AS69"/>
    <mergeCell ref="AT69:AT70"/>
    <mergeCell ref="AD73:AD74"/>
    <mergeCell ref="AE73:AG73"/>
    <mergeCell ref="AI73:AM73"/>
    <mergeCell ref="AN73:AN74"/>
    <mergeCell ref="AO73:AS73"/>
    <mergeCell ref="AT73:AT74"/>
    <mergeCell ref="BL77:BP77"/>
    <mergeCell ref="E68:F75"/>
    <mergeCell ref="G68:G75"/>
    <mergeCell ref="H68:Z75"/>
    <mergeCell ref="AA68:AC75"/>
    <mergeCell ref="AD68:AZ68"/>
    <mergeCell ref="BA68:BQ68"/>
    <mergeCell ref="AD65:AD66"/>
    <mergeCell ref="AE65:AG65"/>
    <mergeCell ref="AI65:AM65"/>
    <mergeCell ref="AN65:AN66"/>
    <mergeCell ref="AO65:AS65"/>
    <mergeCell ref="AT65:AT66"/>
    <mergeCell ref="BL69:BP69"/>
    <mergeCell ref="BQ69:BQ70"/>
    <mergeCell ref="AU73:AY73"/>
    <mergeCell ref="AZ73:AZ74"/>
    <mergeCell ref="BL73:BN73"/>
    <mergeCell ref="AD75:AZ75"/>
    <mergeCell ref="E60:F67"/>
    <mergeCell ref="G60:G67"/>
    <mergeCell ref="H60:Z67"/>
    <mergeCell ref="AA60:AC67"/>
    <mergeCell ref="AD60:AZ60"/>
    <mergeCell ref="BA60:BQ60"/>
    <mergeCell ref="BQ61:BQ62"/>
    <mergeCell ref="AU65:AY65"/>
    <mergeCell ref="AZ65:AZ66"/>
    <mergeCell ref="BL65:BN65"/>
    <mergeCell ref="BR61:BV61"/>
    <mergeCell ref="AD63:AZ63"/>
    <mergeCell ref="BA63:BQ63"/>
    <mergeCell ref="AD64:AZ64"/>
    <mergeCell ref="AU61:AY61"/>
    <mergeCell ref="AZ61:AZ62"/>
    <mergeCell ref="BA61:BA62"/>
    <mergeCell ref="BB61:BD61"/>
    <mergeCell ref="BF61:BJ61"/>
    <mergeCell ref="BK61:BK62"/>
    <mergeCell ref="AD61:AD62"/>
    <mergeCell ref="AE61:AG61"/>
    <mergeCell ref="AI61:AM61"/>
    <mergeCell ref="AN61:AN62"/>
    <mergeCell ref="AO61:AS61"/>
    <mergeCell ref="AT61:AT62"/>
    <mergeCell ref="AD67:AZ67"/>
    <mergeCell ref="BR53:BV53"/>
    <mergeCell ref="AD55:AZ55"/>
    <mergeCell ref="BA55:BQ55"/>
    <mergeCell ref="AD56:AZ56"/>
    <mergeCell ref="AU53:AY53"/>
    <mergeCell ref="AZ53:AZ54"/>
    <mergeCell ref="BA53:BA54"/>
    <mergeCell ref="BB53:BD53"/>
    <mergeCell ref="BF53:BJ53"/>
    <mergeCell ref="BK53:BK54"/>
    <mergeCell ref="AD53:AD54"/>
    <mergeCell ref="AE53:AG53"/>
    <mergeCell ref="AI53:AM53"/>
    <mergeCell ref="AN53:AN54"/>
    <mergeCell ref="AO53:AS53"/>
    <mergeCell ref="AT53:AT54"/>
    <mergeCell ref="AD57:AD58"/>
    <mergeCell ref="AE57:AG57"/>
    <mergeCell ref="AI57:AM57"/>
    <mergeCell ref="AN57:AN58"/>
    <mergeCell ref="AO57:AS57"/>
    <mergeCell ref="AT57:AT58"/>
    <mergeCell ref="BL61:BP61"/>
    <mergeCell ref="AT45:AT46"/>
    <mergeCell ref="AU49:AY49"/>
    <mergeCell ref="AZ49:AZ50"/>
    <mergeCell ref="BL49:BN49"/>
    <mergeCell ref="AD51:AZ51"/>
    <mergeCell ref="E52:F59"/>
    <mergeCell ref="G52:G59"/>
    <mergeCell ref="H52:Z59"/>
    <mergeCell ref="AA52:AC59"/>
    <mergeCell ref="AD52:AZ52"/>
    <mergeCell ref="BA52:BQ52"/>
    <mergeCell ref="AD49:AD50"/>
    <mergeCell ref="AE49:AG49"/>
    <mergeCell ref="AI49:AM49"/>
    <mergeCell ref="AN49:AN50"/>
    <mergeCell ref="AO49:AS49"/>
    <mergeCell ref="AT49:AT50"/>
    <mergeCell ref="BL53:BP53"/>
    <mergeCell ref="BQ53:BQ54"/>
    <mergeCell ref="AU57:AY57"/>
    <mergeCell ref="AZ57:AZ58"/>
    <mergeCell ref="BL57:BN57"/>
    <mergeCell ref="AD59:AZ59"/>
    <mergeCell ref="CH43:CI115"/>
    <mergeCell ref="E44:F51"/>
    <mergeCell ref="G44:G51"/>
    <mergeCell ref="H44:Z51"/>
    <mergeCell ref="AA44:AC51"/>
    <mergeCell ref="AD44:AZ44"/>
    <mergeCell ref="BA44:BQ44"/>
    <mergeCell ref="BL45:BP45"/>
    <mergeCell ref="BQ45:BQ46"/>
    <mergeCell ref="BR45:BV45"/>
    <mergeCell ref="AD47:AZ47"/>
    <mergeCell ref="BA47:BQ47"/>
    <mergeCell ref="AD48:AZ48"/>
    <mergeCell ref="AU45:AY45"/>
    <mergeCell ref="AZ45:AZ46"/>
    <mergeCell ref="BA45:BA46"/>
    <mergeCell ref="BB45:BD45"/>
    <mergeCell ref="BF45:BJ45"/>
    <mergeCell ref="BK45:BK46"/>
    <mergeCell ref="AD45:AD46"/>
    <mergeCell ref="AE45:AG45"/>
    <mergeCell ref="AI45:AM45"/>
    <mergeCell ref="AN45:AN46"/>
    <mergeCell ref="AO45:AS45"/>
    <mergeCell ref="BR37:BV37"/>
    <mergeCell ref="BA36:BQ36"/>
    <mergeCell ref="AD37:AD38"/>
    <mergeCell ref="AE37:AG37"/>
    <mergeCell ref="AI37:AM37"/>
    <mergeCell ref="AN37:AN38"/>
    <mergeCell ref="AO37:AS37"/>
    <mergeCell ref="AT37:AT38"/>
    <mergeCell ref="AU37:AY37"/>
    <mergeCell ref="AZ37:AZ38"/>
    <mergeCell ref="BA37:BA38"/>
    <mergeCell ref="E36:F43"/>
    <mergeCell ref="G36:G43"/>
    <mergeCell ref="H36:Z43"/>
    <mergeCell ref="AA36:AC43"/>
    <mergeCell ref="AD36:AZ36"/>
    <mergeCell ref="BB37:BD37"/>
    <mergeCell ref="BF37:BJ37"/>
    <mergeCell ref="BK37:BK38"/>
    <mergeCell ref="BL37:BP37"/>
    <mergeCell ref="AD39:AZ39"/>
    <mergeCell ref="BA39:BQ39"/>
    <mergeCell ref="AD40:AZ40"/>
    <mergeCell ref="AD41:AD42"/>
    <mergeCell ref="AE41:AG41"/>
    <mergeCell ref="AI41:AM41"/>
    <mergeCell ref="AN41:AN42"/>
    <mergeCell ref="AO41:AS41"/>
    <mergeCell ref="AT41:AT42"/>
    <mergeCell ref="AU41:AY41"/>
    <mergeCell ref="AZ41:AZ42"/>
    <mergeCell ref="BL41:BN41"/>
    <mergeCell ref="AD43:AZ43"/>
    <mergeCell ref="BQ37:BQ38"/>
    <mergeCell ref="BR29:BV29"/>
    <mergeCell ref="B30:D115"/>
    <mergeCell ref="AD31:AZ31"/>
    <mergeCell ref="BA31:BQ31"/>
    <mergeCell ref="AD32:AZ32"/>
    <mergeCell ref="AD33:AD34"/>
    <mergeCell ref="AE33:AG33"/>
    <mergeCell ref="AI33:AM33"/>
    <mergeCell ref="AN33:AN34"/>
    <mergeCell ref="AO33:AS33"/>
    <mergeCell ref="BA29:BA30"/>
    <mergeCell ref="BB29:BD29"/>
    <mergeCell ref="BF29:BJ29"/>
    <mergeCell ref="BK29:BK30"/>
    <mergeCell ref="BL29:BP29"/>
    <mergeCell ref="BQ29:BQ30"/>
    <mergeCell ref="AI29:AM29"/>
    <mergeCell ref="AN29:AN30"/>
    <mergeCell ref="AO29:AS29"/>
    <mergeCell ref="AT29:AT30"/>
    <mergeCell ref="AU29:AY29"/>
    <mergeCell ref="AZ29:AZ30"/>
    <mergeCell ref="AT33:AT34"/>
    <mergeCell ref="AU33:AY33"/>
    <mergeCell ref="BL25:BN25"/>
    <mergeCell ref="AD27:AZ27"/>
    <mergeCell ref="E28:F35"/>
    <mergeCell ref="G28:G35"/>
    <mergeCell ref="H28:Z35"/>
    <mergeCell ref="AA28:AC35"/>
    <mergeCell ref="AD28:AZ28"/>
    <mergeCell ref="BA28:BQ28"/>
    <mergeCell ref="AD29:AD30"/>
    <mergeCell ref="AE29:AG29"/>
    <mergeCell ref="E20:F27"/>
    <mergeCell ref="G20:G27"/>
    <mergeCell ref="H20:Z27"/>
    <mergeCell ref="AA20:AC27"/>
    <mergeCell ref="AD20:AZ20"/>
    <mergeCell ref="BA20:BQ20"/>
    <mergeCell ref="AZ33:AZ34"/>
    <mergeCell ref="BL33:BN33"/>
    <mergeCell ref="AD35:AZ35"/>
    <mergeCell ref="AD24:AZ24"/>
    <mergeCell ref="AD25:AD26"/>
    <mergeCell ref="AE25:AG25"/>
    <mergeCell ref="AI25:AM25"/>
    <mergeCell ref="AN25:AN26"/>
    <mergeCell ref="AO25:AS25"/>
    <mergeCell ref="AT25:AT26"/>
    <mergeCell ref="AU25:AY25"/>
    <mergeCell ref="AZ25:AZ26"/>
    <mergeCell ref="AO17:AS17"/>
    <mergeCell ref="AT17:AT18"/>
    <mergeCell ref="AU17:AY17"/>
    <mergeCell ref="BF21:BJ21"/>
    <mergeCell ref="BK21:BK22"/>
    <mergeCell ref="BL21:BP21"/>
    <mergeCell ref="BQ21:BQ22"/>
    <mergeCell ref="BR21:BV21"/>
    <mergeCell ref="AD23:AZ23"/>
    <mergeCell ref="BA23:BQ23"/>
    <mergeCell ref="AO21:AS21"/>
    <mergeCell ref="AT21:AT22"/>
    <mergeCell ref="AU21:AY21"/>
    <mergeCell ref="AZ21:AZ22"/>
    <mergeCell ref="BA21:BA22"/>
    <mergeCell ref="BB21:BD21"/>
    <mergeCell ref="AD21:AD22"/>
    <mergeCell ref="AE21:AG21"/>
    <mergeCell ref="AI21:AM21"/>
    <mergeCell ref="AN21:AN22"/>
    <mergeCell ref="E12:F19"/>
    <mergeCell ref="G12:G19"/>
    <mergeCell ref="H12:Z19"/>
    <mergeCell ref="AA12:AC19"/>
    <mergeCell ref="AD12:AZ12"/>
    <mergeCell ref="BB13:BD13"/>
    <mergeCell ref="BF13:BJ13"/>
    <mergeCell ref="BK13:BK14"/>
    <mergeCell ref="BL13:BP13"/>
    <mergeCell ref="BA12:BQ12"/>
    <mergeCell ref="AD13:AD14"/>
    <mergeCell ref="AE13:AG13"/>
    <mergeCell ref="AI13:AM13"/>
    <mergeCell ref="AN13:AN14"/>
    <mergeCell ref="AO13:AS13"/>
    <mergeCell ref="AT13:AT14"/>
    <mergeCell ref="AU13:AY13"/>
    <mergeCell ref="AZ13:AZ14"/>
    <mergeCell ref="BA13:BA14"/>
    <mergeCell ref="AZ17:AZ18"/>
    <mergeCell ref="BL17:BN17"/>
    <mergeCell ref="BP17:BT17"/>
    <mergeCell ref="AD19:AZ19"/>
    <mergeCell ref="AD15:AZ15"/>
    <mergeCell ref="E7:F10"/>
    <mergeCell ref="AD7:BQ8"/>
    <mergeCell ref="BR7:CG10"/>
    <mergeCell ref="B8:D8"/>
    <mergeCell ref="G8:Z9"/>
    <mergeCell ref="AD4:AD5"/>
    <mergeCell ref="AF4:AF5"/>
    <mergeCell ref="AH4:AH5"/>
    <mergeCell ref="AJ4:AJ5"/>
    <mergeCell ref="AL4:AL5"/>
    <mergeCell ref="AN4:AN5"/>
    <mergeCell ref="B9:C29"/>
    <mergeCell ref="D9:D29"/>
    <mergeCell ref="AA9:AC9"/>
    <mergeCell ref="AD9:AF11"/>
    <mergeCell ref="AG9:AZ10"/>
    <mergeCell ref="BA9:BQ10"/>
    <mergeCell ref="AA10:AC10"/>
    <mergeCell ref="E11:F11"/>
    <mergeCell ref="G11:Z11"/>
    <mergeCell ref="AA11:AC11"/>
    <mergeCell ref="AG11:AZ11"/>
    <mergeCell ref="BA11:BQ11"/>
    <mergeCell ref="BR11:CG11"/>
    <mergeCell ref="CJ1:CJ115"/>
    <mergeCell ref="H2:X4"/>
    <mergeCell ref="AB2:AX2"/>
    <mergeCell ref="AY2:AY5"/>
    <mergeCell ref="AZ2:BS2"/>
    <mergeCell ref="BT2:CD5"/>
    <mergeCell ref="AE3:AW3"/>
    <mergeCell ref="AZ3:BC4"/>
    <mergeCell ref="BD3:BR3"/>
    <mergeCell ref="AB4:AC5"/>
    <mergeCell ref="AP4:AP5"/>
    <mergeCell ref="AR4:AR5"/>
    <mergeCell ref="CH8:CI8"/>
    <mergeCell ref="CH9:CH38"/>
    <mergeCell ref="BQ13:BQ14"/>
    <mergeCell ref="BR13:BV13"/>
    <mergeCell ref="BV17:BZ17"/>
    <mergeCell ref="CB17:CF17"/>
    <mergeCell ref="BA15:BQ15"/>
    <mergeCell ref="AD16:AZ16"/>
    <mergeCell ref="AD17:AD18"/>
    <mergeCell ref="AE17:AG17"/>
    <mergeCell ref="AI17:AM17"/>
    <mergeCell ref="AN17:AN18"/>
  </mergeCells>
  <pageMargins left="0.55118110236220474" right="0" top="0.59055118110236227" bottom="0.15748031496062992"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xm:sqref>
        </x14:dataValidation>
      </x14:dataValidations>
    </ext>
  </extLst>
</worksheet>
</file>

<file path=xl/worksheets/sheet8.xml><?xml version="1.0" encoding="utf-8"?>
<worksheet xmlns="http://schemas.openxmlformats.org/spreadsheetml/2006/main" xmlns:r="http://schemas.openxmlformats.org/officeDocument/2006/relationships">
  <dimension ref="A1:CJ130"/>
  <sheetViews>
    <sheetView topLeftCell="A16" workbookViewId="0">
      <selection activeCell="BI14" sqref="BI14"/>
    </sheetView>
  </sheetViews>
  <sheetFormatPr defaultRowHeight="15"/>
  <cols>
    <col min="1" max="1" width="0.7109375" style="143" customWidth="1"/>
    <col min="2" max="2" width="0.42578125" style="171" customWidth="1"/>
    <col min="3" max="3" width="0.5703125" style="143" customWidth="1"/>
    <col min="4" max="4" width="0.28515625" style="143" customWidth="1"/>
    <col min="5" max="5" width="3.42578125" style="210" customWidth="1"/>
    <col min="6" max="6" width="0.5703125" style="210" customWidth="1"/>
    <col min="7" max="7" width="0.7109375" style="210" customWidth="1"/>
    <col min="8" max="10" width="0.7109375" style="211" customWidth="1"/>
    <col min="11" max="26" width="0.710937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710937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140625" style="212" customWidth="1"/>
    <col min="63" max="63" width="0.5703125" style="212" customWidth="1"/>
    <col min="64" max="64" width="2.140625" style="212" customWidth="1"/>
    <col min="65" max="65" width="0.5703125" style="212" customWidth="1"/>
    <col min="66" max="66" width="2.140625" style="212" customWidth="1"/>
    <col min="67" max="67" width="0.5703125" style="212" customWidth="1"/>
    <col min="68" max="68" width="2.140625" style="212" customWidth="1"/>
    <col min="69" max="69" width="0.5703125" style="212" customWidth="1"/>
    <col min="70" max="70" width="2.140625" style="212" customWidth="1"/>
    <col min="71" max="71" width="0.5703125" style="212" customWidth="1"/>
    <col min="72" max="72" width="2.140625" style="212" customWidth="1"/>
    <col min="73" max="73" width="0.5703125" style="212" customWidth="1"/>
    <col min="74" max="74" width="2.140625" style="212" customWidth="1"/>
    <col min="75" max="75" width="0.5703125" style="212" customWidth="1"/>
    <col min="76" max="76" width="2.140625" style="212" customWidth="1"/>
    <col min="77" max="77" width="0.5703125" style="212" customWidth="1"/>
    <col min="78" max="78" width="2.140625" style="212" customWidth="1"/>
    <col min="79" max="79" width="0.5703125" style="212" customWidth="1"/>
    <col min="80" max="80" width="2.140625" style="212" customWidth="1"/>
    <col min="81" max="81" width="0.5703125" style="212" customWidth="1"/>
    <col min="82" max="82" width="2.140625" style="212" customWidth="1"/>
    <col min="83" max="83" width="0.5703125" style="212" customWidth="1"/>
    <col min="84" max="84" width="2.140625" style="212" customWidth="1"/>
    <col min="85" max="85" width="0.5703125" style="212" customWidth="1"/>
    <col min="86" max="86" width="1.7109375" style="143" customWidth="1"/>
    <col min="87" max="256" width="9.140625" style="143"/>
    <col min="257" max="257" width="0.7109375" style="143" customWidth="1"/>
    <col min="258" max="258" width="0.42578125" style="143" customWidth="1"/>
    <col min="259" max="259" width="0.5703125" style="143" customWidth="1"/>
    <col min="260" max="260" width="0.28515625" style="143" customWidth="1"/>
    <col min="261" max="261" width="3.42578125" style="143" customWidth="1"/>
    <col min="262" max="262" width="0.5703125" style="143" customWidth="1"/>
    <col min="263" max="282" width="0.710937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710937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140625" style="143" customWidth="1"/>
    <col min="319" max="319" width="0.5703125" style="143" customWidth="1"/>
    <col min="320" max="320" width="2.140625" style="143" customWidth="1"/>
    <col min="321" max="321" width="0.5703125" style="143" customWidth="1"/>
    <col min="322" max="322" width="2.140625" style="143" customWidth="1"/>
    <col min="323" max="323" width="0.5703125" style="143" customWidth="1"/>
    <col min="324" max="324" width="2.140625" style="143" customWidth="1"/>
    <col min="325" max="325" width="0.5703125" style="143" customWidth="1"/>
    <col min="326" max="326" width="2.140625" style="143" customWidth="1"/>
    <col min="327" max="327" width="0.5703125" style="143" customWidth="1"/>
    <col min="328" max="328" width="2.140625" style="143" customWidth="1"/>
    <col min="329" max="329" width="0.5703125" style="143" customWidth="1"/>
    <col min="330" max="330" width="2.140625" style="143" customWidth="1"/>
    <col min="331" max="331" width="0.5703125" style="143" customWidth="1"/>
    <col min="332" max="332" width="2.140625" style="143" customWidth="1"/>
    <col min="333" max="333" width="0.5703125" style="143" customWidth="1"/>
    <col min="334" max="334" width="2.140625" style="143" customWidth="1"/>
    <col min="335" max="335" width="0.5703125" style="143" customWidth="1"/>
    <col min="336" max="336" width="2.140625" style="143" customWidth="1"/>
    <col min="337" max="337" width="0.5703125" style="143" customWidth="1"/>
    <col min="338" max="338" width="2.140625" style="143" customWidth="1"/>
    <col min="339" max="339" width="0.5703125" style="143" customWidth="1"/>
    <col min="340" max="340" width="2.140625" style="143" customWidth="1"/>
    <col min="341" max="341" width="0.5703125" style="143" customWidth="1"/>
    <col min="342" max="342" width="1.7109375" style="143" customWidth="1"/>
    <col min="343" max="512" width="9.140625" style="143"/>
    <col min="513" max="513" width="0.7109375" style="143" customWidth="1"/>
    <col min="514" max="514" width="0.42578125" style="143" customWidth="1"/>
    <col min="515" max="515" width="0.5703125" style="143" customWidth="1"/>
    <col min="516" max="516" width="0.28515625" style="143" customWidth="1"/>
    <col min="517" max="517" width="3.42578125" style="143" customWidth="1"/>
    <col min="518" max="518" width="0.5703125" style="143" customWidth="1"/>
    <col min="519" max="538" width="0.710937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710937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140625" style="143" customWidth="1"/>
    <col min="575" max="575" width="0.5703125" style="143" customWidth="1"/>
    <col min="576" max="576" width="2.140625" style="143" customWidth="1"/>
    <col min="577" max="577" width="0.5703125" style="143" customWidth="1"/>
    <col min="578" max="578" width="2.140625" style="143" customWidth="1"/>
    <col min="579" max="579" width="0.5703125" style="143" customWidth="1"/>
    <col min="580" max="580" width="2.140625" style="143" customWidth="1"/>
    <col min="581" max="581" width="0.5703125" style="143" customWidth="1"/>
    <col min="582" max="582" width="2.140625" style="143" customWidth="1"/>
    <col min="583" max="583" width="0.5703125" style="143" customWidth="1"/>
    <col min="584" max="584" width="2.140625" style="143" customWidth="1"/>
    <col min="585" max="585" width="0.5703125" style="143" customWidth="1"/>
    <col min="586" max="586" width="2.140625" style="143" customWidth="1"/>
    <col min="587" max="587" width="0.5703125" style="143" customWidth="1"/>
    <col min="588" max="588" width="2.140625" style="143" customWidth="1"/>
    <col min="589" max="589" width="0.5703125" style="143" customWidth="1"/>
    <col min="590" max="590" width="2.140625" style="143" customWidth="1"/>
    <col min="591" max="591" width="0.5703125" style="143" customWidth="1"/>
    <col min="592" max="592" width="2.140625" style="143" customWidth="1"/>
    <col min="593" max="593" width="0.5703125" style="143" customWidth="1"/>
    <col min="594" max="594" width="2.140625" style="143" customWidth="1"/>
    <col min="595" max="595" width="0.5703125" style="143" customWidth="1"/>
    <col min="596" max="596" width="2.140625" style="143" customWidth="1"/>
    <col min="597" max="597" width="0.5703125" style="143" customWidth="1"/>
    <col min="598" max="598" width="1.7109375" style="143" customWidth="1"/>
    <col min="599" max="768" width="9.140625" style="143"/>
    <col min="769" max="769" width="0.7109375" style="143" customWidth="1"/>
    <col min="770" max="770" width="0.42578125" style="143" customWidth="1"/>
    <col min="771" max="771" width="0.5703125" style="143" customWidth="1"/>
    <col min="772" max="772" width="0.28515625" style="143" customWidth="1"/>
    <col min="773" max="773" width="3.42578125" style="143" customWidth="1"/>
    <col min="774" max="774" width="0.5703125" style="143" customWidth="1"/>
    <col min="775" max="794" width="0.710937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710937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140625" style="143" customWidth="1"/>
    <col min="831" max="831" width="0.5703125" style="143" customWidth="1"/>
    <col min="832" max="832" width="2.140625" style="143" customWidth="1"/>
    <col min="833" max="833" width="0.5703125" style="143" customWidth="1"/>
    <col min="834" max="834" width="2.140625" style="143" customWidth="1"/>
    <col min="835" max="835" width="0.5703125" style="143" customWidth="1"/>
    <col min="836" max="836" width="2.140625" style="143" customWidth="1"/>
    <col min="837" max="837" width="0.5703125" style="143" customWidth="1"/>
    <col min="838" max="838" width="2.140625" style="143" customWidth="1"/>
    <col min="839" max="839" width="0.5703125" style="143" customWidth="1"/>
    <col min="840" max="840" width="2.140625" style="143" customWidth="1"/>
    <col min="841" max="841" width="0.5703125" style="143" customWidth="1"/>
    <col min="842" max="842" width="2.140625" style="143" customWidth="1"/>
    <col min="843" max="843" width="0.5703125" style="143" customWidth="1"/>
    <col min="844" max="844" width="2.140625" style="143" customWidth="1"/>
    <col min="845" max="845" width="0.5703125" style="143" customWidth="1"/>
    <col min="846" max="846" width="2.140625" style="143" customWidth="1"/>
    <col min="847" max="847" width="0.5703125" style="143" customWidth="1"/>
    <col min="848" max="848" width="2.140625" style="143" customWidth="1"/>
    <col min="849" max="849" width="0.5703125" style="143" customWidth="1"/>
    <col min="850" max="850" width="2.140625" style="143" customWidth="1"/>
    <col min="851" max="851" width="0.5703125" style="143" customWidth="1"/>
    <col min="852" max="852" width="2.140625" style="143" customWidth="1"/>
    <col min="853" max="853" width="0.5703125" style="143" customWidth="1"/>
    <col min="854" max="854" width="1.7109375" style="143" customWidth="1"/>
    <col min="855" max="1024" width="9.140625" style="143"/>
    <col min="1025" max="1025" width="0.7109375" style="143" customWidth="1"/>
    <col min="1026" max="1026" width="0.42578125" style="143" customWidth="1"/>
    <col min="1027" max="1027" width="0.5703125" style="143" customWidth="1"/>
    <col min="1028" max="1028" width="0.28515625" style="143" customWidth="1"/>
    <col min="1029" max="1029" width="3.42578125" style="143" customWidth="1"/>
    <col min="1030" max="1030" width="0.5703125" style="143" customWidth="1"/>
    <col min="1031" max="1050" width="0.710937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710937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140625" style="143" customWidth="1"/>
    <col min="1087" max="1087" width="0.5703125" style="143" customWidth="1"/>
    <col min="1088" max="1088" width="2.140625" style="143" customWidth="1"/>
    <col min="1089" max="1089" width="0.5703125" style="143" customWidth="1"/>
    <col min="1090" max="1090" width="2.140625" style="143" customWidth="1"/>
    <col min="1091" max="1091" width="0.5703125" style="143" customWidth="1"/>
    <col min="1092" max="1092" width="2.140625" style="143" customWidth="1"/>
    <col min="1093" max="1093" width="0.5703125" style="143" customWidth="1"/>
    <col min="1094" max="1094" width="2.140625" style="143" customWidth="1"/>
    <col min="1095" max="1095" width="0.5703125" style="143" customWidth="1"/>
    <col min="1096" max="1096" width="2.140625" style="143" customWidth="1"/>
    <col min="1097" max="1097" width="0.5703125" style="143" customWidth="1"/>
    <col min="1098" max="1098" width="2.140625" style="143" customWidth="1"/>
    <col min="1099" max="1099" width="0.5703125" style="143" customWidth="1"/>
    <col min="1100" max="1100" width="2.140625" style="143" customWidth="1"/>
    <col min="1101" max="1101" width="0.5703125" style="143" customWidth="1"/>
    <col min="1102" max="1102" width="2.140625" style="143" customWidth="1"/>
    <col min="1103" max="1103" width="0.5703125" style="143" customWidth="1"/>
    <col min="1104" max="1104" width="2.140625" style="143" customWidth="1"/>
    <col min="1105" max="1105" width="0.5703125" style="143" customWidth="1"/>
    <col min="1106" max="1106" width="2.140625" style="143" customWidth="1"/>
    <col min="1107" max="1107" width="0.5703125" style="143" customWidth="1"/>
    <col min="1108" max="1108" width="2.140625" style="143" customWidth="1"/>
    <col min="1109" max="1109" width="0.5703125" style="143" customWidth="1"/>
    <col min="1110" max="1110" width="1.7109375" style="143" customWidth="1"/>
    <col min="1111" max="1280" width="9.140625" style="143"/>
    <col min="1281" max="1281" width="0.7109375" style="143" customWidth="1"/>
    <col min="1282" max="1282" width="0.42578125" style="143" customWidth="1"/>
    <col min="1283" max="1283" width="0.5703125" style="143" customWidth="1"/>
    <col min="1284" max="1284" width="0.28515625" style="143" customWidth="1"/>
    <col min="1285" max="1285" width="3.42578125" style="143" customWidth="1"/>
    <col min="1286" max="1286" width="0.5703125" style="143" customWidth="1"/>
    <col min="1287" max="1306" width="0.710937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710937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140625" style="143" customWidth="1"/>
    <col min="1343" max="1343" width="0.5703125" style="143" customWidth="1"/>
    <col min="1344" max="1344" width="2.140625" style="143" customWidth="1"/>
    <col min="1345" max="1345" width="0.5703125" style="143" customWidth="1"/>
    <col min="1346" max="1346" width="2.140625" style="143" customWidth="1"/>
    <col min="1347" max="1347" width="0.5703125" style="143" customWidth="1"/>
    <col min="1348" max="1348" width="2.140625" style="143" customWidth="1"/>
    <col min="1349" max="1349" width="0.5703125" style="143" customWidth="1"/>
    <col min="1350" max="1350" width="2.140625" style="143" customWidth="1"/>
    <col min="1351" max="1351" width="0.5703125" style="143" customWidth="1"/>
    <col min="1352" max="1352" width="2.140625" style="143" customWidth="1"/>
    <col min="1353" max="1353" width="0.5703125" style="143" customWidth="1"/>
    <col min="1354" max="1354" width="2.140625" style="143" customWidth="1"/>
    <col min="1355" max="1355" width="0.5703125" style="143" customWidth="1"/>
    <col min="1356" max="1356" width="2.140625" style="143" customWidth="1"/>
    <col min="1357" max="1357" width="0.5703125" style="143" customWidth="1"/>
    <col min="1358" max="1358" width="2.140625" style="143" customWidth="1"/>
    <col min="1359" max="1359" width="0.5703125" style="143" customWidth="1"/>
    <col min="1360" max="1360" width="2.140625" style="143" customWidth="1"/>
    <col min="1361" max="1361" width="0.5703125" style="143" customWidth="1"/>
    <col min="1362" max="1362" width="2.140625" style="143" customWidth="1"/>
    <col min="1363" max="1363" width="0.5703125" style="143" customWidth="1"/>
    <col min="1364" max="1364" width="2.140625" style="143" customWidth="1"/>
    <col min="1365" max="1365" width="0.5703125" style="143" customWidth="1"/>
    <col min="1366" max="1366" width="1.7109375" style="143" customWidth="1"/>
    <col min="1367" max="1536" width="9.140625" style="143"/>
    <col min="1537" max="1537" width="0.7109375" style="143" customWidth="1"/>
    <col min="1538" max="1538" width="0.42578125" style="143" customWidth="1"/>
    <col min="1539" max="1539" width="0.5703125" style="143" customWidth="1"/>
    <col min="1540" max="1540" width="0.28515625" style="143" customWidth="1"/>
    <col min="1541" max="1541" width="3.42578125" style="143" customWidth="1"/>
    <col min="1542" max="1542" width="0.5703125" style="143" customWidth="1"/>
    <col min="1543" max="1562" width="0.710937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710937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140625" style="143" customWidth="1"/>
    <col min="1599" max="1599" width="0.5703125" style="143" customWidth="1"/>
    <col min="1600" max="1600" width="2.140625" style="143" customWidth="1"/>
    <col min="1601" max="1601" width="0.5703125" style="143" customWidth="1"/>
    <col min="1602" max="1602" width="2.140625" style="143" customWidth="1"/>
    <col min="1603" max="1603" width="0.5703125" style="143" customWidth="1"/>
    <col min="1604" max="1604" width="2.140625" style="143" customWidth="1"/>
    <col min="1605" max="1605" width="0.5703125" style="143" customWidth="1"/>
    <col min="1606" max="1606" width="2.140625" style="143" customWidth="1"/>
    <col min="1607" max="1607" width="0.5703125" style="143" customWidth="1"/>
    <col min="1608" max="1608" width="2.140625" style="143" customWidth="1"/>
    <col min="1609" max="1609" width="0.5703125" style="143" customWidth="1"/>
    <col min="1610" max="1610" width="2.140625" style="143" customWidth="1"/>
    <col min="1611" max="1611" width="0.5703125" style="143" customWidth="1"/>
    <col min="1612" max="1612" width="2.140625" style="143" customWidth="1"/>
    <col min="1613" max="1613" width="0.5703125" style="143" customWidth="1"/>
    <col min="1614" max="1614" width="2.140625" style="143" customWidth="1"/>
    <col min="1615" max="1615" width="0.5703125" style="143" customWidth="1"/>
    <col min="1616" max="1616" width="2.140625" style="143" customWidth="1"/>
    <col min="1617" max="1617" width="0.5703125" style="143" customWidth="1"/>
    <col min="1618" max="1618" width="2.140625" style="143" customWidth="1"/>
    <col min="1619" max="1619" width="0.5703125" style="143" customWidth="1"/>
    <col min="1620" max="1620" width="2.140625" style="143" customWidth="1"/>
    <col min="1621" max="1621" width="0.5703125" style="143" customWidth="1"/>
    <col min="1622" max="1622" width="1.7109375" style="143" customWidth="1"/>
    <col min="1623" max="1792" width="9.140625" style="143"/>
    <col min="1793" max="1793" width="0.7109375" style="143" customWidth="1"/>
    <col min="1794" max="1794" width="0.42578125" style="143" customWidth="1"/>
    <col min="1795" max="1795" width="0.5703125" style="143" customWidth="1"/>
    <col min="1796" max="1796" width="0.28515625" style="143" customWidth="1"/>
    <col min="1797" max="1797" width="3.42578125" style="143" customWidth="1"/>
    <col min="1798" max="1798" width="0.5703125" style="143" customWidth="1"/>
    <col min="1799" max="1818" width="0.710937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710937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140625" style="143" customWidth="1"/>
    <col min="1855" max="1855" width="0.5703125" style="143" customWidth="1"/>
    <col min="1856" max="1856" width="2.140625" style="143" customWidth="1"/>
    <col min="1857" max="1857" width="0.5703125" style="143" customWidth="1"/>
    <col min="1858" max="1858" width="2.140625" style="143" customWidth="1"/>
    <col min="1859" max="1859" width="0.5703125" style="143" customWidth="1"/>
    <col min="1860" max="1860" width="2.140625" style="143" customWidth="1"/>
    <col min="1861" max="1861" width="0.5703125" style="143" customWidth="1"/>
    <col min="1862" max="1862" width="2.140625" style="143" customWidth="1"/>
    <col min="1863" max="1863" width="0.5703125" style="143" customWidth="1"/>
    <col min="1864" max="1864" width="2.140625" style="143" customWidth="1"/>
    <col min="1865" max="1865" width="0.5703125" style="143" customWidth="1"/>
    <col min="1866" max="1866" width="2.140625" style="143" customWidth="1"/>
    <col min="1867" max="1867" width="0.5703125" style="143" customWidth="1"/>
    <col min="1868" max="1868" width="2.140625" style="143" customWidth="1"/>
    <col min="1869" max="1869" width="0.5703125" style="143" customWidth="1"/>
    <col min="1870" max="1870" width="2.140625" style="143" customWidth="1"/>
    <col min="1871" max="1871" width="0.5703125" style="143" customWidth="1"/>
    <col min="1872" max="1872" width="2.140625" style="143" customWidth="1"/>
    <col min="1873" max="1873" width="0.5703125" style="143" customWidth="1"/>
    <col min="1874" max="1874" width="2.140625" style="143" customWidth="1"/>
    <col min="1875" max="1875" width="0.5703125" style="143" customWidth="1"/>
    <col min="1876" max="1876" width="2.140625" style="143" customWidth="1"/>
    <col min="1877" max="1877" width="0.5703125" style="143" customWidth="1"/>
    <col min="1878" max="1878" width="1.7109375" style="143" customWidth="1"/>
    <col min="1879" max="2048" width="9.140625" style="143"/>
    <col min="2049" max="2049" width="0.7109375" style="143" customWidth="1"/>
    <col min="2050" max="2050" width="0.42578125" style="143" customWidth="1"/>
    <col min="2051" max="2051" width="0.5703125" style="143" customWidth="1"/>
    <col min="2052" max="2052" width="0.28515625" style="143" customWidth="1"/>
    <col min="2053" max="2053" width="3.42578125" style="143" customWidth="1"/>
    <col min="2054" max="2054" width="0.5703125" style="143" customWidth="1"/>
    <col min="2055" max="2074" width="0.710937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710937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140625" style="143" customWidth="1"/>
    <col min="2111" max="2111" width="0.5703125" style="143" customWidth="1"/>
    <col min="2112" max="2112" width="2.140625" style="143" customWidth="1"/>
    <col min="2113" max="2113" width="0.5703125" style="143" customWidth="1"/>
    <col min="2114" max="2114" width="2.140625" style="143" customWidth="1"/>
    <col min="2115" max="2115" width="0.5703125" style="143" customWidth="1"/>
    <col min="2116" max="2116" width="2.140625" style="143" customWidth="1"/>
    <col min="2117" max="2117" width="0.5703125" style="143" customWidth="1"/>
    <col min="2118" max="2118" width="2.140625" style="143" customWidth="1"/>
    <col min="2119" max="2119" width="0.5703125" style="143" customWidth="1"/>
    <col min="2120" max="2120" width="2.140625" style="143" customWidth="1"/>
    <col min="2121" max="2121" width="0.5703125" style="143" customWidth="1"/>
    <col min="2122" max="2122" width="2.140625" style="143" customWidth="1"/>
    <col min="2123" max="2123" width="0.5703125" style="143" customWidth="1"/>
    <col min="2124" max="2124" width="2.140625" style="143" customWidth="1"/>
    <col min="2125" max="2125" width="0.5703125" style="143" customWidth="1"/>
    <col min="2126" max="2126" width="2.140625" style="143" customWidth="1"/>
    <col min="2127" max="2127" width="0.5703125" style="143" customWidth="1"/>
    <col min="2128" max="2128" width="2.140625" style="143" customWidth="1"/>
    <col min="2129" max="2129" width="0.5703125" style="143" customWidth="1"/>
    <col min="2130" max="2130" width="2.140625" style="143" customWidth="1"/>
    <col min="2131" max="2131" width="0.5703125" style="143" customWidth="1"/>
    <col min="2132" max="2132" width="2.140625" style="143" customWidth="1"/>
    <col min="2133" max="2133" width="0.5703125" style="143" customWidth="1"/>
    <col min="2134" max="2134" width="1.7109375" style="143" customWidth="1"/>
    <col min="2135" max="2304" width="9.140625" style="143"/>
    <col min="2305" max="2305" width="0.7109375" style="143" customWidth="1"/>
    <col min="2306" max="2306" width="0.42578125" style="143" customWidth="1"/>
    <col min="2307" max="2307" width="0.5703125" style="143" customWidth="1"/>
    <col min="2308" max="2308" width="0.28515625" style="143" customWidth="1"/>
    <col min="2309" max="2309" width="3.42578125" style="143" customWidth="1"/>
    <col min="2310" max="2310" width="0.5703125" style="143" customWidth="1"/>
    <col min="2311" max="2330" width="0.710937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710937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140625" style="143" customWidth="1"/>
    <col min="2367" max="2367" width="0.5703125" style="143" customWidth="1"/>
    <col min="2368" max="2368" width="2.140625" style="143" customWidth="1"/>
    <col min="2369" max="2369" width="0.5703125" style="143" customWidth="1"/>
    <col min="2370" max="2370" width="2.140625" style="143" customWidth="1"/>
    <col min="2371" max="2371" width="0.5703125" style="143" customWidth="1"/>
    <col min="2372" max="2372" width="2.140625" style="143" customWidth="1"/>
    <col min="2373" max="2373" width="0.5703125" style="143" customWidth="1"/>
    <col min="2374" max="2374" width="2.140625" style="143" customWidth="1"/>
    <col min="2375" max="2375" width="0.5703125" style="143" customWidth="1"/>
    <col min="2376" max="2376" width="2.140625" style="143" customWidth="1"/>
    <col min="2377" max="2377" width="0.5703125" style="143" customWidth="1"/>
    <col min="2378" max="2378" width="2.140625" style="143" customWidth="1"/>
    <col min="2379" max="2379" width="0.5703125" style="143" customWidth="1"/>
    <col min="2380" max="2380" width="2.140625" style="143" customWidth="1"/>
    <col min="2381" max="2381" width="0.5703125" style="143" customWidth="1"/>
    <col min="2382" max="2382" width="2.140625" style="143" customWidth="1"/>
    <col min="2383" max="2383" width="0.5703125" style="143" customWidth="1"/>
    <col min="2384" max="2384" width="2.140625" style="143" customWidth="1"/>
    <col min="2385" max="2385" width="0.5703125" style="143" customWidth="1"/>
    <col min="2386" max="2386" width="2.140625" style="143" customWidth="1"/>
    <col min="2387" max="2387" width="0.5703125" style="143" customWidth="1"/>
    <col min="2388" max="2388" width="2.140625" style="143" customWidth="1"/>
    <col min="2389" max="2389" width="0.5703125" style="143" customWidth="1"/>
    <col min="2390" max="2390" width="1.7109375" style="143" customWidth="1"/>
    <col min="2391" max="2560" width="9.140625" style="143"/>
    <col min="2561" max="2561" width="0.7109375" style="143" customWidth="1"/>
    <col min="2562" max="2562" width="0.42578125" style="143" customWidth="1"/>
    <col min="2563" max="2563" width="0.5703125" style="143" customWidth="1"/>
    <col min="2564" max="2564" width="0.28515625" style="143" customWidth="1"/>
    <col min="2565" max="2565" width="3.42578125" style="143" customWidth="1"/>
    <col min="2566" max="2566" width="0.5703125" style="143" customWidth="1"/>
    <col min="2567" max="2586" width="0.710937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710937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140625" style="143" customWidth="1"/>
    <col min="2623" max="2623" width="0.5703125" style="143" customWidth="1"/>
    <col min="2624" max="2624" width="2.140625" style="143" customWidth="1"/>
    <col min="2625" max="2625" width="0.5703125" style="143" customWidth="1"/>
    <col min="2626" max="2626" width="2.140625" style="143" customWidth="1"/>
    <col min="2627" max="2627" width="0.5703125" style="143" customWidth="1"/>
    <col min="2628" max="2628" width="2.140625" style="143" customWidth="1"/>
    <col min="2629" max="2629" width="0.5703125" style="143" customWidth="1"/>
    <col min="2630" max="2630" width="2.140625" style="143" customWidth="1"/>
    <col min="2631" max="2631" width="0.5703125" style="143" customWidth="1"/>
    <col min="2632" max="2632" width="2.140625" style="143" customWidth="1"/>
    <col min="2633" max="2633" width="0.5703125" style="143" customWidth="1"/>
    <col min="2634" max="2634" width="2.140625" style="143" customWidth="1"/>
    <col min="2635" max="2635" width="0.5703125" style="143" customWidth="1"/>
    <col min="2636" max="2636" width="2.140625" style="143" customWidth="1"/>
    <col min="2637" max="2637" width="0.5703125" style="143" customWidth="1"/>
    <col min="2638" max="2638" width="2.140625" style="143" customWidth="1"/>
    <col min="2639" max="2639" width="0.5703125" style="143" customWidth="1"/>
    <col min="2640" max="2640" width="2.140625" style="143" customWidth="1"/>
    <col min="2641" max="2641" width="0.5703125" style="143" customWidth="1"/>
    <col min="2642" max="2642" width="2.140625" style="143" customWidth="1"/>
    <col min="2643" max="2643" width="0.5703125" style="143" customWidth="1"/>
    <col min="2644" max="2644" width="2.140625" style="143" customWidth="1"/>
    <col min="2645" max="2645" width="0.5703125" style="143" customWidth="1"/>
    <col min="2646" max="2646" width="1.7109375" style="143" customWidth="1"/>
    <col min="2647" max="2816" width="9.140625" style="143"/>
    <col min="2817" max="2817" width="0.7109375" style="143" customWidth="1"/>
    <col min="2818" max="2818" width="0.42578125" style="143" customWidth="1"/>
    <col min="2819" max="2819" width="0.5703125" style="143" customWidth="1"/>
    <col min="2820" max="2820" width="0.28515625" style="143" customWidth="1"/>
    <col min="2821" max="2821" width="3.42578125" style="143" customWidth="1"/>
    <col min="2822" max="2822" width="0.5703125" style="143" customWidth="1"/>
    <col min="2823" max="2842" width="0.710937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710937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140625" style="143" customWidth="1"/>
    <col min="2879" max="2879" width="0.5703125" style="143" customWidth="1"/>
    <col min="2880" max="2880" width="2.140625" style="143" customWidth="1"/>
    <col min="2881" max="2881" width="0.5703125" style="143" customWidth="1"/>
    <col min="2882" max="2882" width="2.140625" style="143" customWidth="1"/>
    <col min="2883" max="2883" width="0.5703125" style="143" customWidth="1"/>
    <col min="2884" max="2884" width="2.140625" style="143" customWidth="1"/>
    <col min="2885" max="2885" width="0.5703125" style="143" customWidth="1"/>
    <col min="2886" max="2886" width="2.140625" style="143" customWidth="1"/>
    <col min="2887" max="2887" width="0.5703125" style="143" customWidth="1"/>
    <col min="2888" max="2888" width="2.140625" style="143" customWidth="1"/>
    <col min="2889" max="2889" width="0.5703125" style="143" customWidth="1"/>
    <col min="2890" max="2890" width="2.140625" style="143" customWidth="1"/>
    <col min="2891" max="2891" width="0.5703125" style="143" customWidth="1"/>
    <col min="2892" max="2892" width="2.140625" style="143" customWidth="1"/>
    <col min="2893" max="2893" width="0.5703125" style="143" customWidth="1"/>
    <col min="2894" max="2894" width="2.140625" style="143" customWidth="1"/>
    <col min="2895" max="2895" width="0.5703125" style="143" customWidth="1"/>
    <col min="2896" max="2896" width="2.140625" style="143" customWidth="1"/>
    <col min="2897" max="2897" width="0.5703125" style="143" customWidth="1"/>
    <col min="2898" max="2898" width="2.140625" style="143" customWidth="1"/>
    <col min="2899" max="2899" width="0.5703125" style="143" customWidth="1"/>
    <col min="2900" max="2900" width="2.140625" style="143" customWidth="1"/>
    <col min="2901" max="2901" width="0.5703125" style="143" customWidth="1"/>
    <col min="2902" max="2902" width="1.7109375" style="143" customWidth="1"/>
    <col min="2903" max="3072" width="9.140625" style="143"/>
    <col min="3073" max="3073" width="0.7109375" style="143" customWidth="1"/>
    <col min="3074" max="3074" width="0.42578125" style="143" customWidth="1"/>
    <col min="3075" max="3075" width="0.5703125" style="143" customWidth="1"/>
    <col min="3076" max="3076" width="0.28515625" style="143" customWidth="1"/>
    <col min="3077" max="3077" width="3.42578125" style="143" customWidth="1"/>
    <col min="3078" max="3078" width="0.5703125" style="143" customWidth="1"/>
    <col min="3079" max="3098" width="0.710937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710937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140625" style="143" customWidth="1"/>
    <col min="3135" max="3135" width="0.5703125" style="143" customWidth="1"/>
    <col min="3136" max="3136" width="2.140625" style="143" customWidth="1"/>
    <col min="3137" max="3137" width="0.5703125" style="143" customWidth="1"/>
    <col min="3138" max="3138" width="2.140625" style="143" customWidth="1"/>
    <col min="3139" max="3139" width="0.5703125" style="143" customWidth="1"/>
    <col min="3140" max="3140" width="2.140625" style="143" customWidth="1"/>
    <col min="3141" max="3141" width="0.5703125" style="143" customWidth="1"/>
    <col min="3142" max="3142" width="2.140625" style="143" customWidth="1"/>
    <col min="3143" max="3143" width="0.5703125" style="143" customWidth="1"/>
    <col min="3144" max="3144" width="2.140625" style="143" customWidth="1"/>
    <col min="3145" max="3145" width="0.5703125" style="143" customWidth="1"/>
    <col min="3146" max="3146" width="2.140625" style="143" customWidth="1"/>
    <col min="3147" max="3147" width="0.5703125" style="143" customWidth="1"/>
    <col min="3148" max="3148" width="2.140625" style="143" customWidth="1"/>
    <col min="3149" max="3149" width="0.5703125" style="143" customWidth="1"/>
    <col min="3150" max="3150" width="2.140625" style="143" customWidth="1"/>
    <col min="3151" max="3151" width="0.5703125" style="143" customWidth="1"/>
    <col min="3152" max="3152" width="2.140625" style="143" customWidth="1"/>
    <col min="3153" max="3153" width="0.5703125" style="143" customWidth="1"/>
    <col min="3154" max="3154" width="2.140625" style="143" customWidth="1"/>
    <col min="3155" max="3155" width="0.5703125" style="143" customWidth="1"/>
    <col min="3156" max="3156" width="2.140625" style="143" customWidth="1"/>
    <col min="3157" max="3157" width="0.5703125" style="143" customWidth="1"/>
    <col min="3158" max="3158" width="1.7109375" style="143" customWidth="1"/>
    <col min="3159" max="3328" width="9.140625" style="143"/>
    <col min="3329" max="3329" width="0.7109375" style="143" customWidth="1"/>
    <col min="3330" max="3330" width="0.42578125" style="143" customWidth="1"/>
    <col min="3331" max="3331" width="0.5703125" style="143" customWidth="1"/>
    <col min="3332" max="3332" width="0.28515625" style="143" customWidth="1"/>
    <col min="3333" max="3333" width="3.42578125" style="143" customWidth="1"/>
    <col min="3334" max="3334" width="0.5703125" style="143" customWidth="1"/>
    <col min="3335" max="3354" width="0.710937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710937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140625" style="143" customWidth="1"/>
    <col min="3391" max="3391" width="0.5703125" style="143" customWidth="1"/>
    <col min="3392" max="3392" width="2.140625" style="143" customWidth="1"/>
    <col min="3393" max="3393" width="0.5703125" style="143" customWidth="1"/>
    <col min="3394" max="3394" width="2.140625" style="143" customWidth="1"/>
    <col min="3395" max="3395" width="0.5703125" style="143" customWidth="1"/>
    <col min="3396" max="3396" width="2.140625" style="143" customWidth="1"/>
    <col min="3397" max="3397" width="0.5703125" style="143" customWidth="1"/>
    <col min="3398" max="3398" width="2.140625" style="143" customWidth="1"/>
    <col min="3399" max="3399" width="0.5703125" style="143" customWidth="1"/>
    <col min="3400" max="3400" width="2.140625" style="143" customWidth="1"/>
    <col min="3401" max="3401" width="0.5703125" style="143" customWidth="1"/>
    <col min="3402" max="3402" width="2.140625" style="143" customWidth="1"/>
    <col min="3403" max="3403" width="0.5703125" style="143" customWidth="1"/>
    <col min="3404" max="3404" width="2.140625" style="143" customWidth="1"/>
    <col min="3405" max="3405" width="0.5703125" style="143" customWidth="1"/>
    <col min="3406" max="3406" width="2.140625" style="143" customWidth="1"/>
    <col min="3407" max="3407" width="0.5703125" style="143" customWidth="1"/>
    <col min="3408" max="3408" width="2.140625" style="143" customWidth="1"/>
    <col min="3409" max="3409" width="0.5703125" style="143" customWidth="1"/>
    <col min="3410" max="3410" width="2.140625" style="143" customWidth="1"/>
    <col min="3411" max="3411" width="0.5703125" style="143" customWidth="1"/>
    <col min="3412" max="3412" width="2.140625" style="143" customWidth="1"/>
    <col min="3413" max="3413" width="0.5703125" style="143" customWidth="1"/>
    <col min="3414" max="3414" width="1.7109375" style="143" customWidth="1"/>
    <col min="3415" max="3584" width="9.140625" style="143"/>
    <col min="3585" max="3585" width="0.7109375" style="143" customWidth="1"/>
    <col min="3586" max="3586" width="0.42578125" style="143" customWidth="1"/>
    <col min="3587" max="3587" width="0.5703125" style="143" customWidth="1"/>
    <col min="3588" max="3588" width="0.28515625" style="143" customWidth="1"/>
    <col min="3589" max="3589" width="3.42578125" style="143" customWidth="1"/>
    <col min="3590" max="3590" width="0.5703125" style="143" customWidth="1"/>
    <col min="3591" max="3610" width="0.710937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710937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140625" style="143" customWidth="1"/>
    <col min="3647" max="3647" width="0.5703125" style="143" customWidth="1"/>
    <col min="3648" max="3648" width="2.140625" style="143" customWidth="1"/>
    <col min="3649" max="3649" width="0.5703125" style="143" customWidth="1"/>
    <col min="3650" max="3650" width="2.140625" style="143" customWidth="1"/>
    <col min="3651" max="3651" width="0.5703125" style="143" customWidth="1"/>
    <col min="3652" max="3652" width="2.140625" style="143" customWidth="1"/>
    <col min="3653" max="3653" width="0.5703125" style="143" customWidth="1"/>
    <col min="3654" max="3654" width="2.140625" style="143" customWidth="1"/>
    <col min="3655" max="3655" width="0.5703125" style="143" customWidth="1"/>
    <col min="3656" max="3656" width="2.140625" style="143" customWidth="1"/>
    <col min="3657" max="3657" width="0.5703125" style="143" customWidth="1"/>
    <col min="3658" max="3658" width="2.140625" style="143" customWidth="1"/>
    <col min="3659" max="3659" width="0.5703125" style="143" customWidth="1"/>
    <col min="3660" max="3660" width="2.140625" style="143" customWidth="1"/>
    <col min="3661" max="3661" width="0.5703125" style="143" customWidth="1"/>
    <col min="3662" max="3662" width="2.140625" style="143" customWidth="1"/>
    <col min="3663" max="3663" width="0.5703125" style="143" customWidth="1"/>
    <col min="3664" max="3664" width="2.140625" style="143" customWidth="1"/>
    <col min="3665" max="3665" width="0.5703125" style="143" customWidth="1"/>
    <col min="3666" max="3666" width="2.140625" style="143" customWidth="1"/>
    <col min="3667" max="3667" width="0.5703125" style="143" customWidth="1"/>
    <col min="3668" max="3668" width="2.140625" style="143" customWidth="1"/>
    <col min="3669" max="3669" width="0.5703125" style="143" customWidth="1"/>
    <col min="3670" max="3670" width="1.7109375" style="143" customWidth="1"/>
    <col min="3671" max="3840" width="9.140625" style="143"/>
    <col min="3841" max="3841" width="0.7109375" style="143" customWidth="1"/>
    <col min="3842" max="3842" width="0.42578125" style="143" customWidth="1"/>
    <col min="3843" max="3843" width="0.5703125" style="143" customWidth="1"/>
    <col min="3844" max="3844" width="0.28515625" style="143" customWidth="1"/>
    <col min="3845" max="3845" width="3.42578125" style="143" customWidth="1"/>
    <col min="3846" max="3846" width="0.5703125" style="143" customWidth="1"/>
    <col min="3847" max="3866" width="0.710937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710937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140625" style="143" customWidth="1"/>
    <col min="3903" max="3903" width="0.5703125" style="143" customWidth="1"/>
    <col min="3904" max="3904" width="2.140625" style="143" customWidth="1"/>
    <col min="3905" max="3905" width="0.5703125" style="143" customWidth="1"/>
    <col min="3906" max="3906" width="2.140625" style="143" customWidth="1"/>
    <col min="3907" max="3907" width="0.5703125" style="143" customWidth="1"/>
    <col min="3908" max="3908" width="2.140625" style="143" customWidth="1"/>
    <col min="3909" max="3909" width="0.5703125" style="143" customWidth="1"/>
    <col min="3910" max="3910" width="2.140625" style="143" customWidth="1"/>
    <col min="3911" max="3911" width="0.5703125" style="143" customWidth="1"/>
    <col min="3912" max="3912" width="2.140625" style="143" customWidth="1"/>
    <col min="3913" max="3913" width="0.5703125" style="143" customWidth="1"/>
    <col min="3914" max="3914" width="2.140625" style="143" customWidth="1"/>
    <col min="3915" max="3915" width="0.5703125" style="143" customWidth="1"/>
    <col min="3916" max="3916" width="2.140625" style="143" customWidth="1"/>
    <col min="3917" max="3917" width="0.5703125" style="143" customWidth="1"/>
    <col min="3918" max="3918" width="2.140625" style="143" customWidth="1"/>
    <col min="3919" max="3919" width="0.5703125" style="143" customWidth="1"/>
    <col min="3920" max="3920" width="2.140625" style="143" customWidth="1"/>
    <col min="3921" max="3921" width="0.5703125" style="143" customWidth="1"/>
    <col min="3922" max="3922" width="2.140625" style="143" customWidth="1"/>
    <col min="3923" max="3923" width="0.5703125" style="143" customWidth="1"/>
    <col min="3924" max="3924" width="2.140625" style="143" customWidth="1"/>
    <col min="3925" max="3925" width="0.5703125" style="143" customWidth="1"/>
    <col min="3926" max="3926" width="1.7109375" style="143" customWidth="1"/>
    <col min="3927" max="4096" width="9.140625" style="143"/>
    <col min="4097" max="4097" width="0.7109375" style="143" customWidth="1"/>
    <col min="4098" max="4098" width="0.42578125" style="143" customWidth="1"/>
    <col min="4099" max="4099" width="0.5703125" style="143" customWidth="1"/>
    <col min="4100" max="4100" width="0.28515625" style="143" customWidth="1"/>
    <col min="4101" max="4101" width="3.42578125" style="143" customWidth="1"/>
    <col min="4102" max="4102" width="0.5703125" style="143" customWidth="1"/>
    <col min="4103" max="4122" width="0.710937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710937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140625" style="143" customWidth="1"/>
    <col min="4159" max="4159" width="0.5703125" style="143" customWidth="1"/>
    <col min="4160" max="4160" width="2.140625" style="143" customWidth="1"/>
    <col min="4161" max="4161" width="0.5703125" style="143" customWidth="1"/>
    <col min="4162" max="4162" width="2.140625" style="143" customWidth="1"/>
    <col min="4163" max="4163" width="0.5703125" style="143" customWidth="1"/>
    <col min="4164" max="4164" width="2.140625" style="143" customWidth="1"/>
    <col min="4165" max="4165" width="0.5703125" style="143" customWidth="1"/>
    <col min="4166" max="4166" width="2.140625" style="143" customWidth="1"/>
    <col min="4167" max="4167" width="0.5703125" style="143" customWidth="1"/>
    <col min="4168" max="4168" width="2.140625" style="143" customWidth="1"/>
    <col min="4169" max="4169" width="0.5703125" style="143" customWidth="1"/>
    <col min="4170" max="4170" width="2.140625" style="143" customWidth="1"/>
    <col min="4171" max="4171" width="0.5703125" style="143" customWidth="1"/>
    <col min="4172" max="4172" width="2.140625" style="143" customWidth="1"/>
    <col min="4173" max="4173" width="0.5703125" style="143" customWidth="1"/>
    <col min="4174" max="4174" width="2.140625" style="143" customWidth="1"/>
    <col min="4175" max="4175" width="0.5703125" style="143" customWidth="1"/>
    <col min="4176" max="4176" width="2.140625" style="143" customWidth="1"/>
    <col min="4177" max="4177" width="0.5703125" style="143" customWidth="1"/>
    <col min="4178" max="4178" width="2.140625" style="143" customWidth="1"/>
    <col min="4179" max="4179" width="0.5703125" style="143" customWidth="1"/>
    <col min="4180" max="4180" width="2.140625" style="143" customWidth="1"/>
    <col min="4181" max="4181" width="0.5703125" style="143" customWidth="1"/>
    <col min="4182" max="4182" width="1.7109375" style="143" customWidth="1"/>
    <col min="4183" max="4352" width="9.140625" style="143"/>
    <col min="4353" max="4353" width="0.7109375" style="143" customWidth="1"/>
    <col min="4354" max="4354" width="0.42578125" style="143" customWidth="1"/>
    <col min="4355" max="4355" width="0.5703125" style="143" customWidth="1"/>
    <col min="4356" max="4356" width="0.28515625" style="143" customWidth="1"/>
    <col min="4357" max="4357" width="3.42578125" style="143" customWidth="1"/>
    <col min="4358" max="4358" width="0.5703125" style="143" customWidth="1"/>
    <col min="4359" max="4378" width="0.710937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710937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140625" style="143" customWidth="1"/>
    <col min="4415" max="4415" width="0.5703125" style="143" customWidth="1"/>
    <col min="4416" max="4416" width="2.140625" style="143" customWidth="1"/>
    <col min="4417" max="4417" width="0.5703125" style="143" customWidth="1"/>
    <col min="4418" max="4418" width="2.140625" style="143" customWidth="1"/>
    <col min="4419" max="4419" width="0.5703125" style="143" customWidth="1"/>
    <col min="4420" max="4420" width="2.140625" style="143" customWidth="1"/>
    <col min="4421" max="4421" width="0.5703125" style="143" customWidth="1"/>
    <col min="4422" max="4422" width="2.140625" style="143" customWidth="1"/>
    <col min="4423" max="4423" width="0.5703125" style="143" customWidth="1"/>
    <col min="4424" max="4424" width="2.140625" style="143" customWidth="1"/>
    <col min="4425" max="4425" width="0.5703125" style="143" customWidth="1"/>
    <col min="4426" max="4426" width="2.140625" style="143" customWidth="1"/>
    <col min="4427" max="4427" width="0.5703125" style="143" customWidth="1"/>
    <col min="4428" max="4428" width="2.140625" style="143" customWidth="1"/>
    <col min="4429" max="4429" width="0.5703125" style="143" customWidth="1"/>
    <col min="4430" max="4430" width="2.140625" style="143" customWidth="1"/>
    <col min="4431" max="4431" width="0.5703125" style="143" customWidth="1"/>
    <col min="4432" max="4432" width="2.140625" style="143" customWidth="1"/>
    <col min="4433" max="4433" width="0.5703125" style="143" customWidth="1"/>
    <col min="4434" max="4434" width="2.140625" style="143" customWidth="1"/>
    <col min="4435" max="4435" width="0.5703125" style="143" customWidth="1"/>
    <col min="4436" max="4436" width="2.140625" style="143" customWidth="1"/>
    <col min="4437" max="4437" width="0.5703125" style="143" customWidth="1"/>
    <col min="4438" max="4438" width="1.7109375" style="143" customWidth="1"/>
    <col min="4439" max="4608" width="9.140625" style="143"/>
    <col min="4609" max="4609" width="0.7109375" style="143" customWidth="1"/>
    <col min="4610" max="4610" width="0.42578125" style="143" customWidth="1"/>
    <col min="4611" max="4611" width="0.5703125" style="143" customWidth="1"/>
    <col min="4612" max="4612" width="0.28515625" style="143" customWidth="1"/>
    <col min="4613" max="4613" width="3.42578125" style="143" customWidth="1"/>
    <col min="4614" max="4614" width="0.5703125" style="143" customWidth="1"/>
    <col min="4615" max="4634" width="0.710937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710937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140625" style="143" customWidth="1"/>
    <col min="4671" max="4671" width="0.5703125" style="143" customWidth="1"/>
    <col min="4672" max="4672" width="2.140625" style="143" customWidth="1"/>
    <col min="4673" max="4673" width="0.5703125" style="143" customWidth="1"/>
    <col min="4674" max="4674" width="2.140625" style="143" customWidth="1"/>
    <col min="4675" max="4675" width="0.5703125" style="143" customWidth="1"/>
    <col min="4676" max="4676" width="2.140625" style="143" customWidth="1"/>
    <col min="4677" max="4677" width="0.5703125" style="143" customWidth="1"/>
    <col min="4678" max="4678" width="2.140625" style="143" customWidth="1"/>
    <col min="4679" max="4679" width="0.5703125" style="143" customWidth="1"/>
    <col min="4680" max="4680" width="2.140625" style="143" customWidth="1"/>
    <col min="4681" max="4681" width="0.5703125" style="143" customWidth="1"/>
    <col min="4682" max="4682" width="2.140625" style="143" customWidth="1"/>
    <col min="4683" max="4683" width="0.5703125" style="143" customWidth="1"/>
    <col min="4684" max="4684" width="2.140625" style="143" customWidth="1"/>
    <col min="4685" max="4685" width="0.5703125" style="143" customWidth="1"/>
    <col min="4686" max="4686" width="2.140625" style="143" customWidth="1"/>
    <col min="4687" max="4687" width="0.5703125" style="143" customWidth="1"/>
    <col min="4688" max="4688" width="2.140625" style="143" customWidth="1"/>
    <col min="4689" max="4689" width="0.5703125" style="143" customWidth="1"/>
    <col min="4690" max="4690" width="2.140625" style="143" customWidth="1"/>
    <col min="4691" max="4691" width="0.5703125" style="143" customWidth="1"/>
    <col min="4692" max="4692" width="2.140625" style="143" customWidth="1"/>
    <col min="4693" max="4693" width="0.5703125" style="143" customWidth="1"/>
    <col min="4694" max="4694" width="1.7109375" style="143" customWidth="1"/>
    <col min="4695" max="4864" width="9.140625" style="143"/>
    <col min="4865" max="4865" width="0.7109375" style="143" customWidth="1"/>
    <col min="4866" max="4866" width="0.42578125" style="143" customWidth="1"/>
    <col min="4867" max="4867" width="0.5703125" style="143" customWidth="1"/>
    <col min="4868" max="4868" width="0.28515625" style="143" customWidth="1"/>
    <col min="4869" max="4869" width="3.42578125" style="143" customWidth="1"/>
    <col min="4870" max="4870" width="0.5703125" style="143" customWidth="1"/>
    <col min="4871" max="4890" width="0.710937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710937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140625" style="143" customWidth="1"/>
    <col min="4927" max="4927" width="0.5703125" style="143" customWidth="1"/>
    <col min="4928" max="4928" width="2.140625" style="143" customWidth="1"/>
    <col min="4929" max="4929" width="0.5703125" style="143" customWidth="1"/>
    <col min="4930" max="4930" width="2.140625" style="143" customWidth="1"/>
    <col min="4931" max="4931" width="0.5703125" style="143" customWidth="1"/>
    <col min="4932" max="4932" width="2.140625" style="143" customWidth="1"/>
    <col min="4933" max="4933" width="0.5703125" style="143" customWidth="1"/>
    <col min="4934" max="4934" width="2.140625" style="143" customWidth="1"/>
    <col min="4935" max="4935" width="0.5703125" style="143" customWidth="1"/>
    <col min="4936" max="4936" width="2.140625" style="143" customWidth="1"/>
    <col min="4937" max="4937" width="0.5703125" style="143" customWidth="1"/>
    <col min="4938" max="4938" width="2.140625" style="143" customWidth="1"/>
    <col min="4939" max="4939" width="0.5703125" style="143" customWidth="1"/>
    <col min="4940" max="4940" width="2.140625" style="143" customWidth="1"/>
    <col min="4941" max="4941" width="0.5703125" style="143" customWidth="1"/>
    <col min="4942" max="4942" width="2.140625" style="143" customWidth="1"/>
    <col min="4943" max="4943" width="0.5703125" style="143" customWidth="1"/>
    <col min="4944" max="4944" width="2.140625" style="143" customWidth="1"/>
    <col min="4945" max="4945" width="0.5703125" style="143" customWidth="1"/>
    <col min="4946" max="4946" width="2.140625" style="143" customWidth="1"/>
    <col min="4947" max="4947" width="0.5703125" style="143" customWidth="1"/>
    <col min="4948" max="4948" width="2.140625" style="143" customWidth="1"/>
    <col min="4949" max="4949" width="0.5703125" style="143" customWidth="1"/>
    <col min="4950" max="4950" width="1.7109375" style="143" customWidth="1"/>
    <col min="4951" max="5120" width="9.140625" style="143"/>
    <col min="5121" max="5121" width="0.7109375" style="143" customWidth="1"/>
    <col min="5122" max="5122" width="0.42578125" style="143" customWidth="1"/>
    <col min="5123" max="5123" width="0.5703125" style="143" customWidth="1"/>
    <col min="5124" max="5124" width="0.28515625" style="143" customWidth="1"/>
    <col min="5125" max="5125" width="3.42578125" style="143" customWidth="1"/>
    <col min="5126" max="5126" width="0.5703125" style="143" customWidth="1"/>
    <col min="5127" max="5146" width="0.710937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710937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140625" style="143" customWidth="1"/>
    <col min="5183" max="5183" width="0.5703125" style="143" customWidth="1"/>
    <col min="5184" max="5184" width="2.140625" style="143" customWidth="1"/>
    <col min="5185" max="5185" width="0.5703125" style="143" customWidth="1"/>
    <col min="5186" max="5186" width="2.140625" style="143" customWidth="1"/>
    <col min="5187" max="5187" width="0.5703125" style="143" customWidth="1"/>
    <col min="5188" max="5188" width="2.140625" style="143" customWidth="1"/>
    <col min="5189" max="5189" width="0.5703125" style="143" customWidth="1"/>
    <col min="5190" max="5190" width="2.140625" style="143" customWidth="1"/>
    <col min="5191" max="5191" width="0.5703125" style="143" customWidth="1"/>
    <col min="5192" max="5192" width="2.140625" style="143" customWidth="1"/>
    <col min="5193" max="5193" width="0.5703125" style="143" customWidth="1"/>
    <col min="5194" max="5194" width="2.140625" style="143" customWidth="1"/>
    <col min="5195" max="5195" width="0.5703125" style="143" customWidth="1"/>
    <col min="5196" max="5196" width="2.140625" style="143" customWidth="1"/>
    <col min="5197" max="5197" width="0.5703125" style="143" customWidth="1"/>
    <col min="5198" max="5198" width="2.140625" style="143" customWidth="1"/>
    <col min="5199" max="5199" width="0.5703125" style="143" customWidth="1"/>
    <col min="5200" max="5200" width="2.140625" style="143" customWidth="1"/>
    <col min="5201" max="5201" width="0.5703125" style="143" customWidth="1"/>
    <col min="5202" max="5202" width="2.140625" style="143" customWidth="1"/>
    <col min="5203" max="5203" width="0.5703125" style="143" customWidth="1"/>
    <col min="5204" max="5204" width="2.140625" style="143" customWidth="1"/>
    <col min="5205" max="5205" width="0.5703125" style="143" customWidth="1"/>
    <col min="5206" max="5206" width="1.7109375" style="143" customWidth="1"/>
    <col min="5207" max="5376" width="9.140625" style="143"/>
    <col min="5377" max="5377" width="0.7109375" style="143" customWidth="1"/>
    <col min="5378" max="5378" width="0.42578125" style="143" customWidth="1"/>
    <col min="5379" max="5379" width="0.5703125" style="143" customWidth="1"/>
    <col min="5380" max="5380" width="0.28515625" style="143" customWidth="1"/>
    <col min="5381" max="5381" width="3.42578125" style="143" customWidth="1"/>
    <col min="5382" max="5382" width="0.5703125" style="143" customWidth="1"/>
    <col min="5383" max="5402" width="0.710937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710937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140625" style="143" customWidth="1"/>
    <col min="5439" max="5439" width="0.5703125" style="143" customWidth="1"/>
    <col min="5440" max="5440" width="2.140625" style="143" customWidth="1"/>
    <col min="5441" max="5441" width="0.5703125" style="143" customWidth="1"/>
    <col min="5442" max="5442" width="2.140625" style="143" customWidth="1"/>
    <col min="5443" max="5443" width="0.5703125" style="143" customWidth="1"/>
    <col min="5444" max="5444" width="2.140625" style="143" customWidth="1"/>
    <col min="5445" max="5445" width="0.5703125" style="143" customWidth="1"/>
    <col min="5446" max="5446" width="2.140625" style="143" customWidth="1"/>
    <col min="5447" max="5447" width="0.5703125" style="143" customWidth="1"/>
    <col min="5448" max="5448" width="2.140625" style="143" customWidth="1"/>
    <col min="5449" max="5449" width="0.5703125" style="143" customWidth="1"/>
    <col min="5450" max="5450" width="2.140625" style="143" customWidth="1"/>
    <col min="5451" max="5451" width="0.5703125" style="143" customWidth="1"/>
    <col min="5452" max="5452" width="2.140625" style="143" customWidth="1"/>
    <col min="5453" max="5453" width="0.5703125" style="143" customWidth="1"/>
    <col min="5454" max="5454" width="2.140625" style="143" customWidth="1"/>
    <col min="5455" max="5455" width="0.5703125" style="143" customWidth="1"/>
    <col min="5456" max="5456" width="2.140625" style="143" customWidth="1"/>
    <col min="5457" max="5457" width="0.5703125" style="143" customWidth="1"/>
    <col min="5458" max="5458" width="2.140625" style="143" customWidth="1"/>
    <col min="5459" max="5459" width="0.5703125" style="143" customWidth="1"/>
    <col min="5460" max="5460" width="2.140625" style="143" customWidth="1"/>
    <col min="5461" max="5461" width="0.5703125" style="143" customWidth="1"/>
    <col min="5462" max="5462" width="1.7109375" style="143" customWidth="1"/>
    <col min="5463" max="5632" width="9.140625" style="143"/>
    <col min="5633" max="5633" width="0.7109375" style="143" customWidth="1"/>
    <col min="5634" max="5634" width="0.42578125" style="143" customWidth="1"/>
    <col min="5635" max="5635" width="0.5703125" style="143" customWidth="1"/>
    <col min="5636" max="5636" width="0.28515625" style="143" customWidth="1"/>
    <col min="5637" max="5637" width="3.42578125" style="143" customWidth="1"/>
    <col min="5638" max="5638" width="0.5703125" style="143" customWidth="1"/>
    <col min="5639" max="5658" width="0.710937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710937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140625" style="143" customWidth="1"/>
    <col min="5695" max="5695" width="0.5703125" style="143" customWidth="1"/>
    <col min="5696" max="5696" width="2.140625" style="143" customWidth="1"/>
    <col min="5697" max="5697" width="0.5703125" style="143" customWidth="1"/>
    <col min="5698" max="5698" width="2.140625" style="143" customWidth="1"/>
    <col min="5699" max="5699" width="0.5703125" style="143" customWidth="1"/>
    <col min="5700" max="5700" width="2.140625" style="143" customWidth="1"/>
    <col min="5701" max="5701" width="0.5703125" style="143" customWidth="1"/>
    <col min="5702" max="5702" width="2.140625" style="143" customWidth="1"/>
    <col min="5703" max="5703" width="0.5703125" style="143" customWidth="1"/>
    <col min="5704" max="5704" width="2.140625" style="143" customWidth="1"/>
    <col min="5705" max="5705" width="0.5703125" style="143" customWidth="1"/>
    <col min="5706" max="5706" width="2.140625" style="143" customWidth="1"/>
    <col min="5707" max="5707" width="0.5703125" style="143" customWidth="1"/>
    <col min="5708" max="5708" width="2.140625" style="143" customWidth="1"/>
    <col min="5709" max="5709" width="0.5703125" style="143" customWidth="1"/>
    <col min="5710" max="5710" width="2.140625" style="143" customWidth="1"/>
    <col min="5711" max="5711" width="0.5703125" style="143" customWidth="1"/>
    <col min="5712" max="5712" width="2.140625" style="143" customWidth="1"/>
    <col min="5713" max="5713" width="0.5703125" style="143" customWidth="1"/>
    <col min="5714" max="5714" width="2.140625" style="143" customWidth="1"/>
    <col min="5715" max="5715" width="0.5703125" style="143" customWidth="1"/>
    <col min="5716" max="5716" width="2.140625" style="143" customWidth="1"/>
    <col min="5717" max="5717" width="0.5703125" style="143" customWidth="1"/>
    <col min="5718" max="5718" width="1.7109375" style="143" customWidth="1"/>
    <col min="5719" max="5888" width="9.140625" style="143"/>
    <col min="5889" max="5889" width="0.7109375" style="143" customWidth="1"/>
    <col min="5890" max="5890" width="0.42578125" style="143" customWidth="1"/>
    <col min="5891" max="5891" width="0.5703125" style="143" customWidth="1"/>
    <col min="5892" max="5892" width="0.28515625" style="143" customWidth="1"/>
    <col min="5893" max="5893" width="3.42578125" style="143" customWidth="1"/>
    <col min="5894" max="5894" width="0.5703125" style="143" customWidth="1"/>
    <col min="5895" max="5914" width="0.710937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710937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140625" style="143" customWidth="1"/>
    <col min="5951" max="5951" width="0.5703125" style="143" customWidth="1"/>
    <col min="5952" max="5952" width="2.140625" style="143" customWidth="1"/>
    <col min="5953" max="5953" width="0.5703125" style="143" customWidth="1"/>
    <col min="5954" max="5954" width="2.140625" style="143" customWidth="1"/>
    <col min="5955" max="5955" width="0.5703125" style="143" customWidth="1"/>
    <col min="5956" max="5956" width="2.140625" style="143" customWidth="1"/>
    <col min="5957" max="5957" width="0.5703125" style="143" customWidth="1"/>
    <col min="5958" max="5958" width="2.140625" style="143" customWidth="1"/>
    <col min="5959" max="5959" width="0.5703125" style="143" customWidth="1"/>
    <col min="5960" max="5960" width="2.140625" style="143" customWidth="1"/>
    <col min="5961" max="5961" width="0.5703125" style="143" customWidth="1"/>
    <col min="5962" max="5962" width="2.140625" style="143" customWidth="1"/>
    <col min="5963" max="5963" width="0.5703125" style="143" customWidth="1"/>
    <col min="5964" max="5964" width="2.140625" style="143" customWidth="1"/>
    <col min="5965" max="5965" width="0.5703125" style="143" customWidth="1"/>
    <col min="5966" max="5966" width="2.140625" style="143" customWidth="1"/>
    <col min="5967" max="5967" width="0.5703125" style="143" customWidth="1"/>
    <col min="5968" max="5968" width="2.140625" style="143" customWidth="1"/>
    <col min="5969" max="5969" width="0.5703125" style="143" customWidth="1"/>
    <col min="5970" max="5970" width="2.140625" style="143" customWidth="1"/>
    <col min="5971" max="5971" width="0.5703125" style="143" customWidth="1"/>
    <col min="5972" max="5972" width="2.140625" style="143" customWidth="1"/>
    <col min="5973" max="5973" width="0.5703125" style="143" customWidth="1"/>
    <col min="5974" max="5974" width="1.7109375" style="143" customWidth="1"/>
    <col min="5975" max="6144" width="9.140625" style="143"/>
    <col min="6145" max="6145" width="0.7109375" style="143" customWidth="1"/>
    <col min="6146" max="6146" width="0.42578125" style="143" customWidth="1"/>
    <col min="6147" max="6147" width="0.5703125" style="143" customWidth="1"/>
    <col min="6148" max="6148" width="0.28515625" style="143" customWidth="1"/>
    <col min="6149" max="6149" width="3.42578125" style="143" customWidth="1"/>
    <col min="6150" max="6150" width="0.5703125" style="143" customWidth="1"/>
    <col min="6151" max="6170" width="0.710937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710937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140625" style="143" customWidth="1"/>
    <col min="6207" max="6207" width="0.5703125" style="143" customWidth="1"/>
    <col min="6208" max="6208" width="2.140625" style="143" customWidth="1"/>
    <col min="6209" max="6209" width="0.5703125" style="143" customWidth="1"/>
    <col min="6210" max="6210" width="2.140625" style="143" customWidth="1"/>
    <col min="6211" max="6211" width="0.5703125" style="143" customWidth="1"/>
    <col min="6212" max="6212" width="2.140625" style="143" customWidth="1"/>
    <col min="6213" max="6213" width="0.5703125" style="143" customWidth="1"/>
    <col min="6214" max="6214" width="2.140625" style="143" customWidth="1"/>
    <col min="6215" max="6215" width="0.5703125" style="143" customWidth="1"/>
    <col min="6216" max="6216" width="2.140625" style="143" customWidth="1"/>
    <col min="6217" max="6217" width="0.5703125" style="143" customWidth="1"/>
    <col min="6218" max="6218" width="2.140625" style="143" customWidth="1"/>
    <col min="6219" max="6219" width="0.5703125" style="143" customWidth="1"/>
    <col min="6220" max="6220" width="2.140625" style="143" customWidth="1"/>
    <col min="6221" max="6221" width="0.5703125" style="143" customWidth="1"/>
    <col min="6222" max="6222" width="2.140625" style="143" customWidth="1"/>
    <col min="6223" max="6223" width="0.5703125" style="143" customWidth="1"/>
    <col min="6224" max="6224" width="2.140625" style="143" customWidth="1"/>
    <col min="6225" max="6225" width="0.5703125" style="143" customWidth="1"/>
    <col min="6226" max="6226" width="2.140625" style="143" customWidth="1"/>
    <col min="6227" max="6227" width="0.5703125" style="143" customWidth="1"/>
    <col min="6228" max="6228" width="2.140625" style="143" customWidth="1"/>
    <col min="6229" max="6229" width="0.5703125" style="143" customWidth="1"/>
    <col min="6230" max="6230" width="1.7109375" style="143" customWidth="1"/>
    <col min="6231" max="6400" width="9.140625" style="143"/>
    <col min="6401" max="6401" width="0.7109375" style="143" customWidth="1"/>
    <col min="6402" max="6402" width="0.42578125" style="143" customWidth="1"/>
    <col min="6403" max="6403" width="0.5703125" style="143" customWidth="1"/>
    <col min="6404" max="6404" width="0.28515625" style="143" customWidth="1"/>
    <col min="6405" max="6405" width="3.42578125" style="143" customWidth="1"/>
    <col min="6406" max="6406" width="0.5703125" style="143" customWidth="1"/>
    <col min="6407" max="6426" width="0.710937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710937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140625" style="143" customWidth="1"/>
    <col min="6463" max="6463" width="0.5703125" style="143" customWidth="1"/>
    <col min="6464" max="6464" width="2.140625" style="143" customWidth="1"/>
    <col min="6465" max="6465" width="0.5703125" style="143" customWidth="1"/>
    <col min="6466" max="6466" width="2.140625" style="143" customWidth="1"/>
    <col min="6467" max="6467" width="0.5703125" style="143" customWidth="1"/>
    <col min="6468" max="6468" width="2.140625" style="143" customWidth="1"/>
    <col min="6469" max="6469" width="0.5703125" style="143" customWidth="1"/>
    <col min="6470" max="6470" width="2.140625" style="143" customWidth="1"/>
    <col min="6471" max="6471" width="0.5703125" style="143" customWidth="1"/>
    <col min="6472" max="6472" width="2.140625" style="143" customWidth="1"/>
    <col min="6473" max="6473" width="0.5703125" style="143" customWidth="1"/>
    <col min="6474" max="6474" width="2.140625" style="143" customWidth="1"/>
    <col min="6475" max="6475" width="0.5703125" style="143" customWidth="1"/>
    <col min="6476" max="6476" width="2.140625" style="143" customWidth="1"/>
    <col min="6477" max="6477" width="0.5703125" style="143" customWidth="1"/>
    <col min="6478" max="6478" width="2.140625" style="143" customWidth="1"/>
    <col min="6479" max="6479" width="0.5703125" style="143" customWidth="1"/>
    <col min="6480" max="6480" width="2.140625" style="143" customWidth="1"/>
    <col min="6481" max="6481" width="0.5703125" style="143" customWidth="1"/>
    <col min="6482" max="6482" width="2.140625" style="143" customWidth="1"/>
    <col min="6483" max="6483" width="0.5703125" style="143" customWidth="1"/>
    <col min="6484" max="6484" width="2.140625" style="143" customWidth="1"/>
    <col min="6485" max="6485" width="0.5703125" style="143" customWidth="1"/>
    <col min="6486" max="6486" width="1.7109375" style="143" customWidth="1"/>
    <col min="6487" max="6656" width="9.140625" style="143"/>
    <col min="6657" max="6657" width="0.7109375" style="143" customWidth="1"/>
    <col min="6658" max="6658" width="0.42578125" style="143" customWidth="1"/>
    <col min="6659" max="6659" width="0.5703125" style="143" customWidth="1"/>
    <col min="6660" max="6660" width="0.28515625" style="143" customWidth="1"/>
    <col min="6661" max="6661" width="3.42578125" style="143" customWidth="1"/>
    <col min="6662" max="6662" width="0.5703125" style="143" customWidth="1"/>
    <col min="6663" max="6682" width="0.710937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710937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140625" style="143" customWidth="1"/>
    <col min="6719" max="6719" width="0.5703125" style="143" customWidth="1"/>
    <col min="6720" max="6720" width="2.140625" style="143" customWidth="1"/>
    <col min="6721" max="6721" width="0.5703125" style="143" customWidth="1"/>
    <col min="6722" max="6722" width="2.140625" style="143" customWidth="1"/>
    <col min="6723" max="6723" width="0.5703125" style="143" customWidth="1"/>
    <col min="6724" max="6724" width="2.140625" style="143" customWidth="1"/>
    <col min="6725" max="6725" width="0.5703125" style="143" customWidth="1"/>
    <col min="6726" max="6726" width="2.140625" style="143" customWidth="1"/>
    <col min="6727" max="6727" width="0.5703125" style="143" customWidth="1"/>
    <col min="6728" max="6728" width="2.140625" style="143" customWidth="1"/>
    <col min="6729" max="6729" width="0.5703125" style="143" customWidth="1"/>
    <col min="6730" max="6730" width="2.140625" style="143" customWidth="1"/>
    <col min="6731" max="6731" width="0.5703125" style="143" customWidth="1"/>
    <col min="6732" max="6732" width="2.140625" style="143" customWidth="1"/>
    <col min="6733" max="6733" width="0.5703125" style="143" customWidth="1"/>
    <col min="6734" max="6734" width="2.140625" style="143" customWidth="1"/>
    <col min="6735" max="6735" width="0.5703125" style="143" customWidth="1"/>
    <col min="6736" max="6736" width="2.140625" style="143" customWidth="1"/>
    <col min="6737" max="6737" width="0.5703125" style="143" customWidth="1"/>
    <col min="6738" max="6738" width="2.140625" style="143" customWidth="1"/>
    <col min="6739" max="6739" width="0.5703125" style="143" customWidth="1"/>
    <col min="6740" max="6740" width="2.140625" style="143" customWidth="1"/>
    <col min="6741" max="6741" width="0.5703125" style="143" customWidth="1"/>
    <col min="6742" max="6742" width="1.7109375" style="143" customWidth="1"/>
    <col min="6743" max="6912" width="9.140625" style="143"/>
    <col min="6913" max="6913" width="0.7109375" style="143" customWidth="1"/>
    <col min="6914" max="6914" width="0.42578125" style="143" customWidth="1"/>
    <col min="6915" max="6915" width="0.5703125" style="143" customWidth="1"/>
    <col min="6916" max="6916" width="0.28515625" style="143" customWidth="1"/>
    <col min="6917" max="6917" width="3.42578125" style="143" customWidth="1"/>
    <col min="6918" max="6918" width="0.5703125" style="143" customWidth="1"/>
    <col min="6919" max="6938" width="0.710937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710937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140625" style="143" customWidth="1"/>
    <col min="6975" max="6975" width="0.5703125" style="143" customWidth="1"/>
    <col min="6976" max="6976" width="2.140625" style="143" customWidth="1"/>
    <col min="6977" max="6977" width="0.5703125" style="143" customWidth="1"/>
    <col min="6978" max="6978" width="2.140625" style="143" customWidth="1"/>
    <col min="6979" max="6979" width="0.5703125" style="143" customWidth="1"/>
    <col min="6980" max="6980" width="2.140625" style="143" customWidth="1"/>
    <col min="6981" max="6981" width="0.5703125" style="143" customWidth="1"/>
    <col min="6982" max="6982" width="2.140625" style="143" customWidth="1"/>
    <col min="6983" max="6983" width="0.5703125" style="143" customWidth="1"/>
    <col min="6984" max="6984" width="2.140625" style="143" customWidth="1"/>
    <col min="6985" max="6985" width="0.5703125" style="143" customWidth="1"/>
    <col min="6986" max="6986" width="2.140625" style="143" customWidth="1"/>
    <col min="6987" max="6987" width="0.5703125" style="143" customWidth="1"/>
    <col min="6988" max="6988" width="2.140625" style="143" customWidth="1"/>
    <col min="6989" max="6989" width="0.5703125" style="143" customWidth="1"/>
    <col min="6990" max="6990" width="2.140625" style="143" customWidth="1"/>
    <col min="6991" max="6991" width="0.5703125" style="143" customWidth="1"/>
    <col min="6992" max="6992" width="2.140625" style="143" customWidth="1"/>
    <col min="6993" max="6993" width="0.5703125" style="143" customWidth="1"/>
    <col min="6994" max="6994" width="2.140625" style="143" customWidth="1"/>
    <col min="6995" max="6995" width="0.5703125" style="143" customWidth="1"/>
    <col min="6996" max="6996" width="2.140625" style="143" customWidth="1"/>
    <col min="6997" max="6997" width="0.5703125" style="143" customWidth="1"/>
    <col min="6998" max="6998" width="1.7109375" style="143" customWidth="1"/>
    <col min="6999" max="7168" width="9.140625" style="143"/>
    <col min="7169" max="7169" width="0.7109375" style="143" customWidth="1"/>
    <col min="7170" max="7170" width="0.42578125" style="143" customWidth="1"/>
    <col min="7171" max="7171" width="0.5703125" style="143" customWidth="1"/>
    <col min="7172" max="7172" width="0.28515625" style="143" customWidth="1"/>
    <col min="7173" max="7173" width="3.42578125" style="143" customWidth="1"/>
    <col min="7174" max="7174" width="0.5703125" style="143" customWidth="1"/>
    <col min="7175" max="7194" width="0.710937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710937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140625" style="143" customWidth="1"/>
    <col min="7231" max="7231" width="0.5703125" style="143" customWidth="1"/>
    <col min="7232" max="7232" width="2.140625" style="143" customWidth="1"/>
    <col min="7233" max="7233" width="0.5703125" style="143" customWidth="1"/>
    <col min="7234" max="7234" width="2.140625" style="143" customWidth="1"/>
    <col min="7235" max="7235" width="0.5703125" style="143" customWidth="1"/>
    <col min="7236" max="7236" width="2.140625" style="143" customWidth="1"/>
    <col min="7237" max="7237" width="0.5703125" style="143" customWidth="1"/>
    <col min="7238" max="7238" width="2.140625" style="143" customWidth="1"/>
    <col min="7239" max="7239" width="0.5703125" style="143" customWidth="1"/>
    <col min="7240" max="7240" width="2.140625" style="143" customWidth="1"/>
    <col min="7241" max="7241" width="0.5703125" style="143" customWidth="1"/>
    <col min="7242" max="7242" width="2.140625" style="143" customWidth="1"/>
    <col min="7243" max="7243" width="0.5703125" style="143" customWidth="1"/>
    <col min="7244" max="7244" width="2.140625" style="143" customWidth="1"/>
    <col min="7245" max="7245" width="0.5703125" style="143" customWidth="1"/>
    <col min="7246" max="7246" width="2.140625" style="143" customWidth="1"/>
    <col min="7247" max="7247" width="0.5703125" style="143" customWidth="1"/>
    <col min="7248" max="7248" width="2.140625" style="143" customWidth="1"/>
    <col min="7249" max="7249" width="0.5703125" style="143" customWidth="1"/>
    <col min="7250" max="7250" width="2.140625" style="143" customWidth="1"/>
    <col min="7251" max="7251" width="0.5703125" style="143" customWidth="1"/>
    <col min="7252" max="7252" width="2.140625" style="143" customWidth="1"/>
    <col min="7253" max="7253" width="0.5703125" style="143" customWidth="1"/>
    <col min="7254" max="7254" width="1.7109375" style="143" customWidth="1"/>
    <col min="7255" max="7424" width="9.140625" style="143"/>
    <col min="7425" max="7425" width="0.7109375" style="143" customWidth="1"/>
    <col min="7426" max="7426" width="0.42578125" style="143" customWidth="1"/>
    <col min="7427" max="7427" width="0.5703125" style="143" customWidth="1"/>
    <col min="7428" max="7428" width="0.28515625" style="143" customWidth="1"/>
    <col min="7429" max="7429" width="3.42578125" style="143" customWidth="1"/>
    <col min="7430" max="7430" width="0.5703125" style="143" customWidth="1"/>
    <col min="7431" max="7450" width="0.710937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710937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140625" style="143" customWidth="1"/>
    <col min="7487" max="7487" width="0.5703125" style="143" customWidth="1"/>
    <col min="7488" max="7488" width="2.140625" style="143" customWidth="1"/>
    <col min="7489" max="7489" width="0.5703125" style="143" customWidth="1"/>
    <col min="7490" max="7490" width="2.140625" style="143" customWidth="1"/>
    <col min="7491" max="7491" width="0.5703125" style="143" customWidth="1"/>
    <col min="7492" max="7492" width="2.140625" style="143" customWidth="1"/>
    <col min="7493" max="7493" width="0.5703125" style="143" customWidth="1"/>
    <col min="7494" max="7494" width="2.140625" style="143" customWidth="1"/>
    <col min="7495" max="7495" width="0.5703125" style="143" customWidth="1"/>
    <col min="7496" max="7496" width="2.140625" style="143" customWidth="1"/>
    <col min="7497" max="7497" width="0.5703125" style="143" customWidth="1"/>
    <col min="7498" max="7498" width="2.140625" style="143" customWidth="1"/>
    <col min="7499" max="7499" width="0.5703125" style="143" customWidth="1"/>
    <col min="7500" max="7500" width="2.140625" style="143" customWidth="1"/>
    <col min="7501" max="7501" width="0.5703125" style="143" customWidth="1"/>
    <col min="7502" max="7502" width="2.140625" style="143" customWidth="1"/>
    <col min="7503" max="7503" width="0.5703125" style="143" customWidth="1"/>
    <col min="7504" max="7504" width="2.140625" style="143" customWidth="1"/>
    <col min="7505" max="7505" width="0.5703125" style="143" customWidth="1"/>
    <col min="7506" max="7506" width="2.140625" style="143" customWidth="1"/>
    <col min="7507" max="7507" width="0.5703125" style="143" customWidth="1"/>
    <col min="7508" max="7508" width="2.140625" style="143" customWidth="1"/>
    <col min="7509" max="7509" width="0.5703125" style="143" customWidth="1"/>
    <col min="7510" max="7510" width="1.7109375" style="143" customWidth="1"/>
    <col min="7511" max="7680" width="9.140625" style="143"/>
    <col min="7681" max="7681" width="0.7109375" style="143" customWidth="1"/>
    <col min="7682" max="7682" width="0.42578125" style="143" customWidth="1"/>
    <col min="7683" max="7683" width="0.5703125" style="143" customWidth="1"/>
    <col min="7684" max="7684" width="0.28515625" style="143" customWidth="1"/>
    <col min="7685" max="7685" width="3.42578125" style="143" customWidth="1"/>
    <col min="7686" max="7686" width="0.5703125" style="143" customWidth="1"/>
    <col min="7687" max="7706" width="0.710937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710937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140625" style="143" customWidth="1"/>
    <col min="7743" max="7743" width="0.5703125" style="143" customWidth="1"/>
    <col min="7744" max="7744" width="2.140625" style="143" customWidth="1"/>
    <col min="7745" max="7745" width="0.5703125" style="143" customWidth="1"/>
    <col min="7746" max="7746" width="2.140625" style="143" customWidth="1"/>
    <col min="7747" max="7747" width="0.5703125" style="143" customWidth="1"/>
    <col min="7748" max="7748" width="2.140625" style="143" customWidth="1"/>
    <col min="7749" max="7749" width="0.5703125" style="143" customWidth="1"/>
    <col min="7750" max="7750" width="2.140625" style="143" customWidth="1"/>
    <col min="7751" max="7751" width="0.5703125" style="143" customWidth="1"/>
    <col min="7752" max="7752" width="2.140625" style="143" customWidth="1"/>
    <col min="7753" max="7753" width="0.5703125" style="143" customWidth="1"/>
    <col min="7754" max="7754" width="2.140625" style="143" customWidth="1"/>
    <col min="7755" max="7755" width="0.5703125" style="143" customWidth="1"/>
    <col min="7756" max="7756" width="2.140625" style="143" customWidth="1"/>
    <col min="7757" max="7757" width="0.5703125" style="143" customWidth="1"/>
    <col min="7758" max="7758" width="2.140625" style="143" customWidth="1"/>
    <col min="7759" max="7759" width="0.5703125" style="143" customWidth="1"/>
    <col min="7760" max="7760" width="2.140625" style="143" customWidth="1"/>
    <col min="7761" max="7761" width="0.5703125" style="143" customWidth="1"/>
    <col min="7762" max="7762" width="2.140625" style="143" customWidth="1"/>
    <col min="7763" max="7763" width="0.5703125" style="143" customWidth="1"/>
    <col min="7764" max="7764" width="2.140625" style="143" customWidth="1"/>
    <col min="7765" max="7765" width="0.5703125" style="143" customWidth="1"/>
    <col min="7766" max="7766" width="1.7109375" style="143" customWidth="1"/>
    <col min="7767" max="7936" width="9.140625" style="143"/>
    <col min="7937" max="7937" width="0.7109375" style="143" customWidth="1"/>
    <col min="7938" max="7938" width="0.42578125" style="143" customWidth="1"/>
    <col min="7939" max="7939" width="0.5703125" style="143" customWidth="1"/>
    <col min="7940" max="7940" width="0.28515625" style="143" customWidth="1"/>
    <col min="7941" max="7941" width="3.42578125" style="143" customWidth="1"/>
    <col min="7942" max="7942" width="0.5703125" style="143" customWidth="1"/>
    <col min="7943" max="7962" width="0.710937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710937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140625" style="143" customWidth="1"/>
    <col min="7999" max="7999" width="0.5703125" style="143" customWidth="1"/>
    <col min="8000" max="8000" width="2.140625" style="143" customWidth="1"/>
    <col min="8001" max="8001" width="0.5703125" style="143" customWidth="1"/>
    <col min="8002" max="8002" width="2.140625" style="143" customWidth="1"/>
    <col min="8003" max="8003" width="0.5703125" style="143" customWidth="1"/>
    <col min="8004" max="8004" width="2.140625" style="143" customWidth="1"/>
    <col min="8005" max="8005" width="0.5703125" style="143" customWidth="1"/>
    <col min="8006" max="8006" width="2.140625" style="143" customWidth="1"/>
    <col min="8007" max="8007" width="0.5703125" style="143" customWidth="1"/>
    <col min="8008" max="8008" width="2.140625" style="143" customWidth="1"/>
    <col min="8009" max="8009" width="0.5703125" style="143" customWidth="1"/>
    <col min="8010" max="8010" width="2.140625" style="143" customWidth="1"/>
    <col min="8011" max="8011" width="0.5703125" style="143" customWidth="1"/>
    <col min="8012" max="8012" width="2.140625" style="143" customWidth="1"/>
    <col min="8013" max="8013" width="0.5703125" style="143" customWidth="1"/>
    <col min="8014" max="8014" width="2.140625" style="143" customWidth="1"/>
    <col min="8015" max="8015" width="0.5703125" style="143" customWidth="1"/>
    <col min="8016" max="8016" width="2.140625" style="143" customWidth="1"/>
    <col min="8017" max="8017" width="0.5703125" style="143" customWidth="1"/>
    <col min="8018" max="8018" width="2.140625" style="143" customWidth="1"/>
    <col min="8019" max="8019" width="0.5703125" style="143" customWidth="1"/>
    <col min="8020" max="8020" width="2.140625" style="143" customWidth="1"/>
    <col min="8021" max="8021" width="0.5703125" style="143" customWidth="1"/>
    <col min="8022" max="8022" width="1.7109375" style="143" customWidth="1"/>
    <col min="8023" max="8192" width="9.140625" style="143"/>
    <col min="8193" max="8193" width="0.7109375" style="143" customWidth="1"/>
    <col min="8194" max="8194" width="0.42578125" style="143" customWidth="1"/>
    <col min="8195" max="8195" width="0.5703125" style="143" customWidth="1"/>
    <col min="8196" max="8196" width="0.28515625" style="143" customWidth="1"/>
    <col min="8197" max="8197" width="3.42578125" style="143" customWidth="1"/>
    <col min="8198" max="8198" width="0.5703125" style="143" customWidth="1"/>
    <col min="8199" max="8218" width="0.710937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710937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140625" style="143" customWidth="1"/>
    <col min="8255" max="8255" width="0.5703125" style="143" customWidth="1"/>
    <col min="8256" max="8256" width="2.140625" style="143" customWidth="1"/>
    <col min="8257" max="8257" width="0.5703125" style="143" customWidth="1"/>
    <col min="8258" max="8258" width="2.140625" style="143" customWidth="1"/>
    <col min="8259" max="8259" width="0.5703125" style="143" customWidth="1"/>
    <col min="8260" max="8260" width="2.140625" style="143" customWidth="1"/>
    <col min="8261" max="8261" width="0.5703125" style="143" customWidth="1"/>
    <col min="8262" max="8262" width="2.140625" style="143" customWidth="1"/>
    <col min="8263" max="8263" width="0.5703125" style="143" customWidth="1"/>
    <col min="8264" max="8264" width="2.140625" style="143" customWidth="1"/>
    <col min="8265" max="8265" width="0.5703125" style="143" customWidth="1"/>
    <col min="8266" max="8266" width="2.140625" style="143" customWidth="1"/>
    <col min="8267" max="8267" width="0.5703125" style="143" customWidth="1"/>
    <col min="8268" max="8268" width="2.140625" style="143" customWidth="1"/>
    <col min="8269" max="8269" width="0.5703125" style="143" customWidth="1"/>
    <col min="8270" max="8270" width="2.140625" style="143" customWidth="1"/>
    <col min="8271" max="8271" width="0.5703125" style="143" customWidth="1"/>
    <col min="8272" max="8272" width="2.140625" style="143" customWidth="1"/>
    <col min="8273" max="8273" width="0.5703125" style="143" customWidth="1"/>
    <col min="8274" max="8274" width="2.140625" style="143" customWidth="1"/>
    <col min="8275" max="8275" width="0.5703125" style="143" customWidth="1"/>
    <col min="8276" max="8276" width="2.140625" style="143" customWidth="1"/>
    <col min="8277" max="8277" width="0.5703125" style="143" customWidth="1"/>
    <col min="8278" max="8278" width="1.7109375" style="143" customWidth="1"/>
    <col min="8279" max="8448" width="9.140625" style="143"/>
    <col min="8449" max="8449" width="0.7109375" style="143" customWidth="1"/>
    <col min="8450" max="8450" width="0.42578125" style="143" customWidth="1"/>
    <col min="8451" max="8451" width="0.5703125" style="143" customWidth="1"/>
    <col min="8452" max="8452" width="0.28515625" style="143" customWidth="1"/>
    <col min="8453" max="8453" width="3.42578125" style="143" customWidth="1"/>
    <col min="8454" max="8454" width="0.5703125" style="143" customWidth="1"/>
    <col min="8455" max="8474" width="0.710937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710937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140625" style="143" customWidth="1"/>
    <col min="8511" max="8511" width="0.5703125" style="143" customWidth="1"/>
    <col min="8512" max="8512" width="2.140625" style="143" customWidth="1"/>
    <col min="8513" max="8513" width="0.5703125" style="143" customWidth="1"/>
    <col min="8514" max="8514" width="2.140625" style="143" customWidth="1"/>
    <col min="8515" max="8515" width="0.5703125" style="143" customWidth="1"/>
    <col min="8516" max="8516" width="2.140625" style="143" customWidth="1"/>
    <col min="8517" max="8517" width="0.5703125" style="143" customWidth="1"/>
    <col min="8518" max="8518" width="2.140625" style="143" customWidth="1"/>
    <col min="8519" max="8519" width="0.5703125" style="143" customWidth="1"/>
    <col min="8520" max="8520" width="2.140625" style="143" customWidth="1"/>
    <col min="8521" max="8521" width="0.5703125" style="143" customWidth="1"/>
    <col min="8522" max="8522" width="2.140625" style="143" customWidth="1"/>
    <col min="8523" max="8523" width="0.5703125" style="143" customWidth="1"/>
    <col min="8524" max="8524" width="2.140625" style="143" customWidth="1"/>
    <col min="8525" max="8525" width="0.5703125" style="143" customWidth="1"/>
    <col min="8526" max="8526" width="2.140625" style="143" customWidth="1"/>
    <col min="8527" max="8527" width="0.5703125" style="143" customWidth="1"/>
    <col min="8528" max="8528" width="2.140625" style="143" customWidth="1"/>
    <col min="8529" max="8529" width="0.5703125" style="143" customWidth="1"/>
    <col min="8530" max="8530" width="2.140625" style="143" customWidth="1"/>
    <col min="8531" max="8531" width="0.5703125" style="143" customWidth="1"/>
    <col min="8532" max="8532" width="2.140625" style="143" customWidth="1"/>
    <col min="8533" max="8533" width="0.5703125" style="143" customWidth="1"/>
    <col min="8534" max="8534" width="1.7109375" style="143" customWidth="1"/>
    <col min="8535" max="8704" width="9.140625" style="143"/>
    <col min="8705" max="8705" width="0.7109375" style="143" customWidth="1"/>
    <col min="8706" max="8706" width="0.42578125" style="143" customWidth="1"/>
    <col min="8707" max="8707" width="0.5703125" style="143" customWidth="1"/>
    <col min="8708" max="8708" width="0.28515625" style="143" customWidth="1"/>
    <col min="8709" max="8709" width="3.42578125" style="143" customWidth="1"/>
    <col min="8710" max="8710" width="0.5703125" style="143" customWidth="1"/>
    <col min="8711" max="8730" width="0.710937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710937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140625" style="143" customWidth="1"/>
    <col min="8767" max="8767" width="0.5703125" style="143" customWidth="1"/>
    <col min="8768" max="8768" width="2.140625" style="143" customWidth="1"/>
    <col min="8769" max="8769" width="0.5703125" style="143" customWidth="1"/>
    <col min="8770" max="8770" width="2.140625" style="143" customWidth="1"/>
    <col min="8771" max="8771" width="0.5703125" style="143" customWidth="1"/>
    <col min="8772" max="8772" width="2.140625" style="143" customWidth="1"/>
    <col min="8773" max="8773" width="0.5703125" style="143" customWidth="1"/>
    <col min="8774" max="8774" width="2.140625" style="143" customWidth="1"/>
    <col min="8775" max="8775" width="0.5703125" style="143" customWidth="1"/>
    <col min="8776" max="8776" width="2.140625" style="143" customWidth="1"/>
    <col min="8777" max="8777" width="0.5703125" style="143" customWidth="1"/>
    <col min="8778" max="8778" width="2.140625" style="143" customWidth="1"/>
    <col min="8779" max="8779" width="0.5703125" style="143" customWidth="1"/>
    <col min="8780" max="8780" width="2.140625" style="143" customWidth="1"/>
    <col min="8781" max="8781" width="0.5703125" style="143" customWidth="1"/>
    <col min="8782" max="8782" width="2.140625" style="143" customWidth="1"/>
    <col min="8783" max="8783" width="0.5703125" style="143" customWidth="1"/>
    <col min="8784" max="8784" width="2.140625" style="143" customWidth="1"/>
    <col min="8785" max="8785" width="0.5703125" style="143" customWidth="1"/>
    <col min="8786" max="8786" width="2.140625" style="143" customWidth="1"/>
    <col min="8787" max="8787" width="0.5703125" style="143" customWidth="1"/>
    <col min="8788" max="8788" width="2.140625" style="143" customWidth="1"/>
    <col min="8789" max="8789" width="0.5703125" style="143" customWidth="1"/>
    <col min="8790" max="8790" width="1.7109375" style="143" customWidth="1"/>
    <col min="8791" max="8960" width="9.140625" style="143"/>
    <col min="8961" max="8961" width="0.7109375" style="143" customWidth="1"/>
    <col min="8962" max="8962" width="0.42578125" style="143" customWidth="1"/>
    <col min="8963" max="8963" width="0.5703125" style="143" customWidth="1"/>
    <col min="8964" max="8964" width="0.28515625" style="143" customWidth="1"/>
    <col min="8965" max="8965" width="3.42578125" style="143" customWidth="1"/>
    <col min="8966" max="8966" width="0.5703125" style="143" customWidth="1"/>
    <col min="8967" max="8986" width="0.710937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710937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140625" style="143" customWidth="1"/>
    <col min="9023" max="9023" width="0.5703125" style="143" customWidth="1"/>
    <col min="9024" max="9024" width="2.140625" style="143" customWidth="1"/>
    <col min="9025" max="9025" width="0.5703125" style="143" customWidth="1"/>
    <col min="9026" max="9026" width="2.140625" style="143" customWidth="1"/>
    <col min="9027" max="9027" width="0.5703125" style="143" customWidth="1"/>
    <col min="9028" max="9028" width="2.140625" style="143" customWidth="1"/>
    <col min="9029" max="9029" width="0.5703125" style="143" customWidth="1"/>
    <col min="9030" max="9030" width="2.140625" style="143" customWidth="1"/>
    <col min="9031" max="9031" width="0.5703125" style="143" customWidth="1"/>
    <col min="9032" max="9032" width="2.140625" style="143" customWidth="1"/>
    <col min="9033" max="9033" width="0.5703125" style="143" customWidth="1"/>
    <col min="9034" max="9034" width="2.140625" style="143" customWidth="1"/>
    <col min="9035" max="9035" width="0.5703125" style="143" customWidth="1"/>
    <col min="9036" max="9036" width="2.140625" style="143" customWidth="1"/>
    <col min="9037" max="9037" width="0.5703125" style="143" customWidth="1"/>
    <col min="9038" max="9038" width="2.140625" style="143" customWidth="1"/>
    <col min="9039" max="9039" width="0.5703125" style="143" customWidth="1"/>
    <col min="9040" max="9040" width="2.140625" style="143" customWidth="1"/>
    <col min="9041" max="9041" width="0.5703125" style="143" customWidth="1"/>
    <col min="9042" max="9042" width="2.140625" style="143" customWidth="1"/>
    <col min="9043" max="9043" width="0.5703125" style="143" customWidth="1"/>
    <col min="9044" max="9044" width="2.140625" style="143" customWidth="1"/>
    <col min="9045" max="9045" width="0.5703125" style="143" customWidth="1"/>
    <col min="9046" max="9046" width="1.7109375" style="143" customWidth="1"/>
    <col min="9047" max="9216" width="9.140625" style="143"/>
    <col min="9217" max="9217" width="0.7109375" style="143" customWidth="1"/>
    <col min="9218" max="9218" width="0.42578125" style="143" customWidth="1"/>
    <col min="9219" max="9219" width="0.5703125" style="143" customWidth="1"/>
    <col min="9220" max="9220" width="0.28515625" style="143" customWidth="1"/>
    <col min="9221" max="9221" width="3.42578125" style="143" customWidth="1"/>
    <col min="9222" max="9222" width="0.5703125" style="143" customWidth="1"/>
    <col min="9223" max="9242" width="0.710937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710937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140625" style="143" customWidth="1"/>
    <col min="9279" max="9279" width="0.5703125" style="143" customWidth="1"/>
    <col min="9280" max="9280" width="2.140625" style="143" customWidth="1"/>
    <col min="9281" max="9281" width="0.5703125" style="143" customWidth="1"/>
    <col min="9282" max="9282" width="2.140625" style="143" customWidth="1"/>
    <col min="9283" max="9283" width="0.5703125" style="143" customWidth="1"/>
    <col min="9284" max="9284" width="2.140625" style="143" customWidth="1"/>
    <col min="9285" max="9285" width="0.5703125" style="143" customWidth="1"/>
    <col min="9286" max="9286" width="2.140625" style="143" customWidth="1"/>
    <col min="9287" max="9287" width="0.5703125" style="143" customWidth="1"/>
    <col min="9288" max="9288" width="2.140625" style="143" customWidth="1"/>
    <col min="9289" max="9289" width="0.5703125" style="143" customWidth="1"/>
    <col min="9290" max="9290" width="2.140625" style="143" customWidth="1"/>
    <col min="9291" max="9291" width="0.5703125" style="143" customWidth="1"/>
    <col min="9292" max="9292" width="2.140625" style="143" customWidth="1"/>
    <col min="9293" max="9293" width="0.5703125" style="143" customWidth="1"/>
    <col min="9294" max="9294" width="2.140625" style="143" customWidth="1"/>
    <col min="9295" max="9295" width="0.5703125" style="143" customWidth="1"/>
    <col min="9296" max="9296" width="2.140625" style="143" customWidth="1"/>
    <col min="9297" max="9297" width="0.5703125" style="143" customWidth="1"/>
    <col min="9298" max="9298" width="2.140625" style="143" customWidth="1"/>
    <col min="9299" max="9299" width="0.5703125" style="143" customWidth="1"/>
    <col min="9300" max="9300" width="2.140625" style="143" customWidth="1"/>
    <col min="9301" max="9301" width="0.5703125" style="143" customWidth="1"/>
    <col min="9302" max="9302" width="1.7109375" style="143" customWidth="1"/>
    <col min="9303" max="9472" width="9.140625" style="143"/>
    <col min="9473" max="9473" width="0.7109375" style="143" customWidth="1"/>
    <col min="9474" max="9474" width="0.42578125" style="143" customWidth="1"/>
    <col min="9475" max="9475" width="0.5703125" style="143" customWidth="1"/>
    <col min="9476" max="9476" width="0.28515625" style="143" customWidth="1"/>
    <col min="9477" max="9477" width="3.42578125" style="143" customWidth="1"/>
    <col min="9478" max="9478" width="0.5703125" style="143" customWidth="1"/>
    <col min="9479" max="9498" width="0.710937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710937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140625" style="143" customWidth="1"/>
    <col min="9535" max="9535" width="0.5703125" style="143" customWidth="1"/>
    <col min="9536" max="9536" width="2.140625" style="143" customWidth="1"/>
    <col min="9537" max="9537" width="0.5703125" style="143" customWidth="1"/>
    <col min="9538" max="9538" width="2.140625" style="143" customWidth="1"/>
    <col min="9539" max="9539" width="0.5703125" style="143" customWidth="1"/>
    <col min="9540" max="9540" width="2.140625" style="143" customWidth="1"/>
    <col min="9541" max="9541" width="0.5703125" style="143" customWidth="1"/>
    <col min="9542" max="9542" width="2.140625" style="143" customWidth="1"/>
    <col min="9543" max="9543" width="0.5703125" style="143" customWidth="1"/>
    <col min="9544" max="9544" width="2.140625" style="143" customWidth="1"/>
    <col min="9545" max="9545" width="0.5703125" style="143" customWidth="1"/>
    <col min="9546" max="9546" width="2.140625" style="143" customWidth="1"/>
    <col min="9547" max="9547" width="0.5703125" style="143" customWidth="1"/>
    <col min="9548" max="9548" width="2.140625" style="143" customWidth="1"/>
    <col min="9549" max="9549" width="0.5703125" style="143" customWidth="1"/>
    <col min="9550" max="9550" width="2.140625" style="143" customWidth="1"/>
    <col min="9551" max="9551" width="0.5703125" style="143" customWidth="1"/>
    <col min="9552" max="9552" width="2.140625" style="143" customWidth="1"/>
    <col min="9553" max="9553" width="0.5703125" style="143" customWidth="1"/>
    <col min="9554" max="9554" width="2.140625" style="143" customWidth="1"/>
    <col min="9555" max="9555" width="0.5703125" style="143" customWidth="1"/>
    <col min="9556" max="9556" width="2.140625" style="143" customWidth="1"/>
    <col min="9557" max="9557" width="0.5703125" style="143" customWidth="1"/>
    <col min="9558" max="9558" width="1.7109375" style="143" customWidth="1"/>
    <col min="9559" max="9728" width="9.140625" style="143"/>
    <col min="9729" max="9729" width="0.7109375" style="143" customWidth="1"/>
    <col min="9730" max="9730" width="0.42578125" style="143" customWidth="1"/>
    <col min="9731" max="9731" width="0.5703125" style="143" customWidth="1"/>
    <col min="9732" max="9732" width="0.28515625" style="143" customWidth="1"/>
    <col min="9733" max="9733" width="3.42578125" style="143" customWidth="1"/>
    <col min="9734" max="9734" width="0.5703125" style="143" customWidth="1"/>
    <col min="9735" max="9754" width="0.710937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710937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140625" style="143" customWidth="1"/>
    <col min="9791" max="9791" width="0.5703125" style="143" customWidth="1"/>
    <col min="9792" max="9792" width="2.140625" style="143" customWidth="1"/>
    <col min="9793" max="9793" width="0.5703125" style="143" customWidth="1"/>
    <col min="9794" max="9794" width="2.140625" style="143" customWidth="1"/>
    <col min="9795" max="9795" width="0.5703125" style="143" customWidth="1"/>
    <col min="9796" max="9796" width="2.140625" style="143" customWidth="1"/>
    <col min="9797" max="9797" width="0.5703125" style="143" customWidth="1"/>
    <col min="9798" max="9798" width="2.140625" style="143" customWidth="1"/>
    <col min="9799" max="9799" width="0.5703125" style="143" customWidth="1"/>
    <col min="9800" max="9800" width="2.140625" style="143" customWidth="1"/>
    <col min="9801" max="9801" width="0.5703125" style="143" customWidth="1"/>
    <col min="9802" max="9802" width="2.140625" style="143" customWidth="1"/>
    <col min="9803" max="9803" width="0.5703125" style="143" customWidth="1"/>
    <col min="9804" max="9804" width="2.140625" style="143" customWidth="1"/>
    <col min="9805" max="9805" width="0.5703125" style="143" customWidth="1"/>
    <col min="9806" max="9806" width="2.140625" style="143" customWidth="1"/>
    <col min="9807" max="9807" width="0.5703125" style="143" customWidth="1"/>
    <col min="9808" max="9808" width="2.140625" style="143" customWidth="1"/>
    <col min="9809" max="9809" width="0.5703125" style="143" customWidth="1"/>
    <col min="9810" max="9810" width="2.140625" style="143" customWidth="1"/>
    <col min="9811" max="9811" width="0.5703125" style="143" customWidth="1"/>
    <col min="9812" max="9812" width="2.140625" style="143" customWidth="1"/>
    <col min="9813" max="9813" width="0.5703125" style="143" customWidth="1"/>
    <col min="9814" max="9814" width="1.7109375" style="143" customWidth="1"/>
    <col min="9815" max="9984" width="9.140625" style="143"/>
    <col min="9985" max="9985" width="0.7109375" style="143" customWidth="1"/>
    <col min="9986" max="9986" width="0.42578125" style="143" customWidth="1"/>
    <col min="9987" max="9987" width="0.5703125" style="143" customWidth="1"/>
    <col min="9988" max="9988" width="0.28515625" style="143" customWidth="1"/>
    <col min="9989" max="9989" width="3.42578125" style="143" customWidth="1"/>
    <col min="9990" max="9990" width="0.5703125" style="143" customWidth="1"/>
    <col min="9991" max="10010" width="0.710937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710937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140625" style="143" customWidth="1"/>
    <col min="10047" max="10047" width="0.5703125" style="143" customWidth="1"/>
    <col min="10048" max="10048" width="2.140625" style="143" customWidth="1"/>
    <col min="10049" max="10049" width="0.5703125" style="143" customWidth="1"/>
    <col min="10050" max="10050" width="2.140625" style="143" customWidth="1"/>
    <col min="10051" max="10051" width="0.5703125" style="143" customWidth="1"/>
    <col min="10052" max="10052" width="2.140625" style="143" customWidth="1"/>
    <col min="10053" max="10053" width="0.5703125" style="143" customWidth="1"/>
    <col min="10054" max="10054" width="2.140625" style="143" customWidth="1"/>
    <col min="10055" max="10055" width="0.5703125" style="143" customWidth="1"/>
    <col min="10056" max="10056" width="2.140625" style="143" customWidth="1"/>
    <col min="10057" max="10057" width="0.5703125" style="143" customWidth="1"/>
    <col min="10058" max="10058" width="2.140625" style="143" customWidth="1"/>
    <col min="10059" max="10059" width="0.5703125" style="143" customWidth="1"/>
    <col min="10060" max="10060" width="2.140625" style="143" customWidth="1"/>
    <col min="10061" max="10061" width="0.5703125" style="143" customWidth="1"/>
    <col min="10062" max="10062" width="2.140625" style="143" customWidth="1"/>
    <col min="10063" max="10063" width="0.5703125" style="143" customWidth="1"/>
    <col min="10064" max="10064" width="2.140625" style="143" customWidth="1"/>
    <col min="10065" max="10065" width="0.5703125" style="143" customWidth="1"/>
    <col min="10066" max="10066" width="2.140625" style="143" customWidth="1"/>
    <col min="10067" max="10067" width="0.5703125" style="143" customWidth="1"/>
    <col min="10068" max="10068" width="2.140625" style="143" customWidth="1"/>
    <col min="10069" max="10069" width="0.5703125" style="143" customWidth="1"/>
    <col min="10070" max="10070" width="1.7109375" style="143" customWidth="1"/>
    <col min="10071" max="10240" width="9.140625" style="143"/>
    <col min="10241" max="10241" width="0.7109375" style="143" customWidth="1"/>
    <col min="10242" max="10242" width="0.42578125" style="143" customWidth="1"/>
    <col min="10243" max="10243" width="0.5703125" style="143" customWidth="1"/>
    <col min="10244" max="10244" width="0.28515625" style="143" customWidth="1"/>
    <col min="10245" max="10245" width="3.42578125" style="143" customWidth="1"/>
    <col min="10246" max="10246" width="0.5703125" style="143" customWidth="1"/>
    <col min="10247" max="10266" width="0.710937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710937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140625" style="143" customWidth="1"/>
    <col min="10303" max="10303" width="0.5703125" style="143" customWidth="1"/>
    <col min="10304" max="10304" width="2.140625" style="143" customWidth="1"/>
    <col min="10305" max="10305" width="0.5703125" style="143" customWidth="1"/>
    <col min="10306" max="10306" width="2.140625" style="143" customWidth="1"/>
    <col min="10307" max="10307" width="0.5703125" style="143" customWidth="1"/>
    <col min="10308" max="10308" width="2.140625" style="143" customWidth="1"/>
    <col min="10309" max="10309" width="0.5703125" style="143" customWidth="1"/>
    <col min="10310" max="10310" width="2.140625" style="143" customWidth="1"/>
    <col min="10311" max="10311" width="0.5703125" style="143" customWidth="1"/>
    <col min="10312" max="10312" width="2.140625" style="143" customWidth="1"/>
    <col min="10313" max="10313" width="0.5703125" style="143" customWidth="1"/>
    <col min="10314" max="10314" width="2.140625" style="143" customWidth="1"/>
    <col min="10315" max="10315" width="0.5703125" style="143" customWidth="1"/>
    <col min="10316" max="10316" width="2.140625" style="143" customWidth="1"/>
    <col min="10317" max="10317" width="0.5703125" style="143" customWidth="1"/>
    <col min="10318" max="10318" width="2.140625" style="143" customWidth="1"/>
    <col min="10319" max="10319" width="0.5703125" style="143" customWidth="1"/>
    <col min="10320" max="10320" width="2.140625" style="143" customWidth="1"/>
    <col min="10321" max="10321" width="0.5703125" style="143" customWidth="1"/>
    <col min="10322" max="10322" width="2.140625" style="143" customWidth="1"/>
    <col min="10323" max="10323" width="0.5703125" style="143" customWidth="1"/>
    <col min="10324" max="10324" width="2.140625" style="143" customWidth="1"/>
    <col min="10325" max="10325" width="0.5703125" style="143" customWidth="1"/>
    <col min="10326" max="10326" width="1.7109375" style="143" customWidth="1"/>
    <col min="10327" max="10496" width="9.140625" style="143"/>
    <col min="10497" max="10497" width="0.7109375" style="143" customWidth="1"/>
    <col min="10498" max="10498" width="0.42578125" style="143" customWidth="1"/>
    <col min="10499" max="10499" width="0.5703125" style="143" customWidth="1"/>
    <col min="10500" max="10500" width="0.28515625" style="143" customWidth="1"/>
    <col min="10501" max="10501" width="3.42578125" style="143" customWidth="1"/>
    <col min="10502" max="10502" width="0.5703125" style="143" customWidth="1"/>
    <col min="10503" max="10522" width="0.710937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710937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140625" style="143" customWidth="1"/>
    <col min="10559" max="10559" width="0.5703125" style="143" customWidth="1"/>
    <col min="10560" max="10560" width="2.140625" style="143" customWidth="1"/>
    <col min="10561" max="10561" width="0.5703125" style="143" customWidth="1"/>
    <col min="10562" max="10562" width="2.140625" style="143" customWidth="1"/>
    <col min="10563" max="10563" width="0.5703125" style="143" customWidth="1"/>
    <col min="10564" max="10564" width="2.140625" style="143" customWidth="1"/>
    <col min="10565" max="10565" width="0.5703125" style="143" customWidth="1"/>
    <col min="10566" max="10566" width="2.140625" style="143" customWidth="1"/>
    <col min="10567" max="10567" width="0.5703125" style="143" customWidth="1"/>
    <col min="10568" max="10568" width="2.140625" style="143" customWidth="1"/>
    <col min="10569" max="10569" width="0.5703125" style="143" customWidth="1"/>
    <col min="10570" max="10570" width="2.140625" style="143" customWidth="1"/>
    <col min="10571" max="10571" width="0.5703125" style="143" customWidth="1"/>
    <col min="10572" max="10572" width="2.140625" style="143" customWidth="1"/>
    <col min="10573" max="10573" width="0.5703125" style="143" customWidth="1"/>
    <col min="10574" max="10574" width="2.140625" style="143" customWidth="1"/>
    <col min="10575" max="10575" width="0.5703125" style="143" customWidth="1"/>
    <col min="10576" max="10576" width="2.140625" style="143" customWidth="1"/>
    <col min="10577" max="10577" width="0.5703125" style="143" customWidth="1"/>
    <col min="10578" max="10578" width="2.140625" style="143" customWidth="1"/>
    <col min="10579" max="10579" width="0.5703125" style="143" customWidth="1"/>
    <col min="10580" max="10580" width="2.140625" style="143" customWidth="1"/>
    <col min="10581" max="10581" width="0.5703125" style="143" customWidth="1"/>
    <col min="10582" max="10582" width="1.7109375" style="143" customWidth="1"/>
    <col min="10583" max="10752" width="9.140625" style="143"/>
    <col min="10753" max="10753" width="0.7109375" style="143" customWidth="1"/>
    <col min="10754" max="10754" width="0.42578125" style="143" customWidth="1"/>
    <col min="10755" max="10755" width="0.5703125" style="143" customWidth="1"/>
    <col min="10756" max="10756" width="0.28515625" style="143" customWidth="1"/>
    <col min="10757" max="10757" width="3.42578125" style="143" customWidth="1"/>
    <col min="10758" max="10758" width="0.5703125" style="143" customWidth="1"/>
    <col min="10759" max="10778" width="0.710937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710937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140625" style="143" customWidth="1"/>
    <col min="10815" max="10815" width="0.5703125" style="143" customWidth="1"/>
    <col min="10816" max="10816" width="2.140625" style="143" customWidth="1"/>
    <col min="10817" max="10817" width="0.5703125" style="143" customWidth="1"/>
    <col min="10818" max="10818" width="2.140625" style="143" customWidth="1"/>
    <col min="10819" max="10819" width="0.5703125" style="143" customWidth="1"/>
    <col min="10820" max="10820" width="2.140625" style="143" customWidth="1"/>
    <col min="10821" max="10821" width="0.5703125" style="143" customWidth="1"/>
    <col min="10822" max="10822" width="2.140625" style="143" customWidth="1"/>
    <col min="10823" max="10823" width="0.5703125" style="143" customWidth="1"/>
    <col min="10824" max="10824" width="2.140625" style="143" customWidth="1"/>
    <col min="10825" max="10825" width="0.5703125" style="143" customWidth="1"/>
    <col min="10826" max="10826" width="2.140625" style="143" customWidth="1"/>
    <col min="10827" max="10827" width="0.5703125" style="143" customWidth="1"/>
    <col min="10828" max="10828" width="2.140625" style="143" customWidth="1"/>
    <col min="10829" max="10829" width="0.5703125" style="143" customWidth="1"/>
    <col min="10830" max="10830" width="2.140625" style="143" customWidth="1"/>
    <col min="10831" max="10831" width="0.5703125" style="143" customWidth="1"/>
    <col min="10832" max="10832" width="2.140625" style="143" customWidth="1"/>
    <col min="10833" max="10833" width="0.5703125" style="143" customWidth="1"/>
    <col min="10834" max="10834" width="2.140625" style="143" customWidth="1"/>
    <col min="10835" max="10835" width="0.5703125" style="143" customWidth="1"/>
    <col min="10836" max="10836" width="2.140625" style="143" customWidth="1"/>
    <col min="10837" max="10837" width="0.5703125" style="143" customWidth="1"/>
    <col min="10838" max="10838" width="1.7109375" style="143" customWidth="1"/>
    <col min="10839" max="11008" width="9.140625" style="143"/>
    <col min="11009" max="11009" width="0.7109375" style="143" customWidth="1"/>
    <col min="11010" max="11010" width="0.42578125" style="143" customWidth="1"/>
    <col min="11011" max="11011" width="0.5703125" style="143" customWidth="1"/>
    <col min="11012" max="11012" width="0.28515625" style="143" customWidth="1"/>
    <col min="11013" max="11013" width="3.42578125" style="143" customWidth="1"/>
    <col min="11014" max="11014" width="0.5703125" style="143" customWidth="1"/>
    <col min="11015" max="11034" width="0.710937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710937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140625" style="143" customWidth="1"/>
    <col min="11071" max="11071" width="0.5703125" style="143" customWidth="1"/>
    <col min="11072" max="11072" width="2.140625" style="143" customWidth="1"/>
    <col min="11073" max="11073" width="0.5703125" style="143" customWidth="1"/>
    <col min="11074" max="11074" width="2.140625" style="143" customWidth="1"/>
    <col min="11075" max="11075" width="0.5703125" style="143" customWidth="1"/>
    <col min="11076" max="11076" width="2.140625" style="143" customWidth="1"/>
    <col min="11077" max="11077" width="0.5703125" style="143" customWidth="1"/>
    <col min="11078" max="11078" width="2.140625" style="143" customWidth="1"/>
    <col min="11079" max="11079" width="0.5703125" style="143" customWidth="1"/>
    <col min="11080" max="11080" width="2.140625" style="143" customWidth="1"/>
    <col min="11081" max="11081" width="0.5703125" style="143" customWidth="1"/>
    <col min="11082" max="11082" width="2.140625" style="143" customWidth="1"/>
    <col min="11083" max="11083" width="0.5703125" style="143" customWidth="1"/>
    <col min="11084" max="11084" width="2.140625" style="143" customWidth="1"/>
    <col min="11085" max="11085" width="0.5703125" style="143" customWidth="1"/>
    <col min="11086" max="11086" width="2.140625" style="143" customWidth="1"/>
    <col min="11087" max="11087" width="0.5703125" style="143" customWidth="1"/>
    <col min="11088" max="11088" width="2.140625" style="143" customWidth="1"/>
    <col min="11089" max="11089" width="0.5703125" style="143" customWidth="1"/>
    <col min="11090" max="11090" width="2.140625" style="143" customWidth="1"/>
    <col min="11091" max="11091" width="0.5703125" style="143" customWidth="1"/>
    <col min="11092" max="11092" width="2.140625" style="143" customWidth="1"/>
    <col min="11093" max="11093" width="0.5703125" style="143" customWidth="1"/>
    <col min="11094" max="11094" width="1.7109375" style="143" customWidth="1"/>
    <col min="11095" max="11264" width="9.140625" style="143"/>
    <col min="11265" max="11265" width="0.7109375" style="143" customWidth="1"/>
    <col min="11266" max="11266" width="0.42578125" style="143" customWidth="1"/>
    <col min="11267" max="11267" width="0.5703125" style="143" customWidth="1"/>
    <col min="11268" max="11268" width="0.28515625" style="143" customWidth="1"/>
    <col min="11269" max="11269" width="3.42578125" style="143" customWidth="1"/>
    <col min="11270" max="11270" width="0.5703125" style="143" customWidth="1"/>
    <col min="11271" max="11290" width="0.710937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710937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140625" style="143" customWidth="1"/>
    <col min="11327" max="11327" width="0.5703125" style="143" customWidth="1"/>
    <col min="11328" max="11328" width="2.140625" style="143" customWidth="1"/>
    <col min="11329" max="11329" width="0.5703125" style="143" customWidth="1"/>
    <col min="11330" max="11330" width="2.140625" style="143" customWidth="1"/>
    <col min="11331" max="11331" width="0.5703125" style="143" customWidth="1"/>
    <col min="11332" max="11332" width="2.140625" style="143" customWidth="1"/>
    <col min="11333" max="11333" width="0.5703125" style="143" customWidth="1"/>
    <col min="11334" max="11334" width="2.140625" style="143" customWidth="1"/>
    <col min="11335" max="11335" width="0.5703125" style="143" customWidth="1"/>
    <col min="11336" max="11336" width="2.140625" style="143" customWidth="1"/>
    <col min="11337" max="11337" width="0.5703125" style="143" customWidth="1"/>
    <col min="11338" max="11338" width="2.140625" style="143" customWidth="1"/>
    <col min="11339" max="11339" width="0.5703125" style="143" customWidth="1"/>
    <col min="11340" max="11340" width="2.140625" style="143" customWidth="1"/>
    <col min="11341" max="11341" width="0.5703125" style="143" customWidth="1"/>
    <col min="11342" max="11342" width="2.140625" style="143" customWidth="1"/>
    <col min="11343" max="11343" width="0.5703125" style="143" customWidth="1"/>
    <col min="11344" max="11344" width="2.140625" style="143" customWidth="1"/>
    <col min="11345" max="11345" width="0.5703125" style="143" customWidth="1"/>
    <col min="11346" max="11346" width="2.140625" style="143" customWidth="1"/>
    <col min="11347" max="11347" width="0.5703125" style="143" customWidth="1"/>
    <col min="11348" max="11348" width="2.140625" style="143" customWidth="1"/>
    <col min="11349" max="11349" width="0.5703125" style="143" customWidth="1"/>
    <col min="11350" max="11350" width="1.7109375" style="143" customWidth="1"/>
    <col min="11351" max="11520" width="9.140625" style="143"/>
    <col min="11521" max="11521" width="0.7109375" style="143" customWidth="1"/>
    <col min="11522" max="11522" width="0.42578125" style="143" customWidth="1"/>
    <col min="11523" max="11523" width="0.5703125" style="143" customWidth="1"/>
    <col min="11524" max="11524" width="0.28515625" style="143" customWidth="1"/>
    <col min="11525" max="11525" width="3.42578125" style="143" customWidth="1"/>
    <col min="11526" max="11526" width="0.5703125" style="143" customWidth="1"/>
    <col min="11527" max="11546" width="0.710937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710937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140625" style="143" customWidth="1"/>
    <col min="11583" max="11583" width="0.5703125" style="143" customWidth="1"/>
    <col min="11584" max="11584" width="2.140625" style="143" customWidth="1"/>
    <col min="11585" max="11585" width="0.5703125" style="143" customWidth="1"/>
    <col min="11586" max="11586" width="2.140625" style="143" customWidth="1"/>
    <col min="11587" max="11587" width="0.5703125" style="143" customWidth="1"/>
    <col min="11588" max="11588" width="2.140625" style="143" customWidth="1"/>
    <col min="11589" max="11589" width="0.5703125" style="143" customWidth="1"/>
    <col min="11590" max="11590" width="2.140625" style="143" customWidth="1"/>
    <col min="11591" max="11591" width="0.5703125" style="143" customWidth="1"/>
    <col min="11592" max="11592" width="2.140625" style="143" customWidth="1"/>
    <col min="11593" max="11593" width="0.5703125" style="143" customWidth="1"/>
    <col min="11594" max="11594" width="2.140625" style="143" customWidth="1"/>
    <col min="11595" max="11595" width="0.5703125" style="143" customWidth="1"/>
    <col min="11596" max="11596" width="2.140625" style="143" customWidth="1"/>
    <col min="11597" max="11597" width="0.5703125" style="143" customWidth="1"/>
    <col min="11598" max="11598" width="2.140625" style="143" customWidth="1"/>
    <col min="11599" max="11599" width="0.5703125" style="143" customWidth="1"/>
    <col min="11600" max="11600" width="2.140625" style="143" customWidth="1"/>
    <col min="11601" max="11601" width="0.5703125" style="143" customWidth="1"/>
    <col min="11602" max="11602" width="2.140625" style="143" customWidth="1"/>
    <col min="11603" max="11603" width="0.5703125" style="143" customWidth="1"/>
    <col min="11604" max="11604" width="2.140625" style="143" customWidth="1"/>
    <col min="11605" max="11605" width="0.5703125" style="143" customWidth="1"/>
    <col min="11606" max="11606" width="1.7109375" style="143" customWidth="1"/>
    <col min="11607" max="11776" width="9.140625" style="143"/>
    <col min="11777" max="11777" width="0.7109375" style="143" customWidth="1"/>
    <col min="11778" max="11778" width="0.42578125" style="143" customWidth="1"/>
    <col min="11779" max="11779" width="0.5703125" style="143" customWidth="1"/>
    <col min="11780" max="11780" width="0.28515625" style="143" customWidth="1"/>
    <col min="11781" max="11781" width="3.42578125" style="143" customWidth="1"/>
    <col min="11782" max="11782" width="0.5703125" style="143" customWidth="1"/>
    <col min="11783" max="11802" width="0.710937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710937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140625" style="143" customWidth="1"/>
    <col min="11839" max="11839" width="0.5703125" style="143" customWidth="1"/>
    <col min="11840" max="11840" width="2.140625" style="143" customWidth="1"/>
    <col min="11841" max="11841" width="0.5703125" style="143" customWidth="1"/>
    <col min="11842" max="11842" width="2.140625" style="143" customWidth="1"/>
    <col min="11843" max="11843" width="0.5703125" style="143" customWidth="1"/>
    <col min="11844" max="11844" width="2.140625" style="143" customWidth="1"/>
    <col min="11845" max="11845" width="0.5703125" style="143" customWidth="1"/>
    <col min="11846" max="11846" width="2.140625" style="143" customWidth="1"/>
    <col min="11847" max="11847" width="0.5703125" style="143" customWidth="1"/>
    <col min="11848" max="11848" width="2.140625" style="143" customWidth="1"/>
    <col min="11849" max="11849" width="0.5703125" style="143" customWidth="1"/>
    <col min="11850" max="11850" width="2.140625" style="143" customWidth="1"/>
    <col min="11851" max="11851" width="0.5703125" style="143" customWidth="1"/>
    <col min="11852" max="11852" width="2.140625" style="143" customWidth="1"/>
    <col min="11853" max="11853" width="0.5703125" style="143" customWidth="1"/>
    <col min="11854" max="11854" width="2.140625" style="143" customWidth="1"/>
    <col min="11855" max="11855" width="0.5703125" style="143" customWidth="1"/>
    <col min="11856" max="11856" width="2.140625" style="143" customWidth="1"/>
    <col min="11857" max="11857" width="0.5703125" style="143" customWidth="1"/>
    <col min="11858" max="11858" width="2.140625" style="143" customWidth="1"/>
    <col min="11859" max="11859" width="0.5703125" style="143" customWidth="1"/>
    <col min="11860" max="11860" width="2.140625" style="143" customWidth="1"/>
    <col min="11861" max="11861" width="0.5703125" style="143" customWidth="1"/>
    <col min="11862" max="11862" width="1.7109375" style="143" customWidth="1"/>
    <col min="11863" max="12032" width="9.140625" style="143"/>
    <col min="12033" max="12033" width="0.7109375" style="143" customWidth="1"/>
    <col min="12034" max="12034" width="0.42578125" style="143" customWidth="1"/>
    <col min="12035" max="12035" width="0.5703125" style="143" customWidth="1"/>
    <col min="12036" max="12036" width="0.28515625" style="143" customWidth="1"/>
    <col min="12037" max="12037" width="3.42578125" style="143" customWidth="1"/>
    <col min="12038" max="12038" width="0.5703125" style="143" customWidth="1"/>
    <col min="12039" max="12058" width="0.710937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710937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140625" style="143" customWidth="1"/>
    <col min="12095" max="12095" width="0.5703125" style="143" customWidth="1"/>
    <col min="12096" max="12096" width="2.140625" style="143" customWidth="1"/>
    <col min="12097" max="12097" width="0.5703125" style="143" customWidth="1"/>
    <col min="12098" max="12098" width="2.140625" style="143" customWidth="1"/>
    <col min="12099" max="12099" width="0.5703125" style="143" customWidth="1"/>
    <col min="12100" max="12100" width="2.140625" style="143" customWidth="1"/>
    <col min="12101" max="12101" width="0.5703125" style="143" customWidth="1"/>
    <col min="12102" max="12102" width="2.140625" style="143" customWidth="1"/>
    <col min="12103" max="12103" width="0.5703125" style="143" customWidth="1"/>
    <col min="12104" max="12104" width="2.140625" style="143" customWidth="1"/>
    <col min="12105" max="12105" width="0.5703125" style="143" customWidth="1"/>
    <col min="12106" max="12106" width="2.140625" style="143" customWidth="1"/>
    <col min="12107" max="12107" width="0.5703125" style="143" customWidth="1"/>
    <col min="12108" max="12108" width="2.140625" style="143" customWidth="1"/>
    <col min="12109" max="12109" width="0.5703125" style="143" customWidth="1"/>
    <col min="12110" max="12110" width="2.140625" style="143" customWidth="1"/>
    <col min="12111" max="12111" width="0.5703125" style="143" customWidth="1"/>
    <col min="12112" max="12112" width="2.140625" style="143" customWidth="1"/>
    <col min="12113" max="12113" width="0.5703125" style="143" customWidth="1"/>
    <col min="12114" max="12114" width="2.140625" style="143" customWidth="1"/>
    <col min="12115" max="12115" width="0.5703125" style="143" customWidth="1"/>
    <col min="12116" max="12116" width="2.140625" style="143" customWidth="1"/>
    <col min="12117" max="12117" width="0.5703125" style="143" customWidth="1"/>
    <col min="12118" max="12118" width="1.7109375" style="143" customWidth="1"/>
    <col min="12119" max="12288" width="9.140625" style="143"/>
    <col min="12289" max="12289" width="0.7109375" style="143" customWidth="1"/>
    <col min="12290" max="12290" width="0.42578125" style="143" customWidth="1"/>
    <col min="12291" max="12291" width="0.5703125" style="143" customWidth="1"/>
    <col min="12292" max="12292" width="0.28515625" style="143" customWidth="1"/>
    <col min="12293" max="12293" width="3.42578125" style="143" customWidth="1"/>
    <col min="12294" max="12294" width="0.5703125" style="143" customWidth="1"/>
    <col min="12295" max="12314" width="0.710937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710937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140625" style="143" customWidth="1"/>
    <col min="12351" max="12351" width="0.5703125" style="143" customWidth="1"/>
    <col min="12352" max="12352" width="2.140625" style="143" customWidth="1"/>
    <col min="12353" max="12353" width="0.5703125" style="143" customWidth="1"/>
    <col min="12354" max="12354" width="2.140625" style="143" customWidth="1"/>
    <col min="12355" max="12355" width="0.5703125" style="143" customWidth="1"/>
    <col min="12356" max="12356" width="2.140625" style="143" customWidth="1"/>
    <col min="12357" max="12357" width="0.5703125" style="143" customWidth="1"/>
    <col min="12358" max="12358" width="2.140625" style="143" customWidth="1"/>
    <col min="12359" max="12359" width="0.5703125" style="143" customWidth="1"/>
    <col min="12360" max="12360" width="2.140625" style="143" customWidth="1"/>
    <col min="12361" max="12361" width="0.5703125" style="143" customWidth="1"/>
    <col min="12362" max="12362" width="2.140625" style="143" customWidth="1"/>
    <col min="12363" max="12363" width="0.5703125" style="143" customWidth="1"/>
    <col min="12364" max="12364" width="2.140625" style="143" customWidth="1"/>
    <col min="12365" max="12365" width="0.5703125" style="143" customWidth="1"/>
    <col min="12366" max="12366" width="2.140625" style="143" customWidth="1"/>
    <col min="12367" max="12367" width="0.5703125" style="143" customWidth="1"/>
    <col min="12368" max="12368" width="2.140625" style="143" customWidth="1"/>
    <col min="12369" max="12369" width="0.5703125" style="143" customWidth="1"/>
    <col min="12370" max="12370" width="2.140625" style="143" customWidth="1"/>
    <col min="12371" max="12371" width="0.5703125" style="143" customWidth="1"/>
    <col min="12372" max="12372" width="2.140625" style="143" customWidth="1"/>
    <col min="12373" max="12373" width="0.5703125" style="143" customWidth="1"/>
    <col min="12374" max="12374" width="1.7109375" style="143" customWidth="1"/>
    <col min="12375" max="12544" width="9.140625" style="143"/>
    <col min="12545" max="12545" width="0.7109375" style="143" customWidth="1"/>
    <col min="12546" max="12546" width="0.42578125" style="143" customWidth="1"/>
    <col min="12547" max="12547" width="0.5703125" style="143" customWidth="1"/>
    <col min="12548" max="12548" width="0.28515625" style="143" customWidth="1"/>
    <col min="12549" max="12549" width="3.42578125" style="143" customWidth="1"/>
    <col min="12550" max="12550" width="0.5703125" style="143" customWidth="1"/>
    <col min="12551" max="12570" width="0.710937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710937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140625" style="143" customWidth="1"/>
    <col min="12607" max="12607" width="0.5703125" style="143" customWidth="1"/>
    <col min="12608" max="12608" width="2.140625" style="143" customWidth="1"/>
    <col min="12609" max="12609" width="0.5703125" style="143" customWidth="1"/>
    <col min="12610" max="12610" width="2.140625" style="143" customWidth="1"/>
    <col min="12611" max="12611" width="0.5703125" style="143" customWidth="1"/>
    <col min="12612" max="12612" width="2.140625" style="143" customWidth="1"/>
    <col min="12613" max="12613" width="0.5703125" style="143" customWidth="1"/>
    <col min="12614" max="12614" width="2.140625" style="143" customWidth="1"/>
    <col min="12615" max="12615" width="0.5703125" style="143" customWidth="1"/>
    <col min="12616" max="12616" width="2.140625" style="143" customWidth="1"/>
    <col min="12617" max="12617" width="0.5703125" style="143" customWidth="1"/>
    <col min="12618" max="12618" width="2.140625" style="143" customWidth="1"/>
    <col min="12619" max="12619" width="0.5703125" style="143" customWidth="1"/>
    <col min="12620" max="12620" width="2.140625" style="143" customWidth="1"/>
    <col min="12621" max="12621" width="0.5703125" style="143" customWidth="1"/>
    <col min="12622" max="12622" width="2.140625" style="143" customWidth="1"/>
    <col min="12623" max="12623" width="0.5703125" style="143" customWidth="1"/>
    <col min="12624" max="12624" width="2.140625" style="143" customWidth="1"/>
    <col min="12625" max="12625" width="0.5703125" style="143" customWidth="1"/>
    <col min="12626" max="12626" width="2.140625" style="143" customWidth="1"/>
    <col min="12627" max="12627" width="0.5703125" style="143" customWidth="1"/>
    <col min="12628" max="12628" width="2.140625" style="143" customWidth="1"/>
    <col min="12629" max="12629" width="0.5703125" style="143" customWidth="1"/>
    <col min="12630" max="12630" width="1.7109375" style="143" customWidth="1"/>
    <col min="12631" max="12800" width="9.140625" style="143"/>
    <col min="12801" max="12801" width="0.7109375" style="143" customWidth="1"/>
    <col min="12802" max="12802" width="0.42578125" style="143" customWidth="1"/>
    <col min="12803" max="12803" width="0.5703125" style="143" customWidth="1"/>
    <col min="12804" max="12804" width="0.28515625" style="143" customWidth="1"/>
    <col min="12805" max="12805" width="3.42578125" style="143" customWidth="1"/>
    <col min="12806" max="12806" width="0.5703125" style="143" customWidth="1"/>
    <col min="12807" max="12826" width="0.710937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710937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140625" style="143" customWidth="1"/>
    <col min="12863" max="12863" width="0.5703125" style="143" customWidth="1"/>
    <col min="12864" max="12864" width="2.140625" style="143" customWidth="1"/>
    <col min="12865" max="12865" width="0.5703125" style="143" customWidth="1"/>
    <col min="12866" max="12866" width="2.140625" style="143" customWidth="1"/>
    <col min="12867" max="12867" width="0.5703125" style="143" customWidth="1"/>
    <col min="12868" max="12868" width="2.140625" style="143" customWidth="1"/>
    <col min="12869" max="12869" width="0.5703125" style="143" customWidth="1"/>
    <col min="12870" max="12870" width="2.140625" style="143" customWidth="1"/>
    <col min="12871" max="12871" width="0.5703125" style="143" customWidth="1"/>
    <col min="12872" max="12872" width="2.140625" style="143" customWidth="1"/>
    <col min="12873" max="12873" width="0.5703125" style="143" customWidth="1"/>
    <col min="12874" max="12874" width="2.140625" style="143" customWidth="1"/>
    <col min="12875" max="12875" width="0.5703125" style="143" customWidth="1"/>
    <col min="12876" max="12876" width="2.140625" style="143" customWidth="1"/>
    <col min="12877" max="12877" width="0.5703125" style="143" customWidth="1"/>
    <col min="12878" max="12878" width="2.140625" style="143" customWidth="1"/>
    <col min="12879" max="12879" width="0.5703125" style="143" customWidth="1"/>
    <col min="12880" max="12880" width="2.140625" style="143" customWidth="1"/>
    <col min="12881" max="12881" width="0.5703125" style="143" customWidth="1"/>
    <col min="12882" max="12882" width="2.140625" style="143" customWidth="1"/>
    <col min="12883" max="12883" width="0.5703125" style="143" customWidth="1"/>
    <col min="12884" max="12884" width="2.140625" style="143" customWidth="1"/>
    <col min="12885" max="12885" width="0.5703125" style="143" customWidth="1"/>
    <col min="12886" max="12886" width="1.7109375" style="143" customWidth="1"/>
    <col min="12887" max="13056" width="9.140625" style="143"/>
    <col min="13057" max="13057" width="0.7109375" style="143" customWidth="1"/>
    <col min="13058" max="13058" width="0.42578125" style="143" customWidth="1"/>
    <col min="13059" max="13059" width="0.5703125" style="143" customWidth="1"/>
    <col min="13060" max="13060" width="0.28515625" style="143" customWidth="1"/>
    <col min="13061" max="13061" width="3.42578125" style="143" customWidth="1"/>
    <col min="13062" max="13062" width="0.5703125" style="143" customWidth="1"/>
    <col min="13063" max="13082" width="0.710937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710937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140625" style="143" customWidth="1"/>
    <col min="13119" max="13119" width="0.5703125" style="143" customWidth="1"/>
    <col min="13120" max="13120" width="2.140625" style="143" customWidth="1"/>
    <col min="13121" max="13121" width="0.5703125" style="143" customWidth="1"/>
    <col min="13122" max="13122" width="2.140625" style="143" customWidth="1"/>
    <col min="13123" max="13123" width="0.5703125" style="143" customWidth="1"/>
    <col min="13124" max="13124" width="2.140625" style="143" customWidth="1"/>
    <col min="13125" max="13125" width="0.5703125" style="143" customWidth="1"/>
    <col min="13126" max="13126" width="2.140625" style="143" customWidth="1"/>
    <col min="13127" max="13127" width="0.5703125" style="143" customWidth="1"/>
    <col min="13128" max="13128" width="2.140625" style="143" customWidth="1"/>
    <col min="13129" max="13129" width="0.5703125" style="143" customWidth="1"/>
    <col min="13130" max="13130" width="2.140625" style="143" customWidth="1"/>
    <col min="13131" max="13131" width="0.5703125" style="143" customWidth="1"/>
    <col min="13132" max="13132" width="2.140625" style="143" customWidth="1"/>
    <col min="13133" max="13133" width="0.5703125" style="143" customWidth="1"/>
    <col min="13134" max="13134" width="2.140625" style="143" customWidth="1"/>
    <col min="13135" max="13135" width="0.5703125" style="143" customWidth="1"/>
    <col min="13136" max="13136" width="2.140625" style="143" customWidth="1"/>
    <col min="13137" max="13137" width="0.5703125" style="143" customWidth="1"/>
    <col min="13138" max="13138" width="2.140625" style="143" customWidth="1"/>
    <col min="13139" max="13139" width="0.5703125" style="143" customWidth="1"/>
    <col min="13140" max="13140" width="2.140625" style="143" customWidth="1"/>
    <col min="13141" max="13141" width="0.5703125" style="143" customWidth="1"/>
    <col min="13142" max="13142" width="1.7109375" style="143" customWidth="1"/>
    <col min="13143" max="13312" width="9.140625" style="143"/>
    <col min="13313" max="13313" width="0.7109375" style="143" customWidth="1"/>
    <col min="13314" max="13314" width="0.42578125" style="143" customWidth="1"/>
    <col min="13315" max="13315" width="0.5703125" style="143" customWidth="1"/>
    <col min="13316" max="13316" width="0.28515625" style="143" customWidth="1"/>
    <col min="13317" max="13317" width="3.42578125" style="143" customWidth="1"/>
    <col min="13318" max="13318" width="0.5703125" style="143" customWidth="1"/>
    <col min="13319" max="13338" width="0.710937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710937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140625" style="143" customWidth="1"/>
    <col min="13375" max="13375" width="0.5703125" style="143" customWidth="1"/>
    <col min="13376" max="13376" width="2.140625" style="143" customWidth="1"/>
    <col min="13377" max="13377" width="0.5703125" style="143" customWidth="1"/>
    <col min="13378" max="13378" width="2.140625" style="143" customWidth="1"/>
    <col min="13379" max="13379" width="0.5703125" style="143" customWidth="1"/>
    <col min="13380" max="13380" width="2.140625" style="143" customWidth="1"/>
    <col min="13381" max="13381" width="0.5703125" style="143" customWidth="1"/>
    <col min="13382" max="13382" width="2.140625" style="143" customWidth="1"/>
    <col min="13383" max="13383" width="0.5703125" style="143" customWidth="1"/>
    <col min="13384" max="13384" width="2.140625" style="143" customWidth="1"/>
    <col min="13385" max="13385" width="0.5703125" style="143" customWidth="1"/>
    <col min="13386" max="13386" width="2.140625" style="143" customWidth="1"/>
    <col min="13387" max="13387" width="0.5703125" style="143" customWidth="1"/>
    <col min="13388" max="13388" width="2.140625" style="143" customWidth="1"/>
    <col min="13389" max="13389" width="0.5703125" style="143" customWidth="1"/>
    <col min="13390" max="13390" width="2.140625" style="143" customWidth="1"/>
    <col min="13391" max="13391" width="0.5703125" style="143" customWidth="1"/>
    <col min="13392" max="13392" width="2.140625" style="143" customWidth="1"/>
    <col min="13393" max="13393" width="0.5703125" style="143" customWidth="1"/>
    <col min="13394" max="13394" width="2.140625" style="143" customWidth="1"/>
    <col min="13395" max="13395" width="0.5703125" style="143" customWidth="1"/>
    <col min="13396" max="13396" width="2.140625" style="143" customWidth="1"/>
    <col min="13397" max="13397" width="0.5703125" style="143" customWidth="1"/>
    <col min="13398" max="13398" width="1.7109375" style="143" customWidth="1"/>
    <col min="13399" max="13568" width="9.140625" style="143"/>
    <col min="13569" max="13569" width="0.7109375" style="143" customWidth="1"/>
    <col min="13570" max="13570" width="0.42578125" style="143" customWidth="1"/>
    <col min="13571" max="13571" width="0.5703125" style="143" customWidth="1"/>
    <col min="13572" max="13572" width="0.28515625" style="143" customWidth="1"/>
    <col min="13573" max="13573" width="3.42578125" style="143" customWidth="1"/>
    <col min="13574" max="13574" width="0.5703125" style="143" customWidth="1"/>
    <col min="13575" max="13594" width="0.710937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710937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140625" style="143" customWidth="1"/>
    <col min="13631" max="13631" width="0.5703125" style="143" customWidth="1"/>
    <col min="13632" max="13632" width="2.140625" style="143" customWidth="1"/>
    <col min="13633" max="13633" width="0.5703125" style="143" customWidth="1"/>
    <col min="13634" max="13634" width="2.140625" style="143" customWidth="1"/>
    <col min="13635" max="13635" width="0.5703125" style="143" customWidth="1"/>
    <col min="13636" max="13636" width="2.140625" style="143" customWidth="1"/>
    <col min="13637" max="13637" width="0.5703125" style="143" customWidth="1"/>
    <col min="13638" max="13638" width="2.140625" style="143" customWidth="1"/>
    <col min="13639" max="13639" width="0.5703125" style="143" customWidth="1"/>
    <col min="13640" max="13640" width="2.140625" style="143" customWidth="1"/>
    <col min="13641" max="13641" width="0.5703125" style="143" customWidth="1"/>
    <col min="13642" max="13642" width="2.140625" style="143" customWidth="1"/>
    <col min="13643" max="13643" width="0.5703125" style="143" customWidth="1"/>
    <col min="13644" max="13644" width="2.140625" style="143" customWidth="1"/>
    <col min="13645" max="13645" width="0.5703125" style="143" customWidth="1"/>
    <col min="13646" max="13646" width="2.140625" style="143" customWidth="1"/>
    <col min="13647" max="13647" width="0.5703125" style="143" customWidth="1"/>
    <col min="13648" max="13648" width="2.140625" style="143" customWidth="1"/>
    <col min="13649" max="13649" width="0.5703125" style="143" customWidth="1"/>
    <col min="13650" max="13650" width="2.140625" style="143" customWidth="1"/>
    <col min="13651" max="13651" width="0.5703125" style="143" customWidth="1"/>
    <col min="13652" max="13652" width="2.140625" style="143" customWidth="1"/>
    <col min="13653" max="13653" width="0.5703125" style="143" customWidth="1"/>
    <col min="13654" max="13654" width="1.7109375" style="143" customWidth="1"/>
    <col min="13655" max="13824" width="9.140625" style="143"/>
    <col min="13825" max="13825" width="0.7109375" style="143" customWidth="1"/>
    <col min="13826" max="13826" width="0.42578125" style="143" customWidth="1"/>
    <col min="13827" max="13827" width="0.5703125" style="143" customWidth="1"/>
    <col min="13828" max="13828" width="0.28515625" style="143" customWidth="1"/>
    <col min="13829" max="13829" width="3.42578125" style="143" customWidth="1"/>
    <col min="13830" max="13830" width="0.5703125" style="143" customWidth="1"/>
    <col min="13831" max="13850" width="0.710937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710937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140625" style="143" customWidth="1"/>
    <col min="13887" max="13887" width="0.5703125" style="143" customWidth="1"/>
    <col min="13888" max="13888" width="2.140625" style="143" customWidth="1"/>
    <col min="13889" max="13889" width="0.5703125" style="143" customWidth="1"/>
    <col min="13890" max="13890" width="2.140625" style="143" customWidth="1"/>
    <col min="13891" max="13891" width="0.5703125" style="143" customWidth="1"/>
    <col min="13892" max="13892" width="2.140625" style="143" customWidth="1"/>
    <col min="13893" max="13893" width="0.5703125" style="143" customWidth="1"/>
    <col min="13894" max="13894" width="2.140625" style="143" customWidth="1"/>
    <col min="13895" max="13895" width="0.5703125" style="143" customWidth="1"/>
    <col min="13896" max="13896" width="2.140625" style="143" customWidth="1"/>
    <col min="13897" max="13897" width="0.5703125" style="143" customWidth="1"/>
    <col min="13898" max="13898" width="2.140625" style="143" customWidth="1"/>
    <col min="13899" max="13899" width="0.5703125" style="143" customWidth="1"/>
    <col min="13900" max="13900" width="2.140625" style="143" customWidth="1"/>
    <col min="13901" max="13901" width="0.5703125" style="143" customWidth="1"/>
    <col min="13902" max="13902" width="2.140625" style="143" customWidth="1"/>
    <col min="13903" max="13903" width="0.5703125" style="143" customWidth="1"/>
    <col min="13904" max="13904" width="2.140625" style="143" customWidth="1"/>
    <col min="13905" max="13905" width="0.5703125" style="143" customWidth="1"/>
    <col min="13906" max="13906" width="2.140625" style="143" customWidth="1"/>
    <col min="13907" max="13907" width="0.5703125" style="143" customWidth="1"/>
    <col min="13908" max="13908" width="2.140625" style="143" customWidth="1"/>
    <col min="13909" max="13909" width="0.5703125" style="143" customWidth="1"/>
    <col min="13910" max="13910" width="1.7109375" style="143" customWidth="1"/>
    <col min="13911" max="14080" width="9.140625" style="143"/>
    <col min="14081" max="14081" width="0.7109375" style="143" customWidth="1"/>
    <col min="14082" max="14082" width="0.42578125" style="143" customWidth="1"/>
    <col min="14083" max="14083" width="0.5703125" style="143" customWidth="1"/>
    <col min="14084" max="14084" width="0.28515625" style="143" customWidth="1"/>
    <col min="14085" max="14085" width="3.42578125" style="143" customWidth="1"/>
    <col min="14086" max="14086" width="0.5703125" style="143" customWidth="1"/>
    <col min="14087" max="14106" width="0.710937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710937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140625" style="143" customWidth="1"/>
    <col min="14143" max="14143" width="0.5703125" style="143" customWidth="1"/>
    <col min="14144" max="14144" width="2.140625" style="143" customWidth="1"/>
    <col min="14145" max="14145" width="0.5703125" style="143" customWidth="1"/>
    <col min="14146" max="14146" width="2.140625" style="143" customWidth="1"/>
    <col min="14147" max="14147" width="0.5703125" style="143" customWidth="1"/>
    <col min="14148" max="14148" width="2.140625" style="143" customWidth="1"/>
    <col min="14149" max="14149" width="0.5703125" style="143" customWidth="1"/>
    <col min="14150" max="14150" width="2.140625" style="143" customWidth="1"/>
    <col min="14151" max="14151" width="0.5703125" style="143" customWidth="1"/>
    <col min="14152" max="14152" width="2.140625" style="143" customWidth="1"/>
    <col min="14153" max="14153" width="0.5703125" style="143" customWidth="1"/>
    <col min="14154" max="14154" width="2.140625" style="143" customWidth="1"/>
    <col min="14155" max="14155" width="0.5703125" style="143" customWidth="1"/>
    <col min="14156" max="14156" width="2.140625" style="143" customWidth="1"/>
    <col min="14157" max="14157" width="0.5703125" style="143" customWidth="1"/>
    <col min="14158" max="14158" width="2.140625" style="143" customWidth="1"/>
    <col min="14159" max="14159" width="0.5703125" style="143" customWidth="1"/>
    <col min="14160" max="14160" width="2.140625" style="143" customWidth="1"/>
    <col min="14161" max="14161" width="0.5703125" style="143" customWidth="1"/>
    <col min="14162" max="14162" width="2.140625" style="143" customWidth="1"/>
    <col min="14163" max="14163" width="0.5703125" style="143" customWidth="1"/>
    <col min="14164" max="14164" width="2.140625" style="143" customWidth="1"/>
    <col min="14165" max="14165" width="0.5703125" style="143" customWidth="1"/>
    <col min="14166" max="14166" width="1.7109375" style="143" customWidth="1"/>
    <col min="14167" max="14336" width="9.140625" style="143"/>
    <col min="14337" max="14337" width="0.7109375" style="143" customWidth="1"/>
    <col min="14338" max="14338" width="0.42578125" style="143" customWidth="1"/>
    <col min="14339" max="14339" width="0.5703125" style="143" customWidth="1"/>
    <col min="14340" max="14340" width="0.28515625" style="143" customWidth="1"/>
    <col min="14341" max="14341" width="3.42578125" style="143" customWidth="1"/>
    <col min="14342" max="14342" width="0.5703125" style="143" customWidth="1"/>
    <col min="14343" max="14362" width="0.710937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710937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140625" style="143" customWidth="1"/>
    <col min="14399" max="14399" width="0.5703125" style="143" customWidth="1"/>
    <col min="14400" max="14400" width="2.140625" style="143" customWidth="1"/>
    <col min="14401" max="14401" width="0.5703125" style="143" customWidth="1"/>
    <col min="14402" max="14402" width="2.140625" style="143" customWidth="1"/>
    <col min="14403" max="14403" width="0.5703125" style="143" customWidth="1"/>
    <col min="14404" max="14404" width="2.140625" style="143" customWidth="1"/>
    <col min="14405" max="14405" width="0.5703125" style="143" customWidth="1"/>
    <col min="14406" max="14406" width="2.140625" style="143" customWidth="1"/>
    <col min="14407" max="14407" width="0.5703125" style="143" customWidth="1"/>
    <col min="14408" max="14408" width="2.140625" style="143" customWidth="1"/>
    <col min="14409" max="14409" width="0.5703125" style="143" customWidth="1"/>
    <col min="14410" max="14410" width="2.140625" style="143" customWidth="1"/>
    <col min="14411" max="14411" width="0.5703125" style="143" customWidth="1"/>
    <col min="14412" max="14412" width="2.140625" style="143" customWidth="1"/>
    <col min="14413" max="14413" width="0.5703125" style="143" customWidth="1"/>
    <col min="14414" max="14414" width="2.140625" style="143" customWidth="1"/>
    <col min="14415" max="14415" width="0.5703125" style="143" customWidth="1"/>
    <col min="14416" max="14416" width="2.140625" style="143" customWidth="1"/>
    <col min="14417" max="14417" width="0.5703125" style="143" customWidth="1"/>
    <col min="14418" max="14418" width="2.140625" style="143" customWidth="1"/>
    <col min="14419" max="14419" width="0.5703125" style="143" customWidth="1"/>
    <col min="14420" max="14420" width="2.140625" style="143" customWidth="1"/>
    <col min="14421" max="14421" width="0.5703125" style="143" customWidth="1"/>
    <col min="14422" max="14422" width="1.7109375" style="143" customWidth="1"/>
    <col min="14423" max="14592" width="9.140625" style="143"/>
    <col min="14593" max="14593" width="0.7109375" style="143" customWidth="1"/>
    <col min="14594" max="14594" width="0.42578125" style="143" customWidth="1"/>
    <col min="14595" max="14595" width="0.5703125" style="143" customWidth="1"/>
    <col min="14596" max="14596" width="0.28515625" style="143" customWidth="1"/>
    <col min="14597" max="14597" width="3.42578125" style="143" customWidth="1"/>
    <col min="14598" max="14598" width="0.5703125" style="143" customWidth="1"/>
    <col min="14599" max="14618" width="0.710937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710937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140625" style="143" customWidth="1"/>
    <col min="14655" max="14655" width="0.5703125" style="143" customWidth="1"/>
    <col min="14656" max="14656" width="2.140625" style="143" customWidth="1"/>
    <col min="14657" max="14657" width="0.5703125" style="143" customWidth="1"/>
    <col min="14658" max="14658" width="2.140625" style="143" customWidth="1"/>
    <col min="14659" max="14659" width="0.5703125" style="143" customWidth="1"/>
    <col min="14660" max="14660" width="2.140625" style="143" customWidth="1"/>
    <col min="14661" max="14661" width="0.5703125" style="143" customWidth="1"/>
    <col min="14662" max="14662" width="2.140625" style="143" customWidth="1"/>
    <col min="14663" max="14663" width="0.5703125" style="143" customWidth="1"/>
    <col min="14664" max="14664" width="2.140625" style="143" customWidth="1"/>
    <col min="14665" max="14665" width="0.5703125" style="143" customWidth="1"/>
    <col min="14666" max="14666" width="2.140625" style="143" customWidth="1"/>
    <col min="14667" max="14667" width="0.5703125" style="143" customWidth="1"/>
    <col min="14668" max="14668" width="2.140625" style="143" customWidth="1"/>
    <col min="14669" max="14669" width="0.5703125" style="143" customWidth="1"/>
    <col min="14670" max="14670" width="2.140625" style="143" customWidth="1"/>
    <col min="14671" max="14671" width="0.5703125" style="143" customWidth="1"/>
    <col min="14672" max="14672" width="2.140625" style="143" customWidth="1"/>
    <col min="14673" max="14673" width="0.5703125" style="143" customWidth="1"/>
    <col min="14674" max="14674" width="2.140625" style="143" customWidth="1"/>
    <col min="14675" max="14675" width="0.5703125" style="143" customWidth="1"/>
    <col min="14676" max="14676" width="2.140625" style="143" customWidth="1"/>
    <col min="14677" max="14677" width="0.5703125" style="143" customWidth="1"/>
    <col min="14678" max="14678" width="1.7109375" style="143" customWidth="1"/>
    <col min="14679" max="14848" width="9.140625" style="143"/>
    <col min="14849" max="14849" width="0.7109375" style="143" customWidth="1"/>
    <col min="14850" max="14850" width="0.42578125" style="143" customWidth="1"/>
    <col min="14851" max="14851" width="0.5703125" style="143" customWidth="1"/>
    <col min="14852" max="14852" width="0.28515625" style="143" customWidth="1"/>
    <col min="14853" max="14853" width="3.42578125" style="143" customWidth="1"/>
    <col min="14854" max="14854" width="0.5703125" style="143" customWidth="1"/>
    <col min="14855" max="14874" width="0.710937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710937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140625" style="143" customWidth="1"/>
    <col min="14911" max="14911" width="0.5703125" style="143" customWidth="1"/>
    <col min="14912" max="14912" width="2.140625" style="143" customWidth="1"/>
    <col min="14913" max="14913" width="0.5703125" style="143" customWidth="1"/>
    <col min="14914" max="14914" width="2.140625" style="143" customWidth="1"/>
    <col min="14915" max="14915" width="0.5703125" style="143" customWidth="1"/>
    <col min="14916" max="14916" width="2.140625" style="143" customWidth="1"/>
    <col min="14917" max="14917" width="0.5703125" style="143" customWidth="1"/>
    <col min="14918" max="14918" width="2.140625" style="143" customWidth="1"/>
    <col min="14919" max="14919" width="0.5703125" style="143" customWidth="1"/>
    <col min="14920" max="14920" width="2.140625" style="143" customWidth="1"/>
    <col min="14921" max="14921" width="0.5703125" style="143" customWidth="1"/>
    <col min="14922" max="14922" width="2.140625" style="143" customWidth="1"/>
    <col min="14923" max="14923" width="0.5703125" style="143" customWidth="1"/>
    <col min="14924" max="14924" width="2.140625" style="143" customWidth="1"/>
    <col min="14925" max="14925" width="0.5703125" style="143" customWidth="1"/>
    <col min="14926" max="14926" width="2.140625" style="143" customWidth="1"/>
    <col min="14927" max="14927" width="0.5703125" style="143" customWidth="1"/>
    <col min="14928" max="14928" width="2.140625" style="143" customWidth="1"/>
    <col min="14929" max="14929" width="0.5703125" style="143" customWidth="1"/>
    <col min="14930" max="14930" width="2.140625" style="143" customWidth="1"/>
    <col min="14931" max="14931" width="0.5703125" style="143" customWidth="1"/>
    <col min="14932" max="14932" width="2.140625" style="143" customWidth="1"/>
    <col min="14933" max="14933" width="0.5703125" style="143" customWidth="1"/>
    <col min="14934" max="14934" width="1.7109375" style="143" customWidth="1"/>
    <col min="14935" max="15104" width="9.140625" style="143"/>
    <col min="15105" max="15105" width="0.7109375" style="143" customWidth="1"/>
    <col min="15106" max="15106" width="0.42578125" style="143" customWidth="1"/>
    <col min="15107" max="15107" width="0.5703125" style="143" customWidth="1"/>
    <col min="15108" max="15108" width="0.28515625" style="143" customWidth="1"/>
    <col min="15109" max="15109" width="3.42578125" style="143" customWidth="1"/>
    <col min="15110" max="15110" width="0.5703125" style="143" customWidth="1"/>
    <col min="15111" max="15130" width="0.710937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710937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140625" style="143" customWidth="1"/>
    <col min="15167" max="15167" width="0.5703125" style="143" customWidth="1"/>
    <col min="15168" max="15168" width="2.140625" style="143" customWidth="1"/>
    <col min="15169" max="15169" width="0.5703125" style="143" customWidth="1"/>
    <col min="15170" max="15170" width="2.140625" style="143" customWidth="1"/>
    <col min="15171" max="15171" width="0.5703125" style="143" customWidth="1"/>
    <col min="15172" max="15172" width="2.140625" style="143" customWidth="1"/>
    <col min="15173" max="15173" width="0.5703125" style="143" customWidth="1"/>
    <col min="15174" max="15174" width="2.140625" style="143" customWidth="1"/>
    <col min="15175" max="15175" width="0.5703125" style="143" customWidth="1"/>
    <col min="15176" max="15176" width="2.140625" style="143" customWidth="1"/>
    <col min="15177" max="15177" width="0.5703125" style="143" customWidth="1"/>
    <col min="15178" max="15178" width="2.140625" style="143" customWidth="1"/>
    <col min="15179" max="15179" width="0.5703125" style="143" customWidth="1"/>
    <col min="15180" max="15180" width="2.140625" style="143" customWidth="1"/>
    <col min="15181" max="15181" width="0.5703125" style="143" customWidth="1"/>
    <col min="15182" max="15182" width="2.140625" style="143" customWidth="1"/>
    <col min="15183" max="15183" width="0.5703125" style="143" customWidth="1"/>
    <col min="15184" max="15184" width="2.140625" style="143" customWidth="1"/>
    <col min="15185" max="15185" width="0.5703125" style="143" customWidth="1"/>
    <col min="15186" max="15186" width="2.140625" style="143" customWidth="1"/>
    <col min="15187" max="15187" width="0.5703125" style="143" customWidth="1"/>
    <col min="15188" max="15188" width="2.140625" style="143" customWidth="1"/>
    <col min="15189" max="15189" width="0.5703125" style="143" customWidth="1"/>
    <col min="15190" max="15190" width="1.7109375" style="143" customWidth="1"/>
    <col min="15191" max="15360" width="9.140625" style="143"/>
    <col min="15361" max="15361" width="0.7109375" style="143" customWidth="1"/>
    <col min="15362" max="15362" width="0.42578125" style="143" customWidth="1"/>
    <col min="15363" max="15363" width="0.5703125" style="143" customWidth="1"/>
    <col min="15364" max="15364" width="0.28515625" style="143" customWidth="1"/>
    <col min="15365" max="15365" width="3.42578125" style="143" customWidth="1"/>
    <col min="15366" max="15366" width="0.5703125" style="143" customWidth="1"/>
    <col min="15367" max="15386" width="0.710937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710937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140625" style="143" customWidth="1"/>
    <col min="15423" max="15423" width="0.5703125" style="143" customWidth="1"/>
    <col min="15424" max="15424" width="2.140625" style="143" customWidth="1"/>
    <col min="15425" max="15425" width="0.5703125" style="143" customWidth="1"/>
    <col min="15426" max="15426" width="2.140625" style="143" customWidth="1"/>
    <col min="15427" max="15427" width="0.5703125" style="143" customWidth="1"/>
    <col min="15428" max="15428" width="2.140625" style="143" customWidth="1"/>
    <col min="15429" max="15429" width="0.5703125" style="143" customWidth="1"/>
    <col min="15430" max="15430" width="2.140625" style="143" customWidth="1"/>
    <col min="15431" max="15431" width="0.5703125" style="143" customWidth="1"/>
    <col min="15432" max="15432" width="2.140625" style="143" customWidth="1"/>
    <col min="15433" max="15433" width="0.5703125" style="143" customWidth="1"/>
    <col min="15434" max="15434" width="2.140625" style="143" customWidth="1"/>
    <col min="15435" max="15435" width="0.5703125" style="143" customWidth="1"/>
    <col min="15436" max="15436" width="2.140625" style="143" customWidth="1"/>
    <col min="15437" max="15437" width="0.5703125" style="143" customWidth="1"/>
    <col min="15438" max="15438" width="2.140625" style="143" customWidth="1"/>
    <col min="15439" max="15439" width="0.5703125" style="143" customWidth="1"/>
    <col min="15440" max="15440" width="2.140625" style="143" customWidth="1"/>
    <col min="15441" max="15441" width="0.5703125" style="143" customWidth="1"/>
    <col min="15442" max="15442" width="2.140625" style="143" customWidth="1"/>
    <col min="15443" max="15443" width="0.5703125" style="143" customWidth="1"/>
    <col min="15444" max="15444" width="2.140625" style="143" customWidth="1"/>
    <col min="15445" max="15445" width="0.5703125" style="143" customWidth="1"/>
    <col min="15446" max="15446" width="1.7109375" style="143" customWidth="1"/>
    <col min="15447" max="15616" width="9.140625" style="143"/>
    <col min="15617" max="15617" width="0.7109375" style="143" customWidth="1"/>
    <col min="15618" max="15618" width="0.42578125" style="143" customWidth="1"/>
    <col min="15619" max="15619" width="0.5703125" style="143" customWidth="1"/>
    <col min="15620" max="15620" width="0.28515625" style="143" customWidth="1"/>
    <col min="15621" max="15621" width="3.42578125" style="143" customWidth="1"/>
    <col min="15622" max="15622" width="0.5703125" style="143" customWidth="1"/>
    <col min="15623" max="15642" width="0.710937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710937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140625" style="143" customWidth="1"/>
    <col min="15679" max="15679" width="0.5703125" style="143" customWidth="1"/>
    <col min="15680" max="15680" width="2.140625" style="143" customWidth="1"/>
    <col min="15681" max="15681" width="0.5703125" style="143" customWidth="1"/>
    <col min="15682" max="15682" width="2.140625" style="143" customWidth="1"/>
    <col min="15683" max="15683" width="0.5703125" style="143" customWidth="1"/>
    <col min="15684" max="15684" width="2.140625" style="143" customWidth="1"/>
    <col min="15685" max="15685" width="0.5703125" style="143" customWidth="1"/>
    <col min="15686" max="15686" width="2.140625" style="143" customWidth="1"/>
    <col min="15687" max="15687" width="0.5703125" style="143" customWidth="1"/>
    <col min="15688" max="15688" width="2.140625" style="143" customWidth="1"/>
    <col min="15689" max="15689" width="0.5703125" style="143" customWidth="1"/>
    <col min="15690" max="15690" width="2.140625" style="143" customWidth="1"/>
    <col min="15691" max="15691" width="0.5703125" style="143" customWidth="1"/>
    <col min="15692" max="15692" width="2.140625" style="143" customWidth="1"/>
    <col min="15693" max="15693" width="0.5703125" style="143" customWidth="1"/>
    <col min="15694" max="15694" width="2.140625" style="143" customWidth="1"/>
    <col min="15695" max="15695" width="0.5703125" style="143" customWidth="1"/>
    <col min="15696" max="15696" width="2.140625" style="143" customWidth="1"/>
    <col min="15697" max="15697" width="0.5703125" style="143" customWidth="1"/>
    <col min="15698" max="15698" width="2.140625" style="143" customWidth="1"/>
    <col min="15699" max="15699" width="0.5703125" style="143" customWidth="1"/>
    <col min="15700" max="15700" width="2.140625" style="143" customWidth="1"/>
    <col min="15701" max="15701" width="0.5703125" style="143" customWidth="1"/>
    <col min="15702" max="15702" width="1.7109375" style="143" customWidth="1"/>
    <col min="15703" max="15872" width="9.140625" style="143"/>
    <col min="15873" max="15873" width="0.7109375" style="143" customWidth="1"/>
    <col min="15874" max="15874" width="0.42578125" style="143" customWidth="1"/>
    <col min="15875" max="15875" width="0.5703125" style="143" customWidth="1"/>
    <col min="15876" max="15876" width="0.28515625" style="143" customWidth="1"/>
    <col min="15877" max="15877" width="3.42578125" style="143" customWidth="1"/>
    <col min="15878" max="15878" width="0.5703125" style="143" customWidth="1"/>
    <col min="15879" max="15898" width="0.710937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710937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140625" style="143" customWidth="1"/>
    <col min="15935" max="15935" width="0.5703125" style="143" customWidth="1"/>
    <col min="15936" max="15936" width="2.140625" style="143" customWidth="1"/>
    <col min="15937" max="15937" width="0.5703125" style="143" customWidth="1"/>
    <col min="15938" max="15938" width="2.140625" style="143" customWidth="1"/>
    <col min="15939" max="15939" width="0.5703125" style="143" customWidth="1"/>
    <col min="15940" max="15940" width="2.140625" style="143" customWidth="1"/>
    <col min="15941" max="15941" width="0.5703125" style="143" customWidth="1"/>
    <col min="15942" max="15942" width="2.140625" style="143" customWidth="1"/>
    <col min="15943" max="15943" width="0.5703125" style="143" customWidth="1"/>
    <col min="15944" max="15944" width="2.140625" style="143" customWidth="1"/>
    <col min="15945" max="15945" width="0.5703125" style="143" customWidth="1"/>
    <col min="15946" max="15946" width="2.140625" style="143" customWidth="1"/>
    <col min="15947" max="15947" width="0.5703125" style="143" customWidth="1"/>
    <col min="15948" max="15948" width="2.140625" style="143" customWidth="1"/>
    <col min="15949" max="15949" width="0.5703125" style="143" customWidth="1"/>
    <col min="15950" max="15950" width="2.140625" style="143" customWidth="1"/>
    <col min="15951" max="15951" width="0.5703125" style="143" customWidth="1"/>
    <col min="15952" max="15952" width="2.140625" style="143" customWidth="1"/>
    <col min="15953" max="15953" width="0.5703125" style="143" customWidth="1"/>
    <col min="15954" max="15954" width="2.140625" style="143" customWidth="1"/>
    <col min="15955" max="15955" width="0.5703125" style="143" customWidth="1"/>
    <col min="15956" max="15956" width="2.140625" style="143" customWidth="1"/>
    <col min="15957" max="15957" width="0.5703125" style="143" customWidth="1"/>
    <col min="15958" max="15958" width="1.7109375" style="143" customWidth="1"/>
    <col min="15959" max="16128" width="9.140625" style="143"/>
    <col min="16129" max="16129" width="0.7109375" style="143" customWidth="1"/>
    <col min="16130" max="16130" width="0.42578125" style="143" customWidth="1"/>
    <col min="16131" max="16131" width="0.5703125" style="143" customWidth="1"/>
    <col min="16132" max="16132" width="0.28515625" style="143" customWidth="1"/>
    <col min="16133" max="16133" width="3.42578125" style="143" customWidth="1"/>
    <col min="16134" max="16134" width="0.5703125" style="143" customWidth="1"/>
    <col min="16135" max="16154" width="0.710937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710937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140625" style="143" customWidth="1"/>
    <col min="16191" max="16191" width="0.5703125" style="143" customWidth="1"/>
    <col min="16192" max="16192" width="2.140625" style="143" customWidth="1"/>
    <col min="16193" max="16193" width="0.5703125" style="143" customWidth="1"/>
    <col min="16194" max="16194" width="2.140625" style="143" customWidth="1"/>
    <col min="16195" max="16195" width="0.5703125" style="143" customWidth="1"/>
    <col min="16196" max="16196" width="2.140625" style="143" customWidth="1"/>
    <col min="16197" max="16197" width="0.5703125" style="143" customWidth="1"/>
    <col min="16198" max="16198" width="2.140625" style="143" customWidth="1"/>
    <col min="16199" max="16199" width="0.5703125" style="143" customWidth="1"/>
    <col min="16200" max="16200" width="2.140625" style="143" customWidth="1"/>
    <col min="16201" max="16201" width="0.5703125" style="143" customWidth="1"/>
    <col min="16202" max="16202" width="2.140625" style="143" customWidth="1"/>
    <col min="16203" max="16203" width="0.5703125" style="143" customWidth="1"/>
    <col min="16204" max="16204" width="2.140625" style="143" customWidth="1"/>
    <col min="16205" max="16205" width="0.5703125" style="143" customWidth="1"/>
    <col min="16206" max="16206" width="2.140625" style="143" customWidth="1"/>
    <col min="16207" max="16207" width="0.5703125" style="143" customWidth="1"/>
    <col min="16208" max="16208" width="2.140625" style="143" customWidth="1"/>
    <col min="16209" max="16209" width="0.5703125" style="143" customWidth="1"/>
    <col min="16210" max="16210" width="2.140625" style="143" customWidth="1"/>
    <col min="16211" max="16211" width="0.5703125" style="143" customWidth="1"/>
    <col min="16212" max="16212" width="2.140625" style="143" customWidth="1"/>
    <col min="16213" max="16213" width="0.5703125" style="143" customWidth="1"/>
    <col min="16214" max="16214" width="1.7109375" style="143" customWidth="1"/>
    <col min="16215" max="16384" width="9.140625" style="143"/>
  </cols>
  <sheetData>
    <row r="1" spans="1:88" s="1" customFormat="1" ht="14.25" customHeight="1" thickBot="1">
      <c r="F1" s="2" t="s">
        <v>77</v>
      </c>
      <c r="G1" s="137"/>
      <c r="CJ1" s="143"/>
    </row>
    <row r="2" spans="1:88" ht="7.5" customHeight="1" thickTop="1">
      <c r="A2" s="139"/>
      <c r="B2" s="138"/>
      <c r="C2" s="140"/>
      <c r="D2" s="138"/>
      <c r="E2" s="141"/>
      <c r="F2" s="138"/>
      <c r="G2" s="142"/>
      <c r="H2" s="640" t="str">
        <f>Index!C310</f>
        <v>Súvaha Úč POD 1 - 01</v>
      </c>
      <c r="I2" s="641"/>
      <c r="J2" s="641"/>
      <c r="K2" s="641"/>
      <c r="L2" s="641"/>
      <c r="M2" s="641"/>
      <c r="N2" s="641"/>
      <c r="O2" s="641"/>
      <c r="P2" s="641"/>
      <c r="Q2" s="641"/>
      <c r="R2" s="641"/>
      <c r="S2" s="641"/>
      <c r="T2" s="641"/>
      <c r="U2" s="641"/>
      <c r="V2" s="641"/>
      <c r="W2" s="641"/>
      <c r="X2" s="642"/>
      <c r="Y2" s="142"/>
      <c r="Z2" s="142"/>
      <c r="AA2" s="138"/>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5"/>
      <c r="BT2" s="656"/>
      <c r="BU2" s="656"/>
      <c r="BV2" s="656"/>
      <c r="BW2" s="656"/>
      <c r="BX2" s="656"/>
      <c r="BY2" s="656"/>
      <c r="BZ2" s="656"/>
      <c r="CA2" s="656"/>
      <c r="CB2" s="656"/>
      <c r="CC2" s="656"/>
      <c r="CD2" s="656"/>
      <c r="CE2" s="138"/>
      <c r="CF2" s="138"/>
      <c r="CG2" s="138"/>
      <c r="CH2" s="138"/>
      <c r="CI2" s="138"/>
    </row>
    <row r="3" spans="1:88" ht="3.75" customHeight="1" thickBot="1">
      <c r="A3" s="139"/>
      <c r="B3" s="138"/>
      <c r="C3" s="144"/>
      <c r="D3" s="144"/>
      <c r="E3" s="145"/>
      <c r="F3" s="138"/>
      <c r="G3" s="142"/>
      <c r="H3" s="643"/>
      <c r="I3" s="644"/>
      <c r="J3" s="644"/>
      <c r="K3" s="644"/>
      <c r="L3" s="644"/>
      <c r="M3" s="644"/>
      <c r="N3" s="644"/>
      <c r="O3" s="644"/>
      <c r="P3" s="644"/>
      <c r="Q3" s="644"/>
      <c r="R3" s="644"/>
      <c r="S3" s="644"/>
      <c r="T3" s="644"/>
      <c r="U3" s="644"/>
      <c r="V3" s="644"/>
      <c r="W3" s="644"/>
      <c r="X3" s="645"/>
      <c r="Y3" s="142"/>
      <c r="Z3" s="142"/>
      <c r="AA3" s="138"/>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147"/>
      <c r="BT3" s="656"/>
      <c r="BU3" s="656"/>
      <c r="BV3" s="656"/>
      <c r="BW3" s="656"/>
      <c r="BX3" s="656"/>
      <c r="BY3" s="656"/>
      <c r="BZ3" s="656"/>
      <c r="CA3" s="656"/>
      <c r="CB3" s="656"/>
      <c r="CC3" s="656"/>
      <c r="CD3" s="656"/>
      <c r="CE3" s="138"/>
      <c r="CF3" s="138"/>
      <c r="CG3" s="138"/>
      <c r="CH3" s="138"/>
      <c r="CI3" s="138"/>
    </row>
    <row r="4" spans="1:88" ht="16.5" customHeight="1" thickTop="1">
      <c r="A4" s="139"/>
      <c r="B4" s="138"/>
      <c r="C4" s="144"/>
      <c r="D4" s="144"/>
      <c r="E4" s="148"/>
      <c r="F4" s="138"/>
      <c r="G4" s="142"/>
      <c r="H4" s="646"/>
      <c r="I4" s="647"/>
      <c r="J4" s="647"/>
      <c r="K4" s="647"/>
      <c r="L4" s="647"/>
      <c r="M4" s="647"/>
      <c r="N4" s="647"/>
      <c r="O4" s="647"/>
      <c r="P4" s="647"/>
      <c r="Q4" s="647"/>
      <c r="R4" s="647"/>
      <c r="S4" s="647"/>
      <c r="T4" s="647"/>
      <c r="U4" s="647"/>
      <c r="V4" s="647"/>
      <c r="W4" s="647"/>
      <c r="X4" s="648"/>
      <c r="Y4" s="142"/>
      <c r="Z4" s="142"/>
      <c r="AA4" s="138"/>
      <c r="AB4" s="660" t="s">
        <v>48</v>
      </c>
      <c r="AC4" s="661"/>
      <c r="AD4" s="592"/>
      <c r="AE4" s="44" t="str">
        <f>'Závierka titulka'!$C$21</f>
        <v>2</v>
      </c>
      <c r="AF4" s="592"/>
      <c r="AG4" s="44" t="str">
        <f>'Závierka titulka'!$E$21</f>
        <v>0</v>
      </c>
      <c r="AH4" s="592"/>
      <c r="AI4" s="44" t="str">
        <f>'Závierka titulka'!$G$21</f>
        <v>2</v>
      </c>
      <c r="AJ4" s="592"/>
      <c r="AK4" s="44" t="str">
        <f>'Závierka titulka'!$I$21</f>
        <v>0</v>
      </c>
      <c r="AL4" s="592"/>
      <c r="AM4" s="44" t="str">
        <f>'Závierka titulka'!$K$21</f>
        <v>2</v>
      </c>
      <c r="AN4" s="592"/>
      <c r="AO4" s="44" t="str">
        <f>'Závierka titulka'!$M$21</f>
        <v>6</v>
      </c>
      <c r="AP4" s="592"/>
      <c r="AQ4" s="44" t="str">
        <f>'Závierka titulka'!$O$21</f>
        <v>2</v>
      </c>
      <c r="AR4" s="599"/>
      <c r="AS4" s="44" t="str">
        <f>'Závierka titulka'!$Q$21</f>
        <v>4</v>
      </c>
      <c r="AT4" s="41"/>
      <c r="AU4" s="44" t="str">
        <f>'Závierka titulka'!$S$21</f>
        <v>4</v>
      </c>
      <c r="AV4" s="149"/>
      <c r="AW4" s="44" t="str">
        <f>'Závierka titulka'!$U$21</f>
        <v>2</v>
      </c>
      <c r="AX4" s="150"/>
      <c r="AY4" s="652"/>
      <c r="AZ4" s="658"/>
      <c r="BA4" s="659"/>
      <c r="BB4" s="659"/>
      <c r="BC4" s="659"/>
      <c r="BD4" s="44" t="str">
        <f>'Závierka titulka'!$C$27</f>
        <v>3</v>
      </c>
      <c r="BE4" s="151"/>
      <c r="BF4" s="44" t="str">
        <f>'Závierka titulka'!$E$27</f>
        <v>5</v>
      </c>
      <c r="BG4" s="151"/>
      <c r="BH4" s="44" t="str">
        <f>'Závierka titulka'!$G$27</f>
        <v>8</v>
      </c>
      <c r="BI4" s="151"/>
      <c r="BJ4" s="44" t="str">
        <f>'Závierka titulka'!$I27</f>
        <v>3</v>
      </c>
      <c r="BK4" s="151"/>
      <c r="BL4" s="44" t="str">
        <f>'Závierka titulka'!$K$27</f>
        <v>9</v>
      </c>
      <c r="BM4" s="151"/>
      <c r="BN4" s="44" t="str">
        <f>'Závierka titulka'!$M$27</f>
        <v>2</v>
      </c>
      <c r="BO4" s="41"/>
      <c r="BP4" s="44" t="str">
        <f>'Závierka titulka'!$O$27</f>
        <v>2</v>
      </c>
      <c r="BQ4" s="41"/>
      <c r="BR4" s="44" t="str">
        <f>'Závierka titulka'!$Q$27</f>
        <v>8</v>
      </c>
      <c r="BS4" s="150"/>
      <c r="BT4" s="656"/>
      <c r="BU4" s="656"/>
      <c r="BV4" s="656"/>
      <c r="BW4" s="656"/>
      <c r="BX4" s="656"/>
      <c r="BY4" s="656"/>
      <c r="BZ4" s="656"/>
      <c r="CA4" s="656"/>
      <c r="CB4" s="656"/>
      <c r="CC4" s="656"/>
      <c r="CD4" s="656"/>
      <c r="CE4" s="139"/>
      <c r="CF4" s="152"/>
      <c r="CG4" s="153"/>
      <c r="CH4" s="154"/>
      <c r="CI4" s="154"/>
    </row>
    <row r="5" spans="1:88" ht="3" customHeight="1">
      <c r="A5" s="139"/>
      <c r="B5" s="138"/>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5"/>
      <c r="BM5" s="158"/>
      <c r="BN5" s="155"/>
      <c r="BO5" s="155"/>
      <c r="BP5" s="155"/>
      <c r="BQ5" s="155"/>
      <c r="BR5" s="155"/>
      <c r="BS5" s="156"/>
      <c r="BT5" s="656"/>
      <c r="BU5" s="656"/>
      <c r="BV5" s="656"/>
      <c r="BW5" s="656"/>
      <c r="BX5" s="656"/>
      <c r="BY5" s="656"/>
      <c r="BZ5" s="656"/>
      <c r="CA5" s="656"/>
      <c r="CB5" s="656"/>
      <c r="CC5" s="656"/>
      <c r="CD5" s="656"/>
      <c r="CE5" s="139"/>
      <c r="CF5" s="138"/>
      <c r="CG5" s="159"/>
      <c r="CH5" s="154"/>
      <c r="CI5" s="154"/>
    </row>
    <row r="6" spans="1:88" ht="4.5" customHeight="1" thickBot="1">
      <c r="A6" s="139"/>
      <c r="B6" s="138"/>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162"/>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4"/>
      <c r="BX6" s="164"/>
      <c r="BY6" s="164"/>
      <c r="BZ6" s="164"/>
      <c r="CA6" s="164"/>
      <c r="CB6" s="164"/>
      <c r="CC6" s="164"/>
      <c r="CD6" s="164"/>
      <c r="CE6" s="164"/>
      <c r="CF6" s="164"/>
      <c r="CG6" s="164"/>
      <c r="CH6" s="138"/>
      <c r="CI6" s="138"/>
    </row>
    <row r="7" spans="1:88" ht="12.75" customHeight="1" thickBot="1">
      <c r="A7" s="139"/>
      <c r="B7" s="138"/>
      <c r="C7" s="144"/>
      <c r="D7" s="144"/>
      <c r="E7" s="757" t="str">
        <f>Index!C311</f>
        <v>Ozna-čenie</v>
      </c>
      <c r="F7" s="758"/>
      <c r="G7" s="473"/>
      <c r="H7" s="485"/>
      <c r="I7" s="485"/>
      <c r="J7" s="485"/>
      <c r="K7" s="485"/>
      <c r="L7" s="485"/>
      <c r="M7" s="485"/>
      <c r="N7" s="485"/>
      <c r="O7" s="485"/>
      <c r="P7" s="485"/>
      <c r="Q7" s="485"/>
      <c r="R7" s="485"/>
      <c r="S7" s="485"/>
      <c r="T7" s="485"/>
      <c r="U7" s="485"/>
      <c r="V7" s="485"/>
      <c r="W7" s="213"/>
      <c r="X7" s="213"/>
      <c r="Y7" s="213"/>
      <c r="Z7" s="214"/>
      <c r="AA7" s="213"/>
      <c r="AB7" s="213"/>
      <c r="AC7" s="214"/>
      <c r="AD7" s="760" t="str">
        <f>Index!C315</f>
        <v>Bežné účtovné obdobie</v>
      </c>
      <c r="AE7" s="760"/>
      <c r="AF7" s="760"/>
      <c r="AG7" s="760"/>
      <c r="AH7" s="760"/>
      <c r="AI7" s="760"/>
      <c r="AJ7" s="760"/>
      <c r="AK7" s="760"/>
      <c r="AL7" s="760"/>
      <c r="AM7" s="760"/>
      <c r="AN7" s="760"/>
      <c r="AO7" s="760"/>
      <c r="AP7" s="760"/>
      <c r="AQ7" s="760"/>
      <c r="AR7" s="760"/>
      <c r="AS7" s="760"/>
      <c r="AT7" s="760"/>
      <c r="AU7" s="760"/>
      <c r="AV7" s="760"/>
      <c r="AW7" s="760"/>
      <c r="AX7" s="760"/>
      <c r="AY7" s="760"/>
      <c r="AZ7" s="760"/>
      <c r="BA7" s="760"/>
      <c r="BB7" s="760"/>
      <c r="BC7" s="760"/>
      <c r="BD7" s="760"/>
      <c r="BE7" s="760"/>
      <c r="BF7" s="760"/>
      <c r="BG7" s="760"/>
      <c r="BH7" s="760"/>
      <c r="BI7" s="760"/>
      <c r="BJ7" s="760"/>
      <c r="BK7" s="760"/>
      <c r="BL7" s="760"/>
      <c r="BM7" s="760"/>
      <c r="BN7" s="760"/>
      <c r="BO7" s="760"/>
      <c r="BP7" s="760"/>
      <c r="BQ7" s="760"/>
      <c r="BR7" s="689" t="str">
        <f>Index!C316</f>
        <v>Bezprostredne predchádzajúce účtovné obdobie</v>
      </c>
      <c r="BS7" s="689"/>
      <c r="BT7" s="689"/>
      <c r="BU7" s="689"/>
      <c r="BV7" s="689"/>
      <c r="BW7" s="689"/>
      <c r="BX7" s="689"/>
      <c r="BY7" s="689"/>
      <c r="BZ7" s="689"/>
      <c r="CA7" s="689"/>
      <c r="CB7" s="689"/>
      <c r="CC7" s="689"/>
      <c r="CD7" s="689"/>
      <c r="CE7" s="689"/>
      <c r="CF7" s="689"/>
      <c r="CG7" s="689"/>
      <c r="CH7" s="138"/>
    </row>
    <row r="8" spans="1:88" ht="5.0999999999999996" customHeight="1" thickBot="1">
      <c r="A8" s="139"/>
      <c r="B8" s="666"/>
      <c r="C8" s="666"/>
      <c r="D8" s="666"/>
      <c r="E8" s="759"/>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215"/>
      <c r="AD8" s="760"/>
      <c r="AE8" s="760"/>
      <c r="AF8" s="760"/>
      <c r="AG8" s="760"/>
      <c r="AH8" s="760"/>
      <c r="AI8" s="760"/>
      <c r="AJ8" s="760"/>
      <c r="AK8" s="760"/>
      <c r="AL8" s="760"/>
      <c r="AM8" s="760"/>
      <c r="AN8" s="760"/>
      <c r="AO8" s="760"/>
      <c r="AP8" s="760"/>
      <c r="AQ8" s="760"/>
      <c r="AR8" s="760"/>
      <c r="AS8" s="760"/>
      <c r="AT8" s="760"/>
      <c r="AU8" s="760"/>
      <c r="AV8" s="760"/>
      <c r="AW8" s="760"/>
      <c r="AX8" s="760"/>
      <c r="AY8" s="760"/>
      <c r="AZ8" s="760"/>
      <c r="BA8" s="760"/>
      <c r="BB8" s="760"/>
      <c r="BC8" s="760"/>
      <c r="BD8" s="760"/>
      <c r="BE8" s="760"/>
      <c r="BF8" s="760"/>
      <c r="BG8" s="760"/>
      <c r="BH8" s="760"/>
      <c r="BI8" s="760"/>
      <c r="BJ8" s="760"/>
      <c r="BK8" s="760"/>
      <c r="BL8" s="760"/>
      <c r="BM8" s="760"/>
      <c r="BN8" s="760"/>
      <c r="BO8" s="760"/>
      <c r="BP8" s="760"/>
      <c r="BQ8" s="760"/>
      <c r="BR8" s="689"/>
      <c r="BS8" s="689"/>
      <c r="BT8" s="689"/>
      <c r="BU8" s="689"/>
      <c r="BV8" s="689"/>
      <c r="BW8" s="689"/>
      <c r="BX8" s="689"/>
      <c r="BY8" s="689"/>
      <c r="BZ8" s="689"/>
      <c r="CA8" s="689"/>
      <c r="CB8" s="689"/>
      <c r="CC8" s="689"/>
      <c r="CD8" s="689"/>
      <c r="CE8" s="689"/>
      <c r="CF8" s="689"/>
      <c r="CG8" s="689"/>
    </row>
    <row r="9" spans="1:88" s="171" customFormat="1" ht="6.95" customHeight="1" thickBot="1">
      <c r="A9" s="139"/>
      <c r="B9" s="692"/>
      <c r="C9" s="692"/>
      <c r="D9" s="666"/>
      <c r="E9" s="759"/>
      <c r="F9" s="678"/>
      <c r="G9" s="691"/>
      <c r="H9" s="691"/>
      <c r="I9" s="691"/>
      <c r="J9" s="691"/>
      <c r="K9" s="691"/>
      <c r="L9" s="691"/>
      <c r="M9" s="691"/>
      <c r="N9" s="691"/>
      <c r="O9" s="691"/>
      <c r="P9" s="691"/>
      <c r="Q9" s="691"/>
      <c r="R9" s="691"/>
      <c r="S9" s="691"/>
      <c r="T9" s="691"/>
      <c r="U9" s="691"/>
      <c r="V9" s="691"/>
      <c r="W9" s="691"/>
      <c r="X9" s="691"/>
      <c r="Y9" s="691"/>
      <c r="Z9" s="691"/>
      <c r="AA9" s="756" t="str">
        <f>Index!C313</f>
        <v>Číslo</v>
      </c>
      <c r="AB9" s="756"/>
      <c r="AC9" s="756"/>
      <c r="AD9" s="695" t="s">
        <v>49</v>
      </c>
      <c r="AE9" s="695"/>
      <c r="AF9" s="695"/>
      <c r="AG9" s="697" t="str">
        <f>Index!C317</f>
        <v>Brutto - časť 1</v>
      </c>
      <c r="AH9" s="697"/>
      <c r="AI9" s="697"/>
      <c r="AJ9" s="697"/>
      <c r="AK9" s="697"/>
      <c r="AL9" s="697"/>
      <c r="AM9" s="697"/>
      <c r="AN9" s="697"/>
      <c r="AO9" s="697"/>
      <c r="AP9" s="697"/>
      <c r="AQ9" s="697"/>
      <c r="AR9" s="697"/>
      <c r="AS9" s="697"/>
      <c r="AT9" s="697"/>
      <c r="AU9" s="697"/>
      <c r="AV9" s="697"/>
      <c r="AW9" s="697"/>
      <c r="AX9" s="697"/>
      <c r="AY9" s="697"/>
      <c r="AZ9" s="697"/>
      <c r="BA9" s="697" t="str">
        <f>Index!C318</f>
        <v>Netto 2</v>
      </c>
      <c r="BB9" s="697"/>
      <c r="BC9" s="697"/>
      <c r="BD9" s="697"/>
      <c r="BE9" s="697"/>
      <c r="BF9" s="697"/>
      <c r="BG9" s="697"/>
      <c r="BH9" s="697"/>
      <c r="BI9" s="697"/>
      <c r="BJ9" s="697"/>
      <c r="BK9" s="697"/>
      <c r="BL9" s="697"/>
      <c r="BM9" s="697"/>
      <c r="BN9" s="697"/>
      <c r="BO9" s="697"/>
      <c r="BP9" s="697"/>
      <c r="BQ9" s="697"/>
      <c r="BR9" s="689"/>
      <c r="BS9" s="689"/>
      <c r="BT9" s="689"/>
      <c r="BU9" s="689"/>
      <c r="BV9" s="689"/>
      <c r="BW9" s="689"/>
      <c r="BX9" s="689"/>
      <c r="BY9" s="689"/>
      <c r="BZ9" s="689"/>
      <c r="CA9" s="689"/>
      <c r="CB9" s="689"/>
      <c r="CC9" s="689"/>
      <c r="CD9" s="689"/>
      <c r="CE9" s="689"/>
      <c r="CF9" s="689"/>
      <c r="CG9" s="689"/>
      <c r="CH9" s="666"/>
    </row>
    <row r="10" spans="1:88" s="171" customFormat="1" ht="6.95" customHeight="1">
      <c r="A10" s="139"/>
      <c r="B10" s="692"/>
      <c r="C10" s="692"/>
      <c r="D10" s="666"/>
      <c r="E10" s="759"/>
      <c r="F10" s="678"/>
      <c r="G10" s="172"/>
      <c r="H10" s="149"/>
      <c r="I10" s="149"/>
      <c r="J10" s="149"/>
      <c r="K10" s="149"/>
      <c r="L10" s="149"/>
      <c r="M10" s="149"/>
      <c r="N10" s="149"/>
      <c r="O10" s="149"/>
      <c r="P10" s="149"/>
      <c r="Q10" s="149"/>
      <c r="R10" s="149"/>
      <c r="S10" s="149"/>
      <c r="T10" s="149"/>
      <c r="U10" s="149"/>
      <c r="V10" s="149"/>
      <c r="W10" s="149"/>
      <c r="X10" s="149"/>
      <c r="Y10" s="149"/>
      <c r="Z10" s="173"/>
      <c r="AA10" s="761" t="str">
        <f>Index!C314</f>
        <v xml:space="preserve"> riadku</v>
      </c>
      <c r="AB10" s="761"/>
      <c r="AC10" s="761"/>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89"/>
      <c r="BS10" s="689"/>
      <c r="BT10" s="689"/>
      <c r="BU10" s="689"/>
      <c r="BV10" s="689"/>
      <c r="BW10" s="689"/>
      <c r="BX10" s="689"/>
      <c r="BY10" s="689"/>
      <c r="BZ10" s="689"/>
      <c r="CA10" s="689"/>
      <c r="CB10" s="689"/>
      <c r="CC10" s="689"/>
      <c r="CD10" s="689"/>
      <c r="CE10" s="689"/>
      <c r="CF10" s="689"/>
      <c r="CG10" s="689"/>
      <c r="CH10" s="666"/>
    </row>
    <row r="11" spans="1:88" s="174" customFormat="1" ht="15" customHeight="1">
      <c r="A11" s="139"/>
      <c r="B11" s="692"/>
      <c r="C11" s="692"/>
      <c r="D11" s="666"/>
      <c r="E11" s="700"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703" t="str">
        <f>Index!C320</f>
        <v>Netto   3</v>
      </c>
      <c r="BS11" s="703"/>
      <c r="BT11" s="703"/>
      <c r="BU11" s="703"/>
      <c r="BV11" s="703"/>
      <c r="BW11" s="703"/>
      <c r="BX11" s="703"/>
      <c r="BY11" s="703"/>
      <c r="BZ11" s="703"/>
      <c r="CA11" s="703"/>
      <c r="CB11" s="703"/>
      <c r="CC11" s="703"/>
      <c r="CD11" s="703"/>
      <c r="CE11" s="703"/>
      <c r="CF11" s="703"/>
      <c r="CG11" s="703"/>
      <c r="CH11" s="666"/>
    </row>
    <row r="12" spans="1:88" s="174" customFormat="1" ht="3" customHeight="1">
      <c r="A12" s="139"/>
      <c r="B12" s="692"/>
      <c r="C12" s="692"/>
      <c r="D12" s="666"/>
      <c r="E12" s="719" t="s">
        <v>63</v>
      </c>
      <c r="F12" s="719"/>
      <c r="G12" s="707"/>
      <c r="H12" s="716" t="str">
        <f>Index!C66</f>
        <v>Pestovateľské celky trvalých porastov (025) - /085, 092A/</v>
      </c>
      <c r="I12" s="716"/>
      <c r="J12" s="716"/>
      <c r="K12" s="716"/>
      <c r="L12" s="716"/>
      <c r="M12" s="716"/>
      <c r="N12" s="716"/>
      <c r="O12" s="716"/>
      <c r="P12" s="716"/>
      <c r="Q12" s="716"/>
      <c r="R12" s="716"/>
      <c r="S12" s="716"/>
      <c r="T12" s="716"/>
      <c r="U12" s="716"/>
      <c r="V12" s="716"/>
      <c r="W12" s="716"/>
      <c r="X12" s="716"/>
      <c r="Y12" s="716"/>
      <c r="Z12" s="716"/>
      <c r="AA12" s="717" t="s">
        <v>78</v>
      </c>
      <c r="AB12" s="717"/>
      <c r="AC12" s="717"/>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175"/>
      <c r="BS12" s="175"/>
      <c r="BT12" s="175"/>
      <c r="BU12" s="175"/>
      <c r="BV12" s="175"/>
      <c r="BW12" s="176"/>
      <c r="BX12" s="175"/>
      <c r="BY12" s="175"/>
      <c r="BZ12" s="175"/>
      <c r="CA12" s="175"/>
      <c r="CB12" s="175"/>
      <c r="CC12" s="175"/>
      <c r="CD12" s="175"/>
      <c r="CE12" s="175"/>
      <c r="CF12" s="175"/>
      <c r="CG12" s="216"/>
      <c r="CH12" s="666"/>
    </row>
    <row r="13" spans="1:88" s="174" customFormat="1" ht="3" customHeight="1">
      <c r="A13" s="139"/>
      <c r="B13" s="692"/>
      <c r="C13" s="692"/>
      <c r="D13" s="666"/>
      <c r="E13" s="719"/>
      <c r="F13" s="719"/>
      <c r="G13" s="707"/>
      <c r="H13" s="716"/>
      <c r="I13" s="716"/>
      <c r="J13" s="716"/>
      <c r="K13" s="716"/>
      <c r="L13" s="716"/>
      <c r="M13" s="716"/>
      <c r="N13" s="716"/>
      <c r="O13" s="716"/>
      <c r="P13" s="716"/>
      <c r="Q13" s="716"/>
      <c r="R13" s="716"/>
      <c r="S13" s="716"/>
      <c r="T13" s="716"/>
      <c r="U13" s="716"/>
      <c r="V13" s="716"/>
      <c r="W13" s="716"/>
      <c r="X13" s="716"/>
      <c r="Y13" s="716"/>
      <c r="Z13" s="716"/>
      <c r="AA13" s="717"/>
      <c r="AB13" s="717"/>
      <c r="AC13" s="717"/>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68"/>
      <c r="BM13" s="668"/>
      <c r="BN13" s="668"/>
      <c r="BO13" s="668"/>
      <c r="BP13" s="668"/>
      <c r="BQ13" s="674"/>
      <c r="BR13" s="668"/>
      <c r="BS13" s="668"/>
      <c r="BT13" s="668"/>
      <c r="BU13" s="668"/>
      <c r="BV13" s="668"/>
      <c r="BW13" s="178"/>
      <c r="BX13" s="179"/>
      <c r="BY13" s="179"/>
      <c r="BZ13" s="179"/>
      <c r="CA13" s="179"/>
      <c r="CB13" s="179"/>
      <c r="CC13" s="179"/>
      <c r="CD13" s="179"/>
      <c r="CE13" s="179"/>
      <c r="CF13" s="179"/>
      <c r="CG13" s="217"/>
      <c r="CH13" s="666"/>
    </row>
    <row r="14" spans="1:88" ht="15" customHeight="1">
      <c r="A14" s="139"/>
      <c r="B14" s="692"/>
      <c r="C14" s="692"/>
      <c r="D14" s="666"/>
      <c r="E14" s="719"/>
      <c r="F14" s="719"/>
      <c r="G14" s="707"/>
      <c r="H14" s="716"/>
      <c r="I14" s="716"/>
      <c r="J14" s="716"/>
      <c r="K14" s="716"/>
      <c r="L14" s="716"/>
      <c r="M14" s="716"/>
      <c r="N14" s="716"/>
      <c r="O14" s="716"/>
      <c r="P14" s="716"/>
      <c r="Q14" s="716"/>
      <c r="R14" s="716"/>
      <c r="S14" s="716"/>
      <c r="T14" s="716"/>
      <c r="U14" s="716"/>
      <c r="V14" s="716"/>
      <c r="W14" s="716"/>
      <c r="X14" s="716"/>
      <c r="Y14" s="716"/>
      <c r="Z14" s="716"/>
      <c r="AA14" s="717"/>
      <c r="AB14" s="717"/>
      <c r="AC14" s="717"/>
      <c r="AD14" s="671"/>
      <c r="AE14" s="474" t="str">
        <f>IF(LEN(VLOOKUP(AA12,suvaha!$D$8:$H$27,2,FALSE))&lt;11,"",LEFT(RIGHT(VLOOKUP(AA12,suvaha!$D$8:$H$27,2,FALSE),11),1))</f>
        <v/>
      </c>
      <c r="AF14" s="181"/>
      <c r="AG14" s="474" t="str">
        <f>IF(LEN(VLOOKUP(AA12,suvaha!$D$8:$H$27,2,FALSE))&lt;10,"",LEFT(RIGHT(VLOOKUP(AA12,suvaha!$D$8:$H$27,2,FALSE),10),1))</f>
        <v/>
      </c>
      <c r="AH14" s="476"/>
      <c r="AI14" s="474" t="str">
        <f>IF(LEN(VLOOKUP(AA12,suvaha!$D$8:$H$27,2,FALSE))&lt;9,"",LEFT(RIGHT(VLOOKUP(AA12,suvaha!$D$8:$H$27,2,FALSE),9),1))</f>
        <v/>
      </c>
      <c r="AJ14" s="181"/>
      <c r="AK14" s="474" t="str">
        <f>IF(LEN(VLOOKUP(AA12,suvaha!$D$8:$H$27,2,FALSE))&lt;8,"",LEFT(RIGHT(VLOOKUP(AA12,suvaha!$D$8:$H$27,2,FALSE),8),1))</f>
        <v/>
      </c>
      <c r="AL14" s="476"/>
      <c r="AM14" s="474" t="str">
        <f>IF(LEN(VLOOKUP(AA12,suvaha!$D$8:$H$27,2,FALSE))&lt;7,"",LEFT(RIGHT(VLOOKUP(AA12,suvaha!$D$8:$H$27,2,FALSE),7),1))</f>
        <v/>
      </c>
      <c r="AN14" s="674"/>
      <c r="AO14" s="474" t="str">
        <f>IF(LEN(VLOOKUP(AA12,suvaha!$D$8:$H$27,2,FALSE))&lt;6,"",LEFT(RIGHT(VLOOKUP(AA12,suvaha!$D$8:$H$27,2,FALSE),6),1))</f>
        <v/>
      </c>
      <c r="AP14" s="476"/>
      <c r="AQ14" s="474" t="str">
        <f>IF(LEN(VLOOKUP(AA12,suvaha!$D$8:$H$27,2,FALSE))&lt;5,"",LEFT(RIGHT(VLOOKUP(AA12,suvaha!$D$8:$H$27,2,FALSE),5),1))</f>
        <v/>
      </c>
      <c r="AR14" s="476"/>
      <c r="AS14" s="474" t="str">
        <f>IF(LEN(VLOOKUP(AA12,suvaha!$D$8:$H$27,2,FALSE))&lt;4,"",LEFT(RIGHT(VLOOKUP(AA12,suvaha!$D$8:$H$27,2,FALSE),4),1))</f>
        <v/>
      </c>
      <c r="AT14" s="674"/>
      <c r="AU14" s="474" t="str">
        <f>IF(LEN(VLOOKUP(AA12,suvaha!$D$8:$H$27,2,FALSE))&lt;3,"",LEFT(RIGHT(VLOOKUP(AA12,suvaha!$D$8:$H$27,2,FALSE),3),1))</f>
        <v/>
      </c>
      <c r="AV14" s="476"/>
      <c r="AW14" s="474" t="str">
        <f>IF(LEN(VLOOKUP(AA12,suvaha!$D$8:$H$27,2,FALSE))&lt;2,"",LEFT(RIGHT(VLOOKUP(AA12,suvaha!$D$8:$H$27,2,FALSE),2),1))</f>
        <v/>
      </c>
      <c r="AX14" s="476"/>
      <c r="AY14" s="474" t="str">
        <f>IF(VLOOKUP(AA12,suvaha!$D$8:$H$27,2,FALSE)=0,"",IF(LEN(VLOOKUP(AA12,suvaha!$D$8:$H$27,2,FALSE))&lt;1,"",LEFT(RIGHT(VLOOKUP(AA12,suvaha!$D$8:$H$27,2,FALSE),1),1)))</f>
        <v/>
      </c>
      <c r="AZ14" s="711"/>
      <c r="BA14" s="671"/>
      <c r="BB14" s="474" t="str">
        <f>IF(LEN(VLOOKUP(AA12,suvaha!$D$8:$H$27,4,FALSE))&lt;11,"",LEFT(RIGHT(VLOOKUP(AA12,suvaha!$D$8:$H$27,4,FALSE),11),1))</f>
        <v/>
      </c>
      <c r="BC14" s="181"/>
      <c r="BD14" s="474" t="str">
        <f>IF(LEN(VLOOKUP(AA12,suvaha!$D$8:$H$27,4,FALSE))&lt;10,"",LEFT(RIGHT(VLOOKUP(AA12,suvaha!$D$8:$H$27,4,FALSE),10),1))</f>
        <v/>
      </c>
      <c r="BE14" s="476"/>
      <c r="BF14" s="474" t="str">
        <f>IF(LEN(VLOOKUP(AA12,suvaha!$D$8:$H$27,4,FALSE))&lt;9,"",LEFT(RIGHT(VLOOKUP(AA12,suvaha!$D$8:$H$27,4,FALSE),9),1))</f>
        <v/>
      </c>
      <c r="BG14" s="181"/>
      <c r="BH14" s="474" t="str">
        <f>IF(LEN(VLOOKUP(AA12,suvaha!$D$8:$H$27,4,FALSE))&lt;8,"",LEFT(RIGHT(VLOOKUP(AA12,suvaha!$D$8:$H$27,4,FALSE),8),1))</f>
        <v/>
      </c>
      <c r="BI14" s="476"/>
      <c r="BJ14" s="474" t="str">
        <f>IF(LEN(VLOOKUP(AA12,suvaha!$D$8:$H$27,4,FALSE))&lt;7,"",LEFT(RIGHT(VLOOKUP(AA12,suvaha!$D$8:$H$27,4,FALSE),7),1))</f>
        <v/>
      </c>
      <c r="BK14" s="674"/>
      <c r="BL14" s="474" t="str">
        <f>IF(LEN(VLOOKUP(AA12,suvaha!$D$8:$H$27,4,FALSE))&lt;6,"",LEFT(RIGHT(VLOOKUP(AA12,suvaha!$D$8:$H$27,4,FALSE),6),1))</f>
        <v/>
      </c>
      <c r="BM14" s="476"/>
      <c r="BN14" s="474" t="str">
        <f>IF(LEN(VLOOKUP(AA12,suvaha!$D$8:$H$27,4,FALSE))&lt;5,"",LEFT(RIGHT(VLOOKUP(AA12,suvaha!$D$8:$H$27,4,FALSE),5),1))</f>
        <v/>
      </c>
      <c r="BO14" s="476"/>
      <c r="BP14" s="474" t="str">
        <f>IF(LEN(VLOOKUP(AA12,suvaha!$D$8:$H$27,4,FALSE))&lt;4,"",LEFT(RIGHT(VLOOKUP(AA12,suvaha!$D$8:$H$27,4,FALSE),4),1))</f>
        <v/>
      </c>
      <c r="BQ14" s="674"/>
      <c r="BR14" s="474" t="str">
        <f>IF(LEN(VLOOKUP(AA12,suvaha!$D$8:$H$27,4,FALSE))&lt;3,"",LEFT(RIGHT(VLOOKUP(AA12,suvaha!$D$8:$H$27,4,FALSE),3),1))</f>
        <v/>
      </c>
      <c r="BS14" s="476"/>
      <c r="BT14" s="474" t="str">
        <f>IF(LEN(VLOOKUP(AA12,suvaha!$D$8:$H$27,4,FALSE))&lt;2,"",LEFT(RIGHT(VLOOKUP(AA12,suvaha!$D$8:$H$27,4,FALSE),2),1))</f>
        <v/>
      </c>
      <c r="BU14" s="476"/>
      <c r="BV14" s="474" t="str">
        <f>IF(VLOOKUP(AA12,suvaha!$D$8:$H$27,4,FALSE)=0,"",IF(LEN(VLOOKUP(AA12,suvaha!$D$8:$H$27,4,FALSE))&lt;1,"",LEFT(RIGHT(VLOOKUP(AA12,suvaha!$D$8:$H$27,4,FALSE),1),1)))</f>
        <v/>
      </c>
      <c r="BW14" s="178"/>
      <c r="BX14" s="179"/>
      <c r="BY14" s="179"/>
      <c r="BZ14" s="179"/>
      <c r="CA14" s="179"/>
      <c r="CB14" s="179"/>
      <c r="CC14" s="179"/>
      <c r="CD14" s="179"/>
      <c r="CE14" s="179"/>
      <c r="CF14" s="179"/>
      <c r="CG14" s="217"/>
      <c r="CH14" s="666"/>
    </row>
    <row r="15" spans="1:88" ht="3" customHeight="1">
      <c r="A15" s="139"/>
      <c r="B15" s="692"/>
      <c r="C15" s="692"/>
      <c r="D15" s="666"/>
      <c r="E15" s="719"/>
      <c r="F15" s="719"/>
      <c r="G15" s="707"/>
      <c r="H15" s="716"/>
      <c r="I15" s="716"/>
      <c r="J15" s="716"/>
      <c r="K15" s="716"/>
      <c r="L15" s="716"/>
      <c r="M15" s="716"/>
      <c r="N15" s="716"/>
      <c r="O15" s="716"/>
      <c r="P15" s="716"/>
      <c r="Q15" s="716"/>
      <c r="R15" s="716"/>
      <c r="S15" s="716"/>
      <c r="T15" s="716"/>
      <c r="U15" s="716"/>
      <c r="V15" s="716"/>
      <c r="W15" s="716"/>
      <c r="X15" s="716"/>
      <c r="Y15" s="716"/>
      <c r="Z15" s="716"/>
      <c r="AA15" s="717"/>
      <c r="AB15" s="717"/>
      <c r="AC15" s="717"/>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182"/>
      <c r="BS15" s="182"/>
      <c r="BT15" s="182"/>
      <c r="BU15" s="182"/>
      <c r="BV15" s="182"/>
      <c r="BW15" s="183"/>
      <c r="BX15" s="182"/>
      <c r="BY15" s="182"/>
      <c r="BZ15" s="182"/>
      <c r="CA15" s="182"/>
      <c r="CB15" s="182"/>
      <c r="CC15" s="182"/>
      <c r="CD15" s="182"/>
      <c r="CE15" s="182"/>
      <c r="CF15" s="182"/>
      <c r="CG15" s="218"/>
      <c r="CH15" s="666"/>
    </row>
    <row r="16" spans="1:88" ht="3" customHeight="1">
      <c r="A16" s="139"/>
      <c r="B16" s="692"/>
      <c r="C16" s="692"/>
      <c r="D16" s="666"/>
      <c r="E16" s="719"/>
      <c r="F16" s="719"/>
      <c r="G16" s="707"/>
      <c r="H16" s="716"/>
      <c r="I16" s="716"/>
      <c r="J16" s="716"/>
      <c r="K16" s="716"/>
      <c r="L16" s="716"/>
      <c r="M16" s="716"/>
      <c r="N16" s="716"/>
      <c r="O16" s="716"/>
      <c r="P16" s="716"/>
      <c r="Q16" s="716"/>
      <c r="R16" s="716"/>
      <c r="S16" s="716"/>
      <c r="T16" s="716"/>
      <c r="U16" s="716"/>
      <c r="V16" s="716"/>
      <c r="W16" s="716"/>
      <c r="X16" s="716"/>
      <c r="Y16" s="716"/>
      <c r="Z16" s="716"/>
      <c r="AA16" s="717"/>
      <c r="AB16" s="717"/>
      <c r="AC16" s="717"/>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185"/>
      <c r="BB16" s="175"/>
      <c r="BC16" s="175"/>
      <c r="BD16" s="175"/>
      <c r="BE16" s="175"/>
      <c r="BF16" s="175"/>
      <c r="BG16" s="175"/>
      <c r="BH16" s="175"/>
      <c r="BI16" s="175"/>
      <c r="BJ16" s="176"/>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216"/>
      <c r="CH16" s="666"/>
    </row>
    <row r="17" spans="1:86" ht="3" customHeight="1">
      <c r="A17" s="139"/>
      <c r="B17" s="692"/>
      <c r="C17" s="692"/>
      <c r="D17" s="666"/>
      <c r="E17" s="719"/>
      <c r="F17" s="719"/>
      <c r="G17" s="707"/>
      <c r="H17" s="716"/>
      <c r="I17" s="716"/>
      <c r="J17" s="716"/>
      <c r="K17" s="716"/>
      <c r="L17" s="716"/>
      <c r="M17" s="716"/>
      <c r="N17" s="716"/>
      <c r="O17" s="716"/>
      <c r="P17" s="716"/>
      <c r="Q17" s="716"/>
      <c r="R17" s="716"/>
      <c r="S17" s="716"/>
      <c r="T17" s="716"/>
      <c r="U17" s="716"/>
      <c r="V17" s="716"/>
      <c r="W17" s="716"/>
      <c r="X17" s="716"/>
      <c r="Y17" s="716"/>
      <c r="Z17" s="716"/>
      <c r="AA17" s="717"/>
      <c r="AB17" s="717"/>
      <c r="AC17" s="717"/>
      <c r="AD17" s="671"/>
      <c r="AE17" s="672"/>
      <c r="AF17" s="672"/>
      <c r="AG17" s="672"/>
      <c r="AH17" s="471"/>
      <c r="AI17" s="673"/>
      <c r="AJ17" s="673"/>
      <c r="AK17" s="673"/>
      <c r="AL17" s="673"/>
      <c r="AM17" s="673"/>
      <c r="AN17" s="674" t="s">
        <v>37</v>
      </c>
      <c r="AO17" s="668"/>
      <c r="AP17" s="668"/>
      <c r="AQ17" s="668"/>
      <c r="AR17" s="668"/>
      <c r="AS17" s="668"/>
      <c r="AT17" s="674" t="s">
        <v>37</v>
      </c>
      <c r="AU17" s="668"/>
      <c r="AV17" s="668"/>
      <c r="AW17" s="668"/>
      <c r="AX17" s="668"/>
      <c r="AY17" s="668"/>
      <c r="AZ17" s="711"/>
      <c r="BA17" s="186"/>
      <c r="BB17" s="179"/>
      <c r="BC17" s="179"/>
      <c r="BD17" s="179"/>
      <c r="BE17" s="179"/>
      <c r="BF17" s="179"/>
      <c r="BG17" s="179"/>
      <c r="BH17" s="179"/>
      <c r="BI17" s="179"/>
      <c r="BJ17" s="178"/>
      <c r="BK17" s="179"/>
      <c r="BL17" s="672"/>
      <c r="BM17" s="672"/>
      <c r="BN17" s="672"/>
      <c r="BO17" s="471"/>
      <c r="BP17" s="673"/>
      <c r="BQ17" s="673"/>
      <c r="BR17" s="673"/>
      <c r="BS17" s="673"/>
      <c r="BT17" s="673"/>
      <c r="BU17" s="674"/>
      <c r="BV17" s="668"/>
      <c r="BW17" s="668"/>
      <c r="BX17" s="668"/>
      <c r="BY17" s="668"/>
      <c r="BZ17" s="668"/>
      <c r="CA17" s="674"/>
      <c r="CB17" s="668"/>
      <c r="CC17" s="668"/>
      <c r="CD17" s="668"/>
      <c r="CE17" s="668"/>
      <c r="CF17" s="668"/>
      <c r="CG17" s="219"/>
      <c r="CH17" s="666"/>
    </row>
    <row r="18" spans="1:86" ht="15" customHeight="1">
      <c r="A18" s="139"/>
      <c r="B18" s="692"/>
      <c r="C18" s="692"/>
      <c r="D18" s="666"/>
      <c r="E18" s="719"/>
      <c r="F18" s="719"/>
      <c r="G18" s="707"/>
      <c r="H18" s="716"/>
      <c r="I18" s="716"/>
      <c r="J18" s="716"/>
      <c r="K18" s="716"/>
      <c r="L18" s="716"/>
      <c r="M18" s="716"/>
      <c r="N18" s="716"/>
      <c r="O18" s="716"/>
      <c r="P18" s="716"/>
      <c r="Q18" s="716"/>
      <c r="R18" s="716"/>
      <c r="S18" s="716"/>
      <c r="T18" s="716"/>
      <c r="U18" s="716"/>
      <c r="V18" s="716"/>
      <c r="W18" s="716"/>
      <c r="X18" s="716"/>
      <c r="Y18" s="716"/>
      <c r="Z18" s="716"/>
      <c r="AA18" s="717"/>
      <c r="AB18" s="717"/>
      <c r="AC18" s="717"/>
      <c r="AD18" s="671"/>
      <c r="AE18" s="474" t="str">
        <f>IF(LEN(VLOOKUP(AA12,suvaha!$D$8:$H$27,3,FALSE))&lt;11,"",LEFT(RIGHT(VLOOKUP(AA12,suvaha!$D$8:$H$27,3,FALSE),11),1))</f>
        <v/>
      </c>
      <c r="AF18" s="181" t="s">
        <v>37</v>
      </c>
      <c r="AG18" s="474" t="str">
        <f>IF(LEN(VLOOKUP(AA12,suvaha!$D$8:$H$27,3,FALSE))&lt;10,"",LEFT(RIGHT(VLOOKUP(AA12,suvaha!$D$8:$H$27,3,FALSE),10),1))</f>
        <v/>
      </c>
      <c r="AH18" s="476" t="s">
        <v>37</v>
      </c>
      <c r="AI18" s="474" t="str">
        <f>IF(LEN(VLOOKUP(AA12,suvaha!$D$8:$H$27,3,FALSE))&lt;9,"",LEFT(RIGHT(VLOOKUP(AA12,suvaha!$D$8:$H$27,3,FALSE),9),1))</f>
        <v/>
      </c>
      <c r="AJ18" s="181" t="s">
        <v>37</v>
      </c>
      <c r="AK18" s="474" t="str">
        <f>IF(LEN(VLOOKUP(AA12,suvaha!$D$8:$F$27,3,FALSE))&lt;8,"",LEFT(RIGHT(VLOOKUP(AA12,suvaha!$D$8:$F$27,3,FALSE),8),1))</f>
        <v/>
      </c>
      <c r="AL18" s="476" t="s">
        <v>37</v>
      </c>
      <c r="AM18" s="474" t="str">
        <f>IF(LEN(VLOOKUP(AA12,suvaha!$D$8:$H$27,3,FALSE))&lt;7,"",LEFT(RIGHT(VLOOKUP(AA12,suvaha!$D$8:$H$27,3,FALSE),7),1))</f>
        <v/>
      </c>
      <c r="AN18" s="674"/>
      <c r="AO18" s="474" t="str">
        <f>IF(LEN(VLOOKUP(AA12,suvaha!$D$8:$H$27,3,FALSE))&lt;6,"",LEFT(RIGHT(VLOOKUP(AA12,suvaha!$D$8:$H$27,3,FALSE),6),1))</f>
        <v/>
      </c>
      <c r="AP18" s="476" t="s">
        <v>37</v>
      </c>
      <c r="AQ18" s="474" t="str">
        <f>IF(LEN(VLOOKUP(AA12,suvaha!$D$8:$H$27,3,FALSE))&lt;5,"",LEFT(RIGHT(VLOOKUP(AA12,suvaha!$D$8:$H$27,3,FALSE),5),1))</f>
        <v/>
      </c>
      <c r="AR18" s="476" t="s">
        <v>37</v>
      </c>
      <c r="AS18" s="474" t="str">
        <f>IF(LEN(VLOOKUP(AA12,suvaha!$D$8:$H$27,3,FALSE))&lt;4,"",LEFT(RIGHT(VLOOKUP(AA12,suvaha!$D$8:$H$27,3,FALSE),4),1))</f>
        <v/>
      </c>
      <c r="AT18" s="674"/>
      <c r="AU18" s="474" t="str">
        <f>IF(LEN(VLOOKUP(AA12,suvaha!$D$8:$H$27,3,FALSE))&lt;3,"",LEFT(RIGHT(VLOOKUP(AA12,suvaha!$D$8:$H$27,3,FALSE),3),1))</f>
        <v/>
      </c>
      <c r="AV18" s="476" t="s">
        <v>37</v>
      </c>
      <c r="AW18" s="474" t="str">
        <f>IF(LEN(VLOOKUP(AA12,suvaha!$D$8:$H$27,3,FALSE))&lt;2,"",LEFT(RIGHT(VLOOKUP(AA12,suvaha!$D$8:$H$27,3,FALSE),2),1))</f>
        <v/>
      </c>
      <c r="AX18" s="476" t="s">
        <v>37</v>
      </c>
      <c r="AY18" s="474" t="str">
        <f>IF(VLOOKUP(AA12,suvaha!$D$8:$H$27,3,FALSE)=0,"",IF(LEN(VLOOKUP(AA12,suvaha!$D$8:$H$27,3,FALSE))&lt;1,"",LEFT(RIGHT(VLOOKUP(AA12,suvaha!$D$8:$H$27,3,FALSE),1),1)))</f>
        <v/>
      </c>
      <c r="AZ18" s="711"/>
      <c r="BA18" s="186"/>
      <c r="BB18" s="179"/>
      <c r="BC18" s="179"/>
      <c r="BD18" s="179"/>
      <c r="BE18" s="179"/>
      <c r="BF18" s="179"/>
      <c r="BG18" s="179"/>
      <c r="BH18" s="179"/>
      <c r="BI18" s="179"/>
      <c r="BJ18" s="178"/>
      <c r="BK18" s="179"/>
      <c r="BL18" s="474" t="str">
        <f>IF(LEN(VLOOKUP(AA12,suvaha!$D$8:$H$27,5,FALSE))&lt;11,"",LEFT(RIGHT(VLOOKUP(AA12,suvaha!$D$8:$H$27,5,FALSE),11),1))</f>
        <v/>
      </c>
      <c r="BM18" s="181" t="s">
        <v>37</v>
      </c>
      <c r="BN18" s="474" t="str">
        <f>IF(LEN(VLOOKUP(AA12,suvaha!$D$8:$H$27,5,FALSE))&lt;10,"",LEFT(RIGHT(VLOOKUP(AA12,suvaha!$D$8:$H$27,5,FALSE),10),1))</f>
        <v/>
      </c>
      <c r="BO18" s="476" t="s">
        <v>37</v>
      </c>
      <c r="BP18" s="474" t="str">
        <f>IF(LEN(VLOOKUP(AA12,suvaha!$D$8:$H$27,5,FALSE))&lt;9,"",LEFT(RIGHT(VLOOKUP(AA12,suvaha!$D$8:$H$27,5,FALSE),9),1))</f>
        <v/>
      </c>
      <c r="BQ18" s="181" t="s">
        <v>37</v>
      </c>
      <c r="BR18" s="474" t="str">
        <f>IF(LEN(VLOOKUP(AA12,suvaha!$D$8:$H$27,5,FALSE))&lt;8,"",LEFT(RIGHT(VLOOKUP(AA12,suvaha!$D$8:$H$27,5,FALSE),8),1))</f>
        <v/>
      </c>
      <c r="BS18" s="476" t="s">
        <v>37</v>
      </c>
      <c r="BT18" s="474" t="str">
        <f>IF(LEN(VLOOKUP(AA12,suvaha!$D$8:$H$27,5,FALSE))&lt;7,"",LEFT(RIGHT(VLOOKUP(AA12,suvaha!$D$8:$H$27,5,FALSE),7),1))</f>
        <v/>
      </c>
      <c r="BU18" s="674" t="s">
        <v>37</v>
      </c>
      <c r="BV18" s="474" t="str">
        <f>IF(LEN(VLOOKUP(AA12,suvaha!$D$8:$H$27,5,FALSE))&lt;6,"",LEFT(RIGHT(VLOOKUP(AA12,suvaha!$D$8:$H$27,5,FALSE),6),1))</f>
        <v/>
      </c>
      <c r="BW18" s="476" t="s">
        <v>37</v>
      </c>
      <c r="BX18" s="474" t="str">
        <f>IF(LEN(VLOOKUP(AA12,suvaha!$D$8:$H$27,5,FALSE))&lt;5,"",LEFT(RIGHT(VLOOKUP(AA12,suvaha!$D$8:$H$27,5,FALSE),5),1))</f>
        <v/>
      </c>
      <c r="BY18" s="476" t="s">
        <v>37</v>
      </c>
      <c r="BZ18" s="474" t="str">
        <f>IF(LEN(VLOOKUP(AA12,suvaha!$D$8:$H$27,5,FALSE))&lt;4,"",LEFT(RIGHT(VLOOKUP(AA12,suvaha!$D$8:$H$27,5,FALSE),4),1))</f>
        <v/>
      </c>
      <c r="CA18" s="674" t="s">
        <v>37</v>
      </c>
      <c r="CB18" s="474" t="str">
        <f>IF(LEN(VLOOKUP(AA12,suvaha!$D$8:$H$27,5,FALSE))&lt;3,"",LEFT(RIGHT(VLOOKUP(AA12,suvaha!$D$8:$H$27,5,FALSE),3),1))</f>
        <v/>
      </c>
      <c r="CC18" s="476" t="s">
        <v>37</v>
      </c>
      <c r="CD18" s="474" t="str">
        <f>IF(LEN(VLOOKUP(AA12,suvaha!$D$8:$H$27,5,FALSE))&lt;2,"",LEFT(RIGHT(VLOOKUP(AA12,suvaha!$D$8:$H$27,5,FALSE),2),1))</f>
        <v/>
      </c>
      <c r="CE18" s="476" t="s">
        <v>53</v>
      </c>
      <c r="CF18" s="474" t="str">
        <f>IF(VLOOKUP(AA12,suvaha!$D$8:$H$27,5,FALSE)=0,"",IF(LEN(VLOOKUP(AA12,suvaha!$D$8:$H$27,5,FALSE))&lt;1,"",LEFT(RIGHT(VLOOKUP(AA12,suvaha!$D$8:$H$27,5,FALSE),1),1)))</f>
        <v/>
      </c>
      <c r="CG18" s="219"/>
      <c r="CH18" s="666"/>
    </row>
    <row r="19" spans="1:86" ht="3" customHeight="1">
      <c r="A19" s="139"/>
      <c r="B19" s="692"/>
      <c r="C19" s="692"/>
      <c r="D19" s="666"/>
      <c r="E19" s="719"/>
      <c r="F19" s="719"/>
      <c r="G19" s="707"/>
      <c r="H19" s="716"/>
      <c r="I19" s="716"/>
      <c r="J19" s="716"/>
      <c r="K19" s="716"/>
      <c r="L19" s="716"/>
      <c r="M19" s="716"/>
      <c r="N19" s="716"/>
      <c r="O19" s="716"/>
      <c r="P19" s="716"/>
      <c r="Q19" s="716"/>
      <c r="R19" s="716"/>
      <c r="S19" s="716"/>
      <c r="T19" s="716"/>
      <c r="U19" s="716"/>
      <c r="V19" s="716"/>
      <c r="W19" s="716"/>
      <c r="X19" s="716"/>
      <c r="Y19" s="716"/>
      <c r="Z19" s="716"/>
      <c r="AA19" s="717"/>
      <c r="AB19" s="717"/>
      <c r="AC19" s="717"/>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189"/>
      <c r="BB19" s="182"/>
      <c r="BC19" s="182"/>
      <c r="BD19" s="182"/>
      <c r="BE19" s="182"/>
      <c r="BF19" s="182"/>
      <c r="BG19" s="182"/>
      <c r="BH19" s="182"/>
      <c r="BI19" s="182"/>
      <c r="BJ19" s="183"/>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218"/>
      <c r="CH19" s="666"/>
    </row>
    <row r="20" spans="1:86" s="174" customFormat="1" ht="3" customHeight="1">
      <c r="A20" s="139"/>
      <c r="B20" s="692"/>
      <c r="C20" s="692"/>
      <c r="D20" s="666"/>
      <c r="E20" s="719" t="s">
        <v>65</v>
      </c>
      <c r="F20" s="719"/>
      <c r="G20" s="707"/>
      <c r="H20" s="716" t="str">
        <f>Index!C67</f>
        <v>Základné stádo a ťažné zvieratá (026) - /086, 092A/</v>
      </c>
      <c r="I20" s="716"/>
      <c r="J20" s="716"/>
      <c r="K20" s="716"/>
      <c r="L20" s="716"/>
      <c r="M20" s="716"/>
      <c r="N20" s="716"/>
      <c r="O20" s="716"/>
      <c r="P20" s="716"/>
      <c r="Q20" s="716"/>
      <c r="R20" s="716"/>
      <c r="S20" s="716"/>
      <c r="T20" s="716"/>
      <c r="U20" s="716"/>
      <c r="V20" s="716"/>
      <c r="W20" s="716"/>
      <c r="X20" s="716"/>
      <c r="Y20" s="716"/>
      <c r="Z20" s="716"/>
      <c r="AA20" s="717" t="s">
        <v>79</v>
      </c>
      <c r="AB20" s="717"/>
      <c r="AC20" s="717"/>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175"/>
      <c r="BS20" s="175"/>
      <c r="BT20" s="175"/>
      <c r="BU20" s="175"/>
      <c r="BV20" s="175"/>
      <c r="BW20" s="176"/>
      <c r="BX20" s="175"/>
      <c r="BY20" s="175"/>
      <c r="BZ20" s="175"/>
      <c r="CA20" s="175"/>
      <c r="CB20" s="175"/>
      <c r="CC20" s="175"/>
      <c r="CD20" s="175"/>
      <c r="CE20" s="175"/>
      <c r="CF20" s="175"/>
      <c r="CG20" s="216"/>
      <c r="CH20" s="666"/>
    </row>
    <row r="21" spans="1:86" s="174" customFormat="1" ht="3" customHeight="1">
      <c r="A21" s="139"/>
      <c r="B21" s="692"/>
      <c r="C21" s="692"/>
      <c r="D21" s="666"/>
      <c r="E21" s="719"/>
      <c r="F21" s="719"/>
      <c r="G21" s="707"/>
      <c r="H21" s="716"/>
      <c r="I21" s="716"/>
      <c r="J21" s="716"/>
      <c r="K21" s="716"/>
      <c r="L21" s="716"/>
      <c r="M21" s="716"/>
      <c r="N21" s="716"/>
      <c r="O21" s="716"/>
      <c r="P21" s="716"/>
      <c r="Q21" s="716"/>
      <c r="R21" s="716"/>
      <c r="S21" s="716"/>
      <c r="T21" s="716"/>
      <c r="U21" s="716"/>
      <c r="V21" s="716"/>
      <c r="W21" s="716"/>
      <c r="X21" s="716"/>
      <c r="Y21" s="716"/>
      <c r="Z21" s="716"/>
      <c r="AA21" s="717"/>
      <c r="AB21" s="717"/>
      <c r="AC21" s="717"/>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68"/>
      <c r="BM21" s="668"/>
      <c r="BN21" s="668"/>
      <c r="BO21" s="668"/>
      <c r="BP21" s="668"/>
      <c r="BQ21" s="674"/>
      <c r="BR21" s="668"/>
      <c r="BS21" s="668"/>
      <c r="BT21" s="668"/>
      <c r="BU21" s="668"/>
      <c r="BV21" s="668"/>
      <c r="BW21" s="178"/>
      <c r="BX21" s="179"/>
      <c r="BY21" s="179"/>
      <c r="BZ21" s="179"/>
      <c r="CA21" s="179"/>
      <c r="CB21" s="179"/>
      <c r="CC21" s="179"/>
      <c r="CD21" s="179"/>
      <c r="CE21" s="179"/>
      <c r="CF21" s="179"/>
      <c r="CG21" s="217"/>
      <c r="CH21" s="666"/>
    </row>
    <row r="22" spans="1:86" ht="15" customHeight="1">
      <c r="A22" s="139"/>
      <c r="B22" s="715"/>
      <c r="C22" s="715"/>
      <c r="D22" s="715"/>
      <c r="E22" s="719"/>
      <c r="F22" s="719"/>
      <c r="G22" s="707"/>
      <c r="H22" s="716"/>
      <c r="I22" s="716"/>
      <c r="J22" s="716"/>
      <c r="K22" s="716"/>
      <c r="L22" s="716"/>
      <c r="M22" s="716"/>
      <c r="N22" s="716"/>
      <c r="O22" s="716"/>
      <c r="P22" s="716"/>
      <c r="Q22" s="716"/>
      <c r="R22" s="716"/>
      <c r="S22" s="716"/>
      <c r="T22" s="716"/>
      <c r="U22" s="716"/>
      <c r="V22" s="716"/>
      <c r="W22" s="716"/>
      <c r="X22" s="716"/>
      <c r="Y22" s="716"/>
      <c r="Z22" s="716"/>
      <c r="AA22" s="717"/>
      <c r="AB22" s="717"/>
      <c r="AC22" s="717"/>
      <c r="AD22" s="671"/>
      <c r="AE22" s="474" t="str">
        <f>IF(LEN(VLOOKUP(AA20,suvaha!$D$8:$H$27,2,FALSE))&lt;11,"",LEFT(RIGHT(VLOOKUP(AA20,suvaha!$D$8:$H$27,2,FALSE),11),1))</f>
        <v/>
      </c>
      <c r="AF22" s="181"/>
      <c r="AG22" s="474" t="str">
        <f>IF(LEN(VLOOKUP(AA20,suvaha!$D$8:$H$27,2,FALSE))&lt;10,"",LEFT(RIGHT(VLOOKUP(AA20,suvaha!$D$8:$H$27,2,FALSE),10),1))</f>
        <v/>
      </c>
      <c r="AH22" s="476"/>
      <c r="AI22" s="474" t="str">
        <f>IF(LEN(VLOOKUP(AA20,suvaha!$D$8:$H$27,2,FALSE))&lt;9,"",LEFT(RIGHT(VLOOKUP(AA20,suvaha!$D$8:$H$27,2,FALSE),9),1))</f>
        <v/>
      </c>
      <c r="AJ22" s="181"/>
      <c r="AK22" s="474" t="str">
        <f>IF(LEN(VLOOKUP(AA20,suvaha!$D$8:$H$27,2,FALSE))&lt;8,"",LEFT(RIGHT(VLOOKUP(AA20,suvaha!$D$8:$H$27,2,FALSE),8),1))</f>
        <v/>
      </c>
      <c r="AL22" s="476"/>
      <c r="AM22" s="474" t="str">
        <f>IF(LEN(VLOOKUP(AA20,suvaha!$D$8:$H$27,2,FALSE))&lt;7,"",LEFT(RIGHT(VLOOKUP(AA20,suvaha!$D$8:$H$27,2,FALSE),7),1))</f>
        <v/>
      </c>
      <c r="AN22" s="674"/>
      <c r="AO22" s="474" t="str">
        <f>IF(LEN(VLOOKUP(AA20,suvaha!$D$8:$H$27,2,FALSE))&lt;6,"",LEFT(RIGHT(VLOOKUP(AA20,suvaha!$D$8:$H$27,2,FALSE),6),1))</f>
        <v/>
      </c>
      <c r="AP22" s="476"/>
      <c r="AQ22" s="474" t="str">
        <f>IF(LEN(VLOOKUP(AA20,suvaha!$D$8:$H$27,2,FALSE))&lt;5,"",LEFT(RIGHT(VLOOKUP(AA20,suvaha!$D$8:$H$27,2,FALSE),5),1))</f>
        <v/>
      </c>
      <c r="AR22" s="476"/>
      <c r="AS22" s="474" t="str">
        <f>IF(LEN(VLOOKUP(AA20,suvaha!$D$8:$H$27,2,FALSE))&lt;4,"",LEFT(RIGHT(VLOOKUP(AA20,suvaha!$D$8:$H$27,2,FALSE),4),1))</f>
        <v/>
      </c>
      <c r="AT22" s="674"/>
      <c r="AU22" s="474" t="str">
        <f>IF(LEN(VLOOKUP(AA20,suvaha!$D$8:$H$27,2,FALSE))&lt;3,"",LEFT(RIGHT(VLOOKUP(AA20,suvaha!$D$8:$H$27,2,FALSE),3),1))</f>
        <v/>
      </c>
      <c r="AV22" s="476"/>
      <c r="AW22" s="474" t="str">
        <f>IF(LEN(VLOOKUP(AA20,suvaha!$D$8:$H$27,2,FALSE))&lt;2,"",LEFT(RIGHT(VLOOKUP(AA20,suvaha!$D$8:$H$27,2,FALSE),2),1))</f>
        <v/>
      </c>
      <c r="AX22" s="476"/>
      <c r="AY22" s="474" t="str">
        <f>IF(VLOOKUP(AA20,suvaha!$D$8:$H$27,2,FALSE)=0,"",IF(LEN(VLOOKUP(AA20,suvaha!$D$8:$H$27,2,FALSE))&lt;1,"",LEFT(RIGHT(VLOOKUP(AA20,suvaha!$D$8:$H$27,2,FALSE),1),1)))</f>
        <v/>
      </c>
      <c r="AZ22" s="711"/>
      <c r="BA22" s="671"/>
      <c r="BB22" s="474" t="str">
        <f>IF(LEN(VLOOKUP(AA20,suvaha!$D$8:$H$27,4,FALSE))&lt;11,"",LEFT(RIGHT(VLOOKUP(AA20,suvaha!$D$8:$H$27,4,FALSE),11),1))</f>
        <v/>
      </c>
      <c r="BC22" s="181"/>
      <c r="BD22" s="474" t="str">
        <f>IF(LEN(VLOOKUP(AA20,suvaha!$D$8:$H$27,4,FALSE))&lt;10,"",LEFT(RIGHT(VLOOKUP(AA20,suvaha!$D$8:$H$27,4,FALSE),10),1))</f>
        <v/>
      </c>
      <c r="BE22" s="476"/>
      <c r="BF22" s="474" t="str">
        <f>IF(LEN(VLOOKUP(AA20,suvaha!$D$8:$H$27,4,FALSE))&lt;9,"",LEFT(RIGHT(VLOOKUP(AA20,suvaha!$D$8:$H$27,4,FALSE),9),1))</f>
        <v/>
      </c>
      <c r="BG22" s="181"/>
      <c r="BH22" s="474" t="str">
        <f>IF(LEN(VLOOKUP(AA20,suvaha!$D$8:$H$27,4,FALSE))&lt;8,"",LEFT(RIGHT(VLOOKUP(AA20,suvaha!$D$8:$H$27,4,FALSE),8),1))</f>
        <v/>
      </c>
      <c r="BI22" s="476"/>
      <c r="BJ22" s="474" t="str">
        <f>IF(LEN(VLOOKUP(AA20,suvaha!$D$8:$H$27,4,FALSE))&lt;7,"",LEFT(RIGHT(VLOOKUP(AA20,suvaha!$D$8:$H$27,4,FALSE),7),1))</f>
        <v/>
      </c>
      <c r="BK22" s="674"/>
      <c r="BL22" s="474" t="str">
        <f>IF(LEN(VLOOKUP(AA20,suvaha!$D$8:$H$27,4,FALSE))&lt;6,"",LEFT(RIGHT(VLOOKUP(AA20,suvaha!$D$8:$H$27,4,FALSE),6),1))</f>
        <v/>
      </c>
      <c r="BM22" s="476"/>
      <c r="BN22" s="474" t="str">
        <f>IF(LEN(VLOOKUP(AA20,suvaha!$D$8:$H$27,4,FALSE))&lt;5,"",LEFT(RIGHT(VLOOKUP(AA20,suvaha!$D$8:$H$27,4,FALSE),5),1))</f>
        <v/>
      </c>
      <c r="BO22" s="476"/>
      <c r="BP22" s="474" t="str">
        <f>IF(LEN(VLOOKUP(AA20,suvaha!$D$8:$H$27,4,FALSE))&lt;4,"",LEFT(RIGHT(VLOOKUP(AA20,suvaha!$D$8:$H$27,4,FALSE),4),1))</f>
        <v/>
      </c>
      <c r="BQ22" s="674"/>
      <c r="BR22" s="474" t="str">
        <f>IF(LEN(VLOOKUP(AA20,suvaha!$D$8:$H$27,4,FALSE))&lt;3,"",LEFT(RIGHT(VLOOKUP(AA20,suvaha!$D$8:$H$27,4,FALSE),3),1))</f>
        <v/>
      </c>
      <c r="BS22" s="476"/>
      <c r="BT22" s="474" t="str">
        <f>IF(LEN(VLOOKUP(AA20,suvaha!$D$8:$H$27,4,FALSE))&lt;2,"",LEFT(RIGHT(VLOOKUP(AA20,suvaha!$D$8:$H$27,4,FALSE),2),1))</f>
        <v/>
      </c>
      <c r="BU22" s="476"/>
      <c r="BV22" s="474" t="str">
        <f>IF(VLOOKUP(AA20,suvaha!$D$8:$H$27,4,FALSE)=0,"",IF(LEN(VLOOKUP(AA20,suvaha!$D$8:$H$27,4,FALSE))&lt;1,"",LEFT(RIGHT(VLOOKUP(AA20,suvaha!$D$8:$H$27,4,FALSE),1),1)))</f>
        <v/>
      </c>
      <c r="BW22" s="178"/>
      <c r="BX22" s="179"/>
      <c r="BY22" s="179"/>
      <c r="BZ22" s="179"/>
      <c r="CA22" s="179"/>
      <c r="CB22" s="179"/>
      <c r="CC22" s="179"/>
      <c r="CD22" s="179"/>
      <c r="CE22" s="179"/>
      <c r="CF22" s="179"/>
      <c r="CG22" s="217"/>
      <c r="CH22" s="666"/>
    </row>
    <row r="23" spans="1:86" ht="3" customHeight="1">
      <c r="A23" s="139"/>
      <c r="B23" s="715"/>
      <c r="C23" s="715"/>
      <c r="D23" s="715"/>
      <c r="E23" s="719"/>
      <c r="F23" s="719"/>
      <c r="G23" s="707"/>
      <c r="H23" s="716"/>
      <c r="I23" s="716"/>
      <c r="J23" s="716"/>
      <c r="K23" s="716"/>
      <c r="L23" s="716"/>
      <c r="M23" s="716"/>
      <c r="N23" s="716"/>
      <c r="O23" s="716"/>
      <c r="P23" s="716"/>
      <c r="Q23" s="716"/>
      <c r="R23" s="716"/>
      <c r="S23" s="716"/>
      <c r="T23" s="716"/>
      <c r="U23" s="716"/>
      <c r="V23" s="716"/>
      <c r="W23" s="716"/>
      <c r="X23" s="716"/>
      <c r="Y23" s="716"/>
      <c r="Z23" s="716"/>
      <c r="AA23" s="717"/>
      <c r="AB23" s="717"/>
      <c r="AC23" s="717"/>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182"/>
      <c r="BS23" s="182"/>
      <c r="BT23" s="182"/>
      <c r="BU23" s="182"/>
      <c r="BV23" s="182"/>
      <c r="BW23" s="183"/>
      <c r="BX23" s="182"/>
      <c r="BY23" s="182"/>
      <c r="BZ23" s="182"/>
      <c r="CA23" s="182"/>
      <c r="CB23" s="182"/>
      <c r="CC23" s="182"/>
      <c r="CD23" s="182"/>
      <c r="CE23" s="182"/>
      <c r="CF23" s="182"/>
      <c r="CG23" s="218"/>
      <c r="CH23" s="666"/>
    </row>
    <row r="24" spans="1:86" ht="3" customHeight="1">
      <c r="A24" s="139"/>
      <c r="B24" s="715"/>
      <c r="C24" s="715"/>
      <c r="D24" s="715"/>
      <c r="E24" s="719"/>
      <c r="F24" s="719"/>
      <c r="G24" s="707"/>
      <c r="H24" s="716"/>
      <c r="I24" s="716"/>
      <c r="J24" s="716"/>
      <c r="K24" s="716"/>
      <c r="L24" s="716"/>
      <c r="M24" s="716"/>
      <c r="N24" s="716"/>
      <c r="O24" s="716"/>
      <c r="P24" s="716"/>
      <c r="Q24" s="716"/>
      <c r="R24" s="716"/>
      <c r="S24" s="716"/>
      <c r="T24" s="716"/>
      <c r="U24" s="716"/>
      <c r="V24" s="716"/>
      <c r="W24" s="716"/>
      <c r="X24" s="716"/>
      <c r="Y24" s="716"/>
      <c r="Z24" s="716"/>
      <c r="AA24" s="717"/>
      <c r="AB24" s="717"/>
      <c r="AC24" s="717"/>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185"/>
      <c r="BB24" s="175"/>
      <c r="BC24" s="175"/>
      <c r="BD24" s="175"/>
      <c r="BE24" s="175"/>
      <c r="BF24" s="175"/>
      <c r="BG24" s="175"/>
      <c r="BH24" s="175"/>
      <c r="BI24" s="175"/>
      <c r="BJ24" s="176"/>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216"/>
      <c r="CH24" s="666"/>
    </row>
    <row r="25" spans="1:86" ht="3" customHeight="1">
      <c r="A25" s="139"/>
      <c r="B25" s="715"/>
      <c r="C25" s="715"/>
      <c r="D25" s="715"/>
      <c r="E25" s="719"/>
      <c r="F25" s="719"/>
      <c r="G25" s="707"/>
      <c r="H25" s="716"/>
      <c r="I25" s="716"/>
      <c r="J25" s="716"/>
      <c r="K25" s="716"/>
      <c r="L25" s="716"/>
      <c r="M25" s="716"/>
      <c r="N25" s="716"/>
      <c r="O25" s="716"/>
      <c r="P25" s="716"/>
      <c r="Q25" s="716"/>
      <c r="R25" s="716"/>
      <c r="S25" s="716"/>
      <c r="T25" s="716"/>
      <c r="U25" s="716"/>
      <c r="V25" s="716"/>
      <c r="W25" s="716"/>
      <c r="X25" s="716"/>
      <c r="Y25" s="716"/>
      <c r="Z25" s="716"/>
      <c r="AA25" s="717"/>
      <c r="AB25" s="717"/>
      <c r="AC25" s="717"/>
      <c r="AD25" s="671"/>
      <c r="AE25" s="672"/>
      <c r="AF25" s="672"/>
      <c r="AG25" s="672"/>
      <c r="AH25" s="471"/>
      <c r="AI25" s="673"/>
      <c r="AJ25" s="673"/>
      <c r="AK25" s="673"/>
      <c r="AL25" s="673"/>
      <c r="AM25" s="673"/>
      <c r="AN25" s="674" t="s">
        <v>37</v>
      </c>
      <c r="AO25" s="668"/>
      <c r="AP25" s="668"/>
      <c r="AQ25" s="668"/>
      <c r="AR25" s="668"/>
      <c r="AS25" s="668"/>
      <c r="AT25" s="674" t="s">
        <v>37</v>
      </c>
      <c r="AU25" s="668"/>
      <c r="AV25" s="668"/>
      <c r="AW25" s="668"/>
      <c r="AX25" s="668"/>
      <c r="AY25" s="668"/>
      <c r="AZ25" s="711"/>
      <c r="BA25" s="186"/>
      <c r="BB25" s="179"/>
      <c r="BC25" s="179"/>
      <c r="BD25" s="179"/>
      <c r="BE25" s="179"/>
      <c r="BF25" s="179"/>
      <c r="BG25" s="179"/>
      <c r="BH25" s="179"/>
      <c r="BI25" s="179"/>
      <c r="BJ25" s="178"/>
      <c r="BK25" s="179"/>
      <c r="BL25" s="672"/>
      <c r="BM25" s="672"/>
      <c r="BN25" s="672"/>
      <c r="BO25" s="471"/>
      <c r="BP25" s="673"/>
      <c r="BQ25" s="673"/>
      <c r="BR25" s="673"/>
      <c r="BS25" s="673"/>
      <c r="BT25" s="673"/>
      <c r="BU25" s="674"/>
      <c r="BV25" s="668"/>
      <c r="BW25" s="668"/>
      <c r="BX25" s="668"/>
      <c r="BY25" s="668"/>
      <c r="BZ25" s="668"/>
      <c r="CA25" s="674"/>
      <c r="CB25" s="668"/>
      <c r="CC25" s="668"/>
      <c r="CD25" s="668"/>
      <c r="CE25" s="668"/>
      <c r="CF25" s="668"/>
      <c r="CG25" s="219"/>
      <c r="CH25" s="666"/>
    </row>
    <row r="26" spans="1:86" ht="15" customHeight="1">
      <c r="A26" s="139"/>
      <c r="B26" s="715"/>
      <c r="C26" s="715"/>
      <c r="D26" s="715"/>
      <c r="E26" s="719"/>
      <c r="F26" s="719"/>
      <c r="G26" s="707"/>
      <c r="H26" s="716"/>
      <c r="I26" s="716"/>
      <c r="J26" s="716"/>
      <c r="K26" s="716"/>
      <c r="L26" s="716"/>
      <c r="M26" s="716"/>
      <c r="N26" s="716"/>
      <c r="O26" s="716"/>
      <c r="P26" s="716"/>
      <c r="Q26" s="716"/>
      <c r="R26" s="716"/>
      <c r="S26" s="716"/>
      <c r="T26" s="716"/>
      <c r="U26" s="716"/>
      <c r="V26" s="716"/>
      <c r="W26" s="716"/>
      <c r="X26" s="716"/>
      <c r="Y26" s="716"/>
      <c r="Z26" s="716"/>
      <c r="AA26" s="717"/>
      <c r="AB26" s="717"/>
      <c r="AC26" s="717"/>
      <c r="AD26" s="671"/>
      <c r="AE26" s="474" t="str">
        <f>IF(LEN(VLOOKUP(AA20,suvaha!$D$8:$H$27,3,FALSE))&lt;11,"",LEFT(RIGHT(VLOOKUP(AA20,suvaha!$D$8:$H$27,3,FALSE),11),1))</f>
        <v/>
      </c>
      <c r="AF26" s="181" t="s">
        <v>37</v>
      </c>
      <c r="AG26" s="474" t="str">
        <f>IF(LEN(VLOOKUP(AA20,suvaha!$D$8:$H$27,3,FALSE))&lt;10,"",LEFT(RIGHT(VLOOKUP(AA20,suvaha!$D$8:$H$27,3,FALSE),10),1))</f>
        <v/>
      </c>
      <c r="AH26" s="476" t="s">
        <v>37</v>
      </c>
      <c r="AI26" s="474" t="str">
        <f>IF(LEN(VLOOKUP(AA20,suvaha!$D$8:$H$27,3,FALSE))&lt;9,"",LEFT(RIGHT(VLOOKUP(AA20,suvaha!$D$8:$H$27,3,FALSE),9),1))</f>
        <v/>
      </c>
      <c r="AJ26" s="181" t="s">
        <v>37</v>
      </c>
      <c r="AK26" s="474" t="str">
        <f>IF(LEN(VLOOKUP(AA20,suvaha!$D$8:$F$27,3,FALSE))&lt;8,"",LEFT(RIGHT(VLOOKUP(AA20,suvaha!$D$8:$F$27,3,FALSE),8),1))</f>
        <v/>
      </c>
      <c r="AL26" s="476" t="s">
        <v>37</v>
      </c>
      <c r="AM26" s="474" t="str">
        <f>IF(LEN(VLOOKUP(AA20,suvaha!$D$8:$H$27,3,FALSE))&lt;7,"",LEFT(RIGHT(VLOOKUP(AA20,suvaha!$D$8:$H$27,3,FALSE),7),1))</f>
        <v/>
      </c>
      <c r="AN26" s="674"/>
      <c r="AO26" s="474" t="str">
        <f>IF(LEN(VLOOKUP(AA20,suvaha!$D$8:$H$27,3,FALSE))&lt;6,"",LEFT(RIGHT(VLOOKUP(AA20,suvaha!$D$8:$H$27,3,FALSE),6),1))</f>
        <v/>
      </c>
      <c r="AP26" s="476" t="s">
        <v>37</v>
      </c>
      <c r="AQ26" s="474" t="str">
        <f>IF(LEN(VLOOKUP(AA20,suvaha!$D$8:$H$27,3,FALSE))&lt;5,"",LEFT(RIGHT(VLOOKUP(AA20,suvaha!$D$8:$H$27,3,FALSE),5),1))</f>
        <v/>
      </c>
      <c r="AR26" s="476" t="s">
        <v>37</v>
      </c>
      <c r="AS26" s="474" t="str">
        <f>IF(LEN(VLOOKUP(AA20,suvaha!$D$8:$H$27,3,FALSE))&lt;4,"",LEFT(RIGHT(VLOOKUP(AA20,suvaha!$D$8:$H$27,3,FALSE),4),1))</f>
        <v/>
      </c>
      <c r="AT26" s="674"/>
      <c r="AU26" s="474" t="str">
        <f>IF(LEN(VLOOKUP(AA20,suvaha!$D$8:$H$27,3,FALSE))&lt;3,"",LEFT(RIGHT(VLOOKUP(AA20,suvaha!$D$8:$H$27,3,FALSE),3),1))</f>
        <v/>
      </c>
      <c r="AV26" s="476" t="s">
        <v>37</v>
      </c>
      <c r="AW26" s="474" t="str">
        <f>IF(LEN(VLOOKUP(AA20,suvaha!$D$8:$H$27,3,FALSE))&lt;2,"",LEFT(RIGHT(VLOOKUP(AA20,suvaha!$D$8:$H$27,3,FALSE),2),1))</f>
        <v/>
      </c>
      <c r="AX26" s="476" t="s">
        <v>37</v>
      </c>
      <c r="AY26" s="474" t="str">
        <f>IF(VLOOKUP(AA20,suvaha!$D$8:$H$27,3,FALSE)=0,"",IF(LEN(VLOOKUP(AA20,suvaha!$D$8:$H$27,3,FALSE))&lt;1,"",LEFT(RIGHT(VLOOKUP(AA20,suvaha!$D$8:$H$27,3,FALSE),1),1)))</f>
        <v/>
      </c>
      <c r="AZ26" s="711"/>
      <c r="BA26" s="186"/>
      <c r="BB26" s="179"/>
      <c r="BC26" s="179"/>
      <c r="BD26" s="179"/>
      <c r="BE26" s="179"/>
      <c r="BF26" s="179"/>
      <c r="BG26" s="179"/>
      <c r="BH26" s="179"/>
      <c r="BI26" s="179"/>
      <c r="BJ26" s="178"/>
      <c r="BK26" s="179"/>
      <c r="BL26" s="474" t="str">
        <f>IF(LEN(VLOOKUP(AA20,suvaha!$D$8:$H$27,5,FALSE))&lt;11,"",LEFT(RIGHT(VLOOKUP(AA20,suvaha!$D$8:$H$27,5,FALSE),11),1))</f>
        <v/>
      </c>
      <c r="BM26" s="181" t="s">
        <v>37</v>
      </c>
      <c r="BN26" s="474" t="str">
        <f>IF(LEN(VLOOKUP(AA20,suvaha!$D$8:$H$27,5,FALSE))&lt;10,"",LEFT(RIGHT(VLOOKUP(AA20,suvaha!$D$8:$H$27,5,FALSE),10),1))</f>
        <v/>
      </c>
      <c r="BO26" s="476" t="s">
        <v>37</v>
      </c>
      <c r="BP26" s="474" t="str">
        <f>IF(LEN(VLOOKUP(AA20,suvaha!$D$8:$H$27,5,FALSE))&lt;9,"",LEFT(RIGHT(VLOOKUP(AA20,suvaha!$D$8:$H$27,5,FALSE),9),1))</f>
        <v/>
      </c>
      <c r="BQ26" s="181" t="s">
        <v>37</v>
      </c>
      <c r="BR26" s="474" t="str">
        <f>IF(LEN(VLOOKUP(AA20,suvaha!$D$8:$H$27,5,FALSE))&lt;8,"",LEFT(RIGHT(VLOOKUP(AA20,suvaha!$D$8:$H$27,5,FALSE),8),1))</f>
        <v/>
      </c>
      <c r="BS26" s="476" t="s">
        <v>37</v>
      </c>
      <c r="BT26" s="474" t="str">
        <f>IF(LEN(VLOOKUP(AA20,suvaha!$D$8:$H$27,5,FALSE))&lt;7,"",LEFT(RIGHT(VLOOKUP(AA20,suvaha!$D$8:$H$27,5,FALSE),7),1))</f>
        <v/>
      </c>
      <c r="BU26" s="674" t="s">
        <v>37</v>
      </c>
      <c r="BV26" s="474" t="str">
        <f>IF(LEN(VLOOKUP(AA20,suvaha!$D$8:$H$27,5,FALSE))&lt;6,"",LEFT(RIGHT(VLOOKUP(AA20,suvaha!$D$8:$H$27,5,FALSE),6),1))</f>
        <v/>
      </c>
      <c r="BW26" s="476" t="s">
        <v>37</v>
      </c>
      <c r="BX26" s="474" t="str">
        <f>IF(LEN(VLOOKUP(AA20,suvaha!$D$8:$H$27,5,FALSE))&lt;5,"",LEFT(RIGHT(VLOOKUP(AA20,suvaha!$D$8:$H$27,5,FALSE),5),1))</f>
        <v/>
      </c>
      <c r="BY26" s="476" t="s">
        <v>37</v>
      </c>
      <c r="BZ26" s="474" t="str">
        <f>IF(LEN(VLOOKUP(AA20,suvaha!$D$8:$H$27,5,FALSE))&lt;4,"",LEFT(RIGHT(VLOOKUP(AA20,suvaha!$D$8:$H$27,5,FALSE),4),1))</f>
        <v/>
      </c>
      <c r="CA26" s="674" t="s">
        <v>37</v>
      </c>
      <c r="CB26" s="474" t="str">
        <f>IF(LEN(VLOOKUP(AA20,suvaha!$D$8:$H$27,5,FALSE))&lt;3,"",LEFT(RIGHT(VLOOKUP(AA20,suvaha!$D$8:$H$27,5,FALSE),3),1))</f>
        <v/>
      </c>
      <c r="CC26" s="476" t="s">
        <v>37</v>
      </c>
      <c r="CD26" s="474" t="str">
        <f>IF(LEN(VLOOKUP(AA20,suvaha!$D$8:$H$27,5,FALSE))&lt;2,"",LEFT(RIGHT(VLOOKUP(AA20,suvaha!$D$8:$H$27,5,FALSE),2),1))</f>
        <v/>
      </c>
      <c r="CE26" s="476" t="s">
        <v>53</v>
      </c>
      <c r="CF26" s="474" t="str">
        <f>IF(VLOOKUP(AA20,suvaha!$D$8:$H$27,5,FALSE)=0,"",IF(LEN(VLOOKUP(AA20,suvaha!$D$8:$H$27,5,FALSE))&lt;1,"",LEFT(RIGHT(VLOOKUP(AA20,suvaha!$D$8:$H$27,5,FALSE),1),1)))</f>
        <v/>
      </c>
      <c r="CG26" s="219"/>
      <c r="CH26" s="666"/>
    </row>
    <row r="27" spans="1:86" ht="3" customHeight="1">
      <c r="A27" s="139"/>
      <c r="B27" s="715"/>
      <c r="C27" s="715"/>
      <c r="D27" s="715"/>
      <c r="E27" s="719"/>
      <c r="F27" s="719"/>
      <c r="G27" s="707"/>
      <c r="H27" s="716"/>
      <c r="I27" s="716"/>
      <c r="J27" s="716"/>
      <c r="K27" s="716"/>
      <c r="L27" s="716"/>
      <c r="M27" s="716"/>
      <c r="N27" s="716"/>
      <c r="O27" s="716"/>
      <c r="P27" s="716"/>
      <c r="Q27" s="716"/>
      <c r="R27" s="716"/>
      <c r="S27" s="716"/>
      <c r="T27" s="716"/>
      <c r="U27" s="716"/>
      <c r="V27" s="716"/>
      <c r="W27" s="716"/>
      <c r="X27" s="716"/>
      <c r="Y27" s="716"/>
      <c r="Z27" s="716"/>
      <c r="AA27" s="717"/>
      <c r="AB27" s="717"/>
      <c r="AC27" s="717"/>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189"/>
      <c r="BB27" s="182"/>
      <c r="BC27" s="182"/>
      <c r="BD27" s="182"/>
      <c r="BE27" s="182"/>
      <c r="BF27" s="182"/>
      <c r="BG27" s="182"/>
      <c r="BH27" s="182"/>
      <c r="BI27" s="182"/>
      <c r="BJ27" s="183"/>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218"/>
      <c r="CH27" s="666"/>
    </row>
    <row r="28" spans="1:86" s="174" customFormat="1" ht="3" customHeight="1">
      <c r="A28" s="139"/>
      <c r="B28" s="715"/>
      <c r="C28" s="715"/>
      <c r="D28" s="715"/>
      <c r="E28" s="719" t="s">
        <v>67</v>
      </c>
      <c r="F28" s="719"/>
      <c r="G28" s="707"/>
      <c r="H28" s="716" t="str">
        <f>Index!C68</f>
        <v>Ostatný dlhodobý hmotný majetok (029, 02X, 032) - /089, 08X, 092A/</v>
      </c>
      <c r="I28" s="716"/>
      <c r="J28" s="716"/>
      <c r="K28" s="716"/>
      <c r="L28" s="716"/>
      <c r="M28" s="716"/>
      <c r="N28" s="716"/>
      <c r="O28" s="716"/>
      <c r="P28" s="716"/>
      <c r="Q28" s="716"/>
      <c r="R28" s="716"/>
      <c r="S28" s="716"/>
      <c r="T28" s="716"/>
      <c r="U28" s="716"/>
      <c r="V28" s="716"/>
      <c r="W28" s="716"/>
      <c r="X28" s="716"/>
      <c r="Y28" s="716"/>
      <c r="Z28" s="716"/>
      <c r="AA28" s="717" t="s">
        <v>80</v>
      </c>
      <c r="AB28" s="717"/>
      <c r="AC28" s="717"/>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175"/>
      <c r="BS28" s="175"/>
      <c r="BT28" s="175"/>
      <c r="BU28" s="175"/>
      <c r="BV28" s="175"/>
      <c r="BW28" s="176"/>
      <c r="BX28" s="175"/>
      <c r="BY28" s="175"/>
      <c r="BZ28" s="175"/>
      <c r="CA28" s="175"/>
      <c r="CB28" s="175"/>
      <c r="CC28" s="175"/>
      <c r="CD28" s="175"/>
      <c r="CE28" s="175"/>
      <c r="CF28" s="175"/>
      <c r="CG28" s="216"/>
      <c r="CH28" s="666"/>
    </row>
    <row r="29" spans="1:86" s="174" customFormat="1" ht="3" customHeight="1">
      <c r="A29" s="139"/>
      <c r="B29" s="715"/>
      <c r="C29" s="715"/>
      <c r="D29" s="715"/>
      <c r="E29" s="719"/>
      <c r="F29" s="719"/>
      <c r="G29" s="707"/>
      <c r="H29" s="716"/>
      <c r="I29" s="716"/>
      <c r="J29" s="716"/>
      <c r="K29" s="716"/>
      <c r="L29" s="716"/>
      <c r="M29" s="716"/>
      <c r="N29" s="716"/>
      <c r="O29" s="716"/>
      <c r="P29" s="716"/>
      <c r="Q29" s="716"/>
      <c r="R29" s="716"/>
      <c r="S29" s="716"/>
      <c r="T29" s="716"/>
      <c r="U29" s="716"/>
      <c r="V29" s="716"/>
      <c r="W29" s="716"/>
      <c r="X29" s="716"/>
      <c r="Y29" s="716"/>
      <c r="Z29" s="716"/>
      <c r="AA29" s="717"/>
      <c r="AB29" s="717"/>
      <c r="AC29" s="717"/>
      <c r="AD29" s="671"/>
      <c r="AE29" s="672"/>
      <c r="AF29" s="672"/>
      <c r="AG29" s="672"/>
      <c r="AH29" s="471"/>
      <c r="AI29" s="673"/>
      <c r="AJ29" s="673"/>
      <c r="AK29" s="673"/>
      <c r="AL29" s="673"/>
      <c r="AM29" s="673"/>
      <c r="AN29" s="674"/>
      <c r="AO29" s="668"/>
      <c r="AP29" s="668"/>
      <c r="AQ29" s="668"/>
      <c r="AR29" s="668"/>
      <c r="AS29" s="668"/>
      <c r="AT29" s="674"/>
      <c r="AU29" s="668"/>
      <c r="AV29" s="668"/>
      <c r="AW29" s="668"/>
      <c r="AX29" s="668"/>
      <c r="AY29" s="668"/>
      <c r="AZ29" s="711"/>
      <c r="BA29" s="671"/>
      <c r="BB29" s="672"/>
      <c r="BC29" s="672"/>
      <c r="BD29" s="672"/>
      <c r="BE29" s="471"/>
      <c r="BF29" s="673"/>
      <c r="BG29" s="673"/>
      <c r="BH29" s="673"/>
      <c r="BI29" s="673"/>
      <c r="BJ29" s="673"/>
      <c r="BK29" s="674"/>
      <c r="BL29" s="668"/>
      <c r="BM29" s="668"/>
      <c r="BN29" s="668"/>
      <c r="BO29" s="668"/>
      <c r="BP29" s="668"/>
      <c r="BQ29" s="674"/>
      <c r="BR29" s="668"/>
      <c r="BS29" s="668"/>
      <c r="BT29" s="668"/>
      <c r="BU29" s="668"/>
      <c r="BV29" s="668"/>
      <c r="BW29" s="178"/>
      <c r="BX29" s="179"/>
      <c r="BY29" s="179"/>
      <c r="BZ29" s="179"/>
      <c r="CA29" s="179"/>
      <c r="CB29" s="179"/>
      <c r="CC29" s="179"/>
      <c r="CD29" s="179"/>
      <c r="CE29" s="179"/>
      <c r="CF29" s="179"/>
      <c r="CG29" s="217"/>
      <c r="CH29" s="666"/>
    </row>
    <row r="30" spans="1:86" ht="15" customHeight="1">
      <c r="A30" s="139"/>
      <c r="B30" s="715"/>
      <c r="C30" s="715"/>
      <c r="D30" s="715"/>
      <c r="E30" s="719"/>
      <c r="F30" s="719"/>
      <c r="G30" s="707"/>
      <c r="H30" s="716"/>
      <c r="I30" s="716"/>
      <c r="J30" s="716"/>
      <c r="K30" s="716"/>
      <c r="L30" s="716"/>
      <c r="M30" s="716"/>
      <c r="N30" s="716"/>
      <c r="O30" s="716"/>
      <c r="P30" s="716"/>
      <c r="Q30" s="716"/>
      <c r="R30" s="716"/>
      <c r="S30" s="716"/>
      <c r="T30" s="716"/>
      <c r="U30" s="716"/>
      <c r="V30" s="716"/>
      <c r="W30" s="716"/>
      <c r="X30" s="716"/>
      <c r="Y30" s="716"/>
      <c r="Z30" s="716"/>
      <c r="AA30" s="717"/>
      <c r="AB30" s="717"/>
      <c r="AC30" s="717"/>
      <c r="AD30" s="671"/>
      <c r="AE30" s="474" t="str">
        <f>IF(LEN(VLOOKUP(AA28,suvaha!$D$8:$H$27,2,FALSE))&lt;11,"",LEFT(RIGHT(VLOOKUP(AA28,suvaha!$D$8:$H$27,2,FALSE),11),1))</f>
        <v/>
      </c>
      <c r="AF30" s="181"/>
      <c r="AG30" s="474" t="str">
        <f>IF(LEN(VLOOKUP(AA28,suvaha!$D$8:$H$27,2,FALSE))&lt;10,"",LEFT(RIGHT(VLOOKUP(AA28,suvaha!$D$8:$H$27,2,FALSE),10),1))</f>
        <v/>
      </c>
      <c r="AH30" s="476"/>
      <c r="AI30" s="474" t="str">
        <f>IF(LEN(VLOOKUP(AA28,suvaha!$D$8:$H$27,2,FALSE))&lt;9,"",LEFT(RIGHT(VLOOKUP(AA28,suvaha!$D$8:$H$27,2,FALSE),9),1))</f>
        <v/>
      </c>
      <c r="AJ30" s="181"/>
      <c r="AK30" s="474" t="str">
        <f>IF(LEN(VLOOKUP(AA28,suvaha!$D$8:$H$27,2,FALSE))&lt;8,"",LEFT(RIGHT(VLOOKUP(AA28,suvaha!$D$8:$H$27,2,FALSE),8),1))</f>
        <v/>
      </c>
      <c r="AL30" s="476"/>
      <c r="AM30" s="474" t="str">
        <f>IF(LEN(VLOOKUP(AA28,suvaha!$D$8:$H$27,2,FALSE))&lt;7,"",LEFT(RIGHT(VLOOKUP(AA28,suvaha!$D$8:$H$27,2,FALSE),7),1))</f>
        <v/>
      </c>
      <c r="AN30" s="674"/>
      <c r="AO30" s="474" t="str">
        <f>IF(LEN(VLOOKUP(AA28,suvaha!$D$8:$H$27,2,FALSE))&lt;6,"",LEFT(RIGHT(VLOOKUP(AA28,suvaha!$D$8:$H$27,2,FALSE),6),1))</f>
        <v/>
      </c>
      <c r="AP30" s="476"/>
      <c r="AQ30" s="474" t="str">
        <f>IF(LEN(VLOOKUP(AA28,suvaha!$D$8:$H$27,2,FALSE))&lt;5,"",LEFT(RIGHT(VLOOKUP(AA28,suvaha!$D$8:$H$27,2,FALSE),5),1))</f>
        <v/>
      </c>
      <c r="AR30" s="476"/>
      <c r="AS30" s="474" t="str">
        <f>IF(LEN(VLOOKUP(AA28,suvaha!$D$8:$H$27,2,FALSE))&lt;4,"",LEFT(RIGHT(VLOOKUP(AA28,suvaha!$D$8:$H$27,2,FALSE),4),1))</f>
        <v/>
      </c>
      <c r="AT30" s="674"/>
      <c r="AU30" s="474" t="str">
        <f>IF(LEN(VLOOKUP(AA28,suvaha!$D$8:$H$27,2,FALSE))&lt;3,"",LEFT(RIGHT(VLOOKUP(AA28,suvaha!$D$8:$H$27,2,FALSE),3),1))</f>
        <v/>
      </c>
      <c r="AV30" s="476"/>
      <c r="AW30" s="474" t="str">
        <f>IF(LEN(VLOOKUP(AA28,suvaha!$D$8:$H$27,2,FALSE))&lt;2,"",LEFT(RIGHT(VLOOKUP(AA28,suvaha!$D$8:$H$27,2,FALSE),2),1))</f>
        <v/>
      </c>
      <c r="AX30" s="476"/>
      <c r="AY30" s="474" t="str">
        <f>IF(VLOOKUP(AA28,suvaha!$D$8:$H$27,2,FALSE)=0,"",IF(LEN(VLOOKUP(AA28,suvaha!$D$8:$H$27,2,FALSE))&lt;1,"",LEFT(RIGHT(VLOOKUP(AA28,suvaha!$D$8:$H$27,2,FALSE),1),1)))</f>
        <v/>
      </c>
      <c r="AZ30" s="711"/>
      <c r="BA30" s="671"/>
      <c r="BB30" s="474" t="str">
        <f>IF(LEN(VLOOKUP(AA28,suvaha!$D$8:$H$27,4,FALSE))&lt;11,"",LEFT(RIGHT(VLOOKUP(AA28,suvaha!$D$8:$H$27,4,FALSE),11),1))</f>
        <v/>
      </c>
      <c r="BC30" s="181"/>
      <c r="BD30" s="474" t="str">
        <f>IF(LEN(VLOOKUP(AA28,suvaha!$D$8:$H$27,4,FALSE))&lt;10,"",LEFT(RIGHT(VLOOKUP(AA28,suvaha!$D$8:$H$27,4,FALSE),10),1))</f>
        <v/>
      </c>
      <c r="BE30" s="476"/>
      <c r="BF30" s="474" t="str">
        <f>IF(LEN(VLOOKUP(AA28,suvaha!$D$8:$H$27,4,FALSE))&lt;9,"",LEFT(RIGHT(VLOOKUP(AA28,suvaha!$D$8:$H$27,4,FALSE),9),1))</f>
        <v/>
      </c>
      <c r="BG30" s="181"/>
      <c r="BH30" s="474" t="str">
        <f>IF(LEN(VLOOKUP(AA28,suvaha!$D$8:$H$27,4,FALSE))&lt;8,"",LEFT(RIGHT(VLOOKUP(AA28,suvaha!$D$8:$H$27,4,FALSE),8),1))</f>
        <v/>
      </c>
      <c r="BI30" s="476"/>
      <c r="BJ30" s="474" t="str">
        <f>IF(LEN(VLOOKUP(AA28,suvaha!$D$8:$H$27,4,FALSE))&lt;7,"",LEFT(RIGHT(VLOOKUP(AA28,suvaha!$D$8:$H$27,4,FALSE),7),1))</f>
        <v/>
      </c>
      <c r="BK30" s="674"/>
      <c r="BL30" s="474" t="str">
        <f>IF(LEN(VLOOKUP(AA28,suvaha!$D$8:$H$27,4,FALSE))&lt;6,"",LEFT(RIGHT(VLOOKUP(AA28,suvaha!$D$8:$H$27,4,FALSE),6),1))</f>
        <v/>
      </c>
      <c r="BM30" s="476"/>
      <c r="BN30" s="474" t="str">
        <f>IF(LEN(VLOOKUP(AA28,suvaha!$D$8:$H$27,4,FALSE))&lt;5,"",LEFT(RIGHT(VLOOKUP(AA28,suvaha!$D$8:$H$27,4,FALSE),5),1))</f>
        <v/>
      </c>
      <c r="BO30" s="476"/>
      <c r="BP30" s="474" t="str">
        <f>IF(LEN(VLOOKUP(AA28,suvaha!$D$8:$H$27,4,FALSE))&lt;4,"",LEFT(RIGHT(VLOOKUP(AA28,suvaha!$D$8:$H$27,4,FALSE),4),1))</f>
        <v/>
      </c>
      <c r="BQ30" s="674"/>
      <c r="BR30" s="474" t="str">
        <f>IF(LEN(VLOOKUP(AA28,suvaha!$D$8:$H$27,4,FALSE))&lt;3,"",LEFT(RIGHT(VLOOKUP(AA28,suvaha!$D$8:$H$27,4,FALSE),3),1))</f>
        <v/>
      </c>
      <c r="BS30" s="476"/>
      <c r="BT30" s="474" t="str">
        <f>IF(LEN(VLOOKUP(AA28,suvaha!$D$8:$H$27,4,FALSE))&lt;2,"",LEFT(RIGHT(VLOOKUP(AA28,suvaha!$D$8:$H$27,4,FALSE),2),1))</f>
        <v/>
      </c>
      <c r="BU30" s="476"/>
      <c r="BV30" s="474" t="str">
        <f>IF(VLOOKUP(AA28,suvaha!$D$8:$H$27,4,FALSE)=0,"",IF(LEN(VLOOKUP(AA28,suvaha!$D$8:$H$27,4,FALSE))&lt;1,"",LEFT(RIGHT(VLOOKUP(AA28,suvaha!$D$8:$H$27,4,FALSE),1),1)))</f>
        <v/>
      </c>
      <c r="BW30" s="178"/>
      <c r="BX30" s="179"/>
      <c r="BY30" s="179"/>
      <c r="BZ30" s="179"/>
      <c r="CA30" s="179"/>
      <c r="CB30" s="179"/>
      <c r="CC30" s="179"/>
      <c r="CD30" s="179"/>
      <c r="CE30" s="179"/>
      <c r="CF30" s="179"/>
      <c r="CG30" s="217"/>
      <c r="CH30" s="666"/>
    </row>
    <row r="31" spans="1:86" ht="3" customHeight="1">
      <c r="A31" s="139"/>
      <c r="B31" s="715"/>
      <c r="C31" s="715"/>
      <c r="D31" s="715"/>
      <c r="E31" s="719"/>
      <c r="F31" s="719"/>
      <c r="G31" s="707"/>
      <c r="H31" s="716"/>
      <c r="I31" s="716"/>
      <c r="J31" s="716"/>
      <c r="K31" s="716"/>
      <c r="L31" s="716"/>
      <c r="M31" s="716"/>
      <c r="N31" s="716"/>
      <c r="O31" s="716"/>
      <c r="P31" s="716"/>
      <c r="Q31" s="716"/>
      <c r="R31" s="716"/>
      <c r="S31" s="716"/>
      <c r="T31" s="716"/>
      <c r="U31" s="716"/>
      <c r="V31" s="716"/>
      <c r="W31" s="716"/>
      <c r="X31" s="716"/>
      <c r="Y31" s="716"/>
      <c r="Z31" s="716"/>
      <c r="AA31" s="717"/>
      <c r="AB31" s="717"/>
      <c r="AC31" s="717"/>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182"/>
      <c r="BS31" s="182"/>
      <c r="BT31" s="182"/>
      <c r="BU31" s="182"/>
      <c r="BV31" s="182"/>
      <c r="BW31" s="183"/>
      <c r="BX31" s="182"/>
      <c r="BY31" s="182"/>
      <c r="BZ31" s="182"/>
      <c r="CA31" s="182"/>
      <c r="CB31" s="182"/>
      <c r="CC31" s="182"/>
      <c r="CD31" s="182"/>
      <c r="CE31" s="182"/>
      <c r="CF31" s="182"/>
      <c r="CG31" s="218"/>
      <c r="CH31" s="138"/>
    </row>
    <row r="32" spans="1:86" ht="3" customHeight="1">
      <c r="A32" s="139"/>
      <c r="B32" s="715"/>
      <c r="C32" s="715"/>
      <c r="D32" s="715"/>
      <c r="E32" s="719"/>
      <c r="F32" s="719"/>
      <c r="G32" s="707"/>
      <c r="H32" s="716"/>
      <c r="I32" s="716"/>
      <c r="J32" s="716"/>
      <c r="K32" s="716"/>
      <c r="L32" s="716"/>
      <c r="M32" s="716"/>
      <c r="N32" s="716"/>
      <c r="O32" s="716"/>
      <c r="P32" s="716"/>
      <c r="Q32" s="716"/>
      <c r="R32" s="716"/>
      <c r="S32" s="716"/>
      <c r="T32" s="716"/>
      <c r="U32" s="716"/>
      <c r="V32" s="716"/>
      <c r="W32" s="716"/>
      <c r="X32" s="716"/>
      <c r="Y32" s="716"/>
      <c r="Z32" s="716"/>
      <c r="AA32" s="717"/>
      <c r="AB32" s="717"/>
      <c r="AC32" s="717"/>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185"/>
      <c r="BB32" s="175"/>
      <c r="BC32" s="175"/>
      <c r="BD32" s="175"/>
      <c r="BE32" s="175"/>
      <c r="BF32" s="175"/>
      <c r="BG32" s="175"/>
      <c r="BH32" s="175"/>
      <c r="BI32" s="175"/>
      <c r="BJ32" s="176"/>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216"/>
      <c r="CH32" s="138"/>
    </row>
    <row r="33" spans="1:86" ht="3" customHeight="1">
      <c r="A33" s="139"/>
      <c r="B33" s="715"/>
      <c r="C33" s="715"/>
      <c r="D33" s="715"/>
      <c r="E33" s="719"/>
      <c r="F33" s="719"/>
      <c r="G33" s="707"/>
      <c r="H33" s="716"/>
      <c r="I33" s="716"/>
      <c r="J33" s="716"/>
      <c r="K33" s="716"/>
      <c r="L33" s="716"/>
      <c r="M33" s="716"/>
      <c r="N33" s="716"/>
      <c r="O33" s="716"/>
      <c r="P33" s="716"/>
      <c r="Q33" s="716"/>
      <c r="R33" s="716"/>
      <c r="S33" s="716"/>
      <c r="T33" s="716"/>
      <c r="U33" s="716"/>
      <c r="V33" s="716"/>
      <c r="W33" s="716"/>
      <c r="X33" s="716"/>
      <c r="Y33" s="716"/>
      <c r="Z33" s="716"/>
      <c r="AA33" s="717"/>
      <c r="AB33" s="717"/>
      <c r="AC33" s="717"/>
      <c r="AD33" s="671"/>
      <c r="AE33" s="672"/>
      <c r="AF33" s="672"/>
      <c r="AG33" s="672"/>
      <c r="AH33" s="471"/>
      <c r="AI33" s="673"/>
      <c r="AJ33" s="673"/>
      <c r="AK33" s="673"/>
      <c r="AL33" s="673"/>
      <c r="AM33" s="673"/>
      <c r="AN33" s="674" t="s">
        <v>37</v>
      </c>
      <c r="AO33" s="668"/>
      <c r="AP33" s="668"/>
      <c r="AQ33" s="668"/>
      <c r="AR33" s="668"/>
      <c r="AS33" s="668"/>
      <c r="AT33" s="674" t="s">
        <v>37</v>
      </c>
      <c r="AU33" s="668"/>
      <c r="AV33" s="668"/>
      <c r="AW33" s="668"/>
      <c r="AX33" s="668"/>
      <c r="AY33" s="668"/>
      <c r="AZ33" s="711"/>
      <c r="BA33" s="186"/>
      <c r="BB33" s="179"/>
      <c r="BC33" s="179"/>
      <c r="BD33" s="179"/>
      <c r="BE33" s="179"/>
      <c r="BF33" s="179"/>
      <c r="BG33" s="179"/>
      <c r="BH33" s="179"/>
      <c r="BI33" s="179"/>
      <c r="BJ33" s="178"/>
      <c r="BK33" s="179"/>
      <c r="BL33" s="672"/>
      <c r="BM33" s="672"/>
      <c r="BN33" s="672"/>
      <c r="BO33" s="471"/>
      <c r="BP33" s="673"/>
      <c r="BQ33" s="673"/>
      <c r="BR33" s="673"/>
      <c r="BS33" s="673"/>
      <c r="BT33" s="673"/>
      <c r="BU33" s="674"/>
      <c r="BV33" s="668"/>
      <c r="BW33" s="668"/>
      <c r="BX33" s="668"/>
      <c r="BY33" s="668"/>
      <c r="BZ33" s="668"/>
      <c r="CA33" s="674"/>
      <c r="CB33" s="668"/>
      <c r="CC33" s="668"/>
      <c r="CD33" s="668"/>
      <c r="CE33" s="668"/>
      <c r="CF33" s="668"/>
      <c r="CG33" s="219"/>
      <c r="CH33" s="138"/>
    </row>
    <row r="34" spans="1:86" ht="15" customHeight="1">
      <c r="A34" s="139"/>
      <c r="B34" s="715"/>
      <c r="C34" s="715"/>
      <c r="D34" s="715"/>
      <c r="E34" s="719"/>
      <c r="F34" s="719"/>
      <c r="G34" s="707"/>
      <c r="H34" s="716"/>
      <c r="I34" s="716"/>
      <c r="J34" s="716"/>
      <c r="K34" s="716"/>
      <c r="L34" s="716"/>
      <c r="M34" s="716"/>
      <c r="N34" s="716"/>
      <c r="O34" s="716"/>
      <c r="P34" s="716"/>
      <c r="Q34" s="716"/>
      <c r="R34" s="716"/>
      <c r="S34" s="716"/>
      <c r="T34" s="716"/>
      <c r="U34" s="716"/>
      <c r="V34" s="716"/>
      <c r="W34" s="716"/>
      <c r="X34" s="716"/>
      <c r="Y34" s="716"/>
      <c r="Z34" s="716"/>
      <c r="AA34" s="717"/>
      <c r="AB34" s="717"/>
      <c r="AC34" s="717"/>
      <c r="AD34" s="671"/>
      <c r="AE34" s="474" t="str">
        <f>IF(LEN(VLOOKUP(AA28,suvaha!$D$8:$H$27,3,FALSE))&lt;11,"",LEFT(RIGHT(VLOOKUP(AA28,suvaha!$D$8:$H$27,3,FALSE),11),1))</f>
        <v/>
      </c>
      <c r="AF34" s="181" t="s">
        <v>37</v>
      </c>
      <c r="AG34" s="474" t="str">
        <f>IF(LEN(VLOOKUP(AA28,suvaha!$D$8:$H$27,3,FALSE))&lt;10,"",LEFT(RIGHT(VLOOKUP(AA28,suvaha!$D$8:$H$27,3,FALSE),10),1))</f>
        <v/>
      </c>
      <c r="AH34" s="476" t="s">
        <v>37</v>
      </c>
      <c r="AI34" s="474" t="str">
        <f>IF(LEN(VLOOKUP(AA28,suvaha!$D$8:$H$27,3,FALSE))&lt;9,"",LEFT(RIGHT(VLOOKUP(AA28,suvaha!$D$8:$H$27,3,FALSE),9),1))</f>
        <v/>
      </c>
      <c r="AJ34" s="181" t="s">
        <v>37</v>
      </c>
      <c r="AK34" s="474" t="str">
        <f>IF(LEN(VLOOKUP(AA28,suvaha!$D$8:$F$27,3,FALSE))&lt;8,"",LEFT(RIGHT(VLOOKUP(AA28,suvaha!$D$8:$F$27,3,FALSE),8),1))</f>
        <v/>
      </c>
      <c r="AL34" s="476" t="s">
        <v>37</v>
      </c>
      <c r="AM34" s="474" t="str">
        <f>IF(LEN(VLOOKUP(AA28,suvaha!$D$8:$H$27,3,FALSE))&lt;7,"",LEFT(RIGHT(VLOOKUP(AA28,suvaha!$D$8:$H$27,3,FALSE),7),1))</f>
        <v/>
      </c>
      <c r="AN34" s="674"/>
      <c r="AO34" s="474" t="str">
        <f>IF(LEN(VLOOKUP(AA28,suvaha!$D$8:$H$27,3,FALSE))&lt;6,"",LEFT(RIGHT(VLOOKUP(AA28,suvaha!$D$8:$H$27,3,FALSE),6),1))</f>
        <v/>
      </c>
      <c r="AP34" s="476" t="s">
        <v>37</v>
      </c>
      <c r="AQ34" s="474" t="str">
        <f>IF(LEN(VLOOKUP(AA28,suvaha!$D$8:$H$27,3,FALSE))&lt;5,"",LEFT(RIGHT(VLOOKUP(AA28,suvaha!$D$8:$H$27,3,FALSE),5),1))</f>
        <v/>
      </c>
      <c r="AR34" s="476" t="s">
        <v>37</v>
      </c>
      <c r="AS34" s="474" t="str">
        <f>IF(LEN(VLOOKUP(AA28,suvaha!$D$8:$H$27,3,FALSE))&lt;4,"",LEFT(RIGHT(VLOOKUP(AA28,suvaha!$D$8:$H$27,3,FALSE),4),1))</f>
        <v/>
      </c>
      <c r="AT34" s="674"/>
      <c r="AU34" s="474" t="str">
        <f>IF(LEN(VLOOKUP(AA28,suvaha!$D$8:$H$27,3,FALSE))&lt;3,"",LEFT(RIGHT(VLOOKUP(AA28,suvaha!$D$8:$H$27,3,FALSE),3),1))</f>
        <v/>
      </c>
      <c r="AV34" s="476" t="s">
        <v>37</v>
      </c>
      <c r="AW34" s="474" t="str">
        <f>IF(LEN(VLOOKUP(AA28,suvaha!$D$8:$H$27,3,FALSE))&lt;2,"",LEFT(RIGHT(VLOOKUP(AA28,suvaha!$D$8:$H$27,3,FALSE),2),1))</f>
        <v/>
      </c>
      <c r="AX34" s="476" t="s">
        <v>37</v>
      </c>
      <c r="AY34" s="474" t="str">
        <f>IF(VLOOKUP(AA28,suvaha!$D$8:$H$27,3,FALSE)=0,"",IF(LEN(VLOOKUP(AA28,suvaha!$D$8:$H$27,3,FALSE))&lt;1,"",LEFT(RIGHT(VLOOKUP(AA28,suvaha!$D$8:$H$27,3,FALSE),1),1)))</f>
        <v/>
      </c>
      <c r="AZ34" s="711"/>
      <c r="BA34" s="186"/>
      <c r="BB34" s="179"/>
      <c r="BC34" s="179"/>
      <c r="BD34" s="179"/>
      <c r="BE34" s="179"/>
      <c r="BF34" s="179"/>
      <c r="BG34" s="179"/>
      <c r="BH34" s="179"/>
      <c r="BI34" s="179"/>
      <c r="BJ34" s="178"/>
      <c r="BK34" s="179"/>
      <c r="BL34" s="474" t="str">
        <f>IF(LEN(VLOOKUP(AA28,suvaha!$D$8:$H$27,5,FALSE))&lt;11,"",LEFT(RIGHT(VLOOKUP(AA28,suvaha!$D$8:$H$27,5,FALSE),11),1))</f>
        <v/>
      </c>
      <c r="BM34" s="181" t="s">
        <v>37</v>
      </c>
      <c r="BN34" s="474" t="str">
        <f>IF(LEN(VLOOKUP(AA28,suvaha!$D$8:$H$27,5,FALSE))&lt;10,"",LEFT(RIGHT(VLOOKUP(AA28,suvaha!$D$8:$H$27,5,FALSE),10),1))</f>
        <v/>
      </c>
      <c r="BO34" s="476" t="s">
        <v>37</v>
      </c>
      <c r="BP34" s="474" t="str">
        <f>IF(LEN(VLOOKUP(AA28,suvaha!$D$8:$H$27,5,FALSE))&lt;9,"",LEFT(RIGHT(VLOOKUP(AA28,suvaha!$D$8:$H$27,5,FALSE),9),1))</f>
        <v/>
      </c>
      <c r="BQ34" s="181" t="s">
        <v>37</v>
      </c>
      <c r="BR34" s="474" t="str">
        <f>IF(LEN(VLOOKUP(AA28,suvaha!$D$8:$H$27,5,FALSE))&lt;8,"",LEFT(RIGHT(VLOOKUP(AA28,suvaha!$D$8:$H$27,5,FALSE),8),1))</f>
        <v/>
      </c>
      <c r="BS34" s="476" t="s">
        <v>37</v>
      </c>
      <c r="BT34" s="474" t="str">
        <f>IF(LEN(VLOOKUP(AA28,suvaha!$D$8:$H$27,5,FALSE))&lt;7,"",LEFT(RIGHT(VLOOKUP(AA28,suvaha!$D$8:$H$27,5,FALSE),7),1))</f>
        <v/>
      </c>
      <c r="BU34" s="674" t="s">
        <v>37</v>
      </c>
      <c r="BV34" s="474" t="str">
        <f>IF(LEN(VLOOKUP(AA28,suvaha!$D$8:$H$27,5,FALSE))&lt;6,"",LEFT(RIGHT(VLOOKUP(AA28,suvaha!$D$8:$H$27,5,FALSE),6),1))</f>
        <v/>
      </c>
      <c r="BW34" s="476" t="s">
        <v>37</v>
      </c>
      <c r="BX34" s="474" t="str">
        <f>IF(LEN(VLOOKUP(AA28,suvaha!$D$8:$H$27,5,FALSE))&lt;5,"",LEFT(RIGHT(VLOOKUP(AA28,suvaha!$D$8:$H$27,5,FALSE),5),1))</f>
        <v/>
      </c>
      <c r="BY34" s="476" t="s">
        <v>37</v>
      </c>
      <c r="BZ34" s="474" t="str">
        <f>IF(LEN(VLOOKUP(AA28,suvaha!$D$8:$H$27,5,FALSE))&lt;4,"",LEFT(RIGHT(VLOOKUP(AA28,suvaha!$D$8:$H$27,5,FALSE),4),1))</f>
        <v/>
      </c>
      <c r="CA34" s="674" t="s">
        <v>37</v>
      </c>
      <c r="CB34" s="474" t="str">
        <f>IF(LEN(VLOOKUP(AA28,suvaha!$D$8:$H$27,5,FALSE))&lt;3,"",LEFT(RIGHT(VLOOKUP(AA28,suvaha!$D$8:$H$27,5,FALSE),3),1))</f>
        <v/>
      </c>
      <c r="CC34" s="476" t="s">
        <v>37</v>
      </c>
      <c r="CD34" s="474" t="str">
        <f>IF(LEN(VLOOKUP(AA28,suvaha!$D$8:$H$27,5,FALSE))&lt;2,"",LEFT(RIGHT(VLOOKUP(AA28,suvaha!$D$8:$H$27,5,FALSE),2),1))</f>
        <v/>
      </c>
      <c r="CE34" s="476" t="s">
        <v>53</v>
      </c>
      <c r="CF34" s="474" t="str">
        <f>IF(VLOOKUP(AA28,suvaha!$D$8:$H$27,5,FALSE)=0,"",IF(LEN(VLOOKUP(AA28,suvaha!$D$8:$H$27,5,FALSE))&lt;1,"",LEFT(RIGHT(VLOOKUP(AA28,suvaha!$D$8:$H$27,5,FALSE),1),1)))</f>
        <v/>
      </c>
      <c r="CG34" s="219"/>
      <c r="CH34" s="138"/>
    </row>
    <row r="35" spans="1:86" ht="3" customHeight="1">
      <c r="A35" s="139"/>
      <c r="B35" s="715"/>
      <c r="C35" s="715"/>
      <c r="D35" s="715"/>
      <c r="E35" s="719"/>
      <c r="F35" s="719"/>
      <c r="G35" s="707"/>
      <c r="H35" s="716"/>
      <c r="I35" s="716"/>
      <c r="J35" s="716"/>
      <c r="K35" s="716"/>
      <c r="L35" s="716"/>
      <c r="M35" s="716"/>
      <c r="N35" s="716"/>
      <c r="O35" s="716"/>
      <c r="P35" s="716"/>
      <c r="Q35" s="716"/>
      <c r="R35" s="716"/>
      <c r="S35" s="716"/>
      <c r="T35" s="716"/>
      <c r="U35" s="716"/>
      <c r="V35" s="716"/>
      <c r="W35" s="716"/>
      <c r="X35" s="716"/>
      <c r="Y35" s="716"/>
      <c r="Z35" s="716"/>
      <c r="AA35" s="717"/>
      <c r="AB35" s="717"/>
      <c r="AC35" s="717"/>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189"/>
      <c r="BB35" s="182"/>
      <c r="BC35" s="182"/>
      <c r="BD35" s="182"/>
      <c r="BE35" s="182"/>
      <c r="BF35" s="182"/>
      <c r="BG35" s="182"/>
      <c r="BH35" s="182"/>
      <c r="BI35" s="182"/>
      <c r="BJ35" s="183"/>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218"/>
    </row>
    <row r="36" spans="1:86" s="174" customFormat="1" ht="3" customHeight="1">
      <c r="A36" s="139"/>
      <c r="B36" s="715"/>
      <c r="C36" s="715"/>
      <c r="D36" s="715"/>
      <c r="E36" s="719" t="s">
        <v>69</v>
      </c>
      <c r="F36" s="719"/>
      <c r="G36" s="707"/>
      <c r="H36" s="716" t="str">
        <f>Index!C69</f>
        <v>Obstarávaný dlhodobý hmotný majetok (042) - 094</v>
      </c>
      <c r="I36" s="716"/>
      <c r="J36" s="716"/>
      <c r="K36" s="716"/>
      <c r="L36" s="716"/>
      <c r="M36" s="716"/>
      <c r="N36" s="716"/>
      <c r="O36" s="716"/>
      <c r="P36" s="716"/>
      <c r="Q36" s="716"/>
      <c r="R36" s="716"/>
      <c r="S36" s="716"/>
      <c r="T36" s="716"/>
      <c r="U36" s="716"/>
      <c r="V36" s="716"/>
      <c r="W36" s="716"/>
      <c r="X36" s="716"/>
      <c r="Y36" s="716"/>
      <c r="Z36" s="716"/>
      <c r="AA36" s="717" t="s">
        <v>81</v>
      </c>
      <c r="AB36" s="717"/>
      <c r="AC36" s="717"/>
      <c r="AD36" s="670"/>
      <c r="AE36" s="670"/>
      <c r="AF36" s="670"/>
      <c r="AG36" s="670"/>
      <c r="AH36" s="670"/>
      <c r="AI36" s="670"/>
      <c r="AJ36" s="670"/>
      <c r="AK36" s="670"/>
      <c r="AL36" s="670"/>
      <c r="AM36" s="670"/>
      <c r="AN36" s="670"/>
      <c r="AO36" s="670"/>
      <c r="AP36" s="670"/>
      <c r="AQ36" s="670"/>
      <c r="AR36" s="670"/>
      <c r="AS36" s="670"/>
      <c r="AT36" s="670"/>
      <c r="AU36" s="670"/>
      <c r="AV36" s="670"/>
      <c r="AW36" s="670"/>
      <c r="AX36" s="670"/>
      <c r="AY36" s="670"/>
      <c r="AZ36" s="670"/>
      <c r="BA36" s="710"/>
      <c r="BB36" s="710"/>
      <c r="BC36" s="710"/>
      <c r="BD36" s="710"/>
      <c r="BE36" s="710"/>
      <c r="BF36" s="710"/>
      <c r="BG36" s="710"/>
      <c r="BH36" s="710"/>
      <c r="BI36" s="710"/>
      <c r="BJ36" s="710"/>
      <c r="BK36" s="710"/>
      <c r="BL36" s="710"/>
      <c r="BM36" s="710"/>
      <c r="BN36" s="710"/>
      <c r="BO36" s="710"/>
      <c r="BP36" s="710"/>
      <c r="BQ36" s="710"/>
      <c r="BR36" s="175"/>
      <c r="BS36" s="175"/>
      <c r="BT36" s="175"/>
      <c r="BU36" s="175"/>
      <c r="BV36" s="175"/>
      <c r="BW36" s="176"/>
      <c r="BX36" s="175"/>
      <c r="BY36" s="175"/>
      <c r="BZ36" s="175"/>
      <c r="CA36" s="175"/>
      <c r="CB36" s="175"/>
      <c r="CC36" s="175"/>
      <c r="CD36" s="175"/>
      <c r="CE36" s="175"/>
      <c r="CF36" s="175"/>
      <c r="CG36" s="216"/>
    </row>
    <row r="37" spans="1:86" s="174" customFormat="1" ht="3" customHeight="1">
      <c r="A37" s="139"/>
      <c r="B37" s="715"/>
      <c r="C37" s="715"/>
      <c r="D37" s="715"/>
      <c r="E37" s="719"/>
      <c r="F37" s="719"/>
      <c r="G37" s="707"/>
      <c r="H37" s="716"/>
      <c r="I37" s="716"/>
      <c r="J37" s="716"/>
      <c r="K37" s="716"/>
      <c r="L37" s="716"/>
      <c r="M37" s="716"/>
      <c r="N37" s="716"/>
      <c r="O37" s="716"/>
      <c r="P37" s="716"/>
      <c r="Q37" s="716"/>
      <c r="R37" s="716"/>
      <c r="S37" s="716"/>
      <c r="T37" s="716"/>
      <c r="U37" s="716"/>
      <c r="V37" s="716"/>
      <c r="W37" s="716"/>
      <c r="X37" s="716"/>
      <c r="Y37" s="716"/>
      <c r="Z37" s="716"/>
      <c r="AA37" s="717"/>
      <c r="AB37" s="717"/>
      <c r="AC37" s="717"/>
      <c r="AD37" s="671"/>
      <c r="AE37" s="672"/>
      <c r="AF37" s="672"/>
      <c r="AG37" s="672"/>
      <c r="AH37" s="471"/>
      <c r="AI37" s="673"/>
      <c r="AJ37" s="673"/>
      <c r="AK37" s="673"/>
      <c r="AL37" s="673"/>
      <c r="AM37" s="673"/>
      <c r="AN37" s="674"/>
      <c r="AO37" s="668"/>
      <c r="AP37" s="668"/>
      <c r="AQ37" s="668"/>
      <c r="AR37" s="668"/>
      <c r="AS37" s="668"/>
      <c r="AT37" s="674"/>
      <c r="AU37" s="668"/>
      <c r="AV37" s="668"/>
      <c r="AW37" s="668"/>
      <c r="AX37" s="668"/>
      <c r="AY37" s="668"/>
      <c r="AZ37" s="711"/>
      <c r="BA37" s="671"/>
      <c r="BB37" s="672"/>
      <c r="BC37" s="672"/>
      <c r="BD37" s="672"/>
      <c r="BE37" s="471"/>
      <c r="BF37" s="673"/>
      <c r="BG37" s="673"/>
      <c r="BH37" s="673"/>
      <c r="BI37" s="673"/>
      <c r="BJ37" s="673"/>
      <c r="BK37" s="674"/>
      <c r="BL37" s="668"/>
      <c r="BM37" s="668"/>
      <c r="BN37" s="668"/>
      <c r="BO37" s="668"/>
      <c r="BP37" s="668"/>
      <c r="BQ37" s="674"/>
      <c r="BR37" s="668"/>
      <c r="BS37" s="668"/>
      <c r="BT37" s="668"/>
      <c r="BU37" s="668"/>
      <c r="BV37" s="668"/>
      <c r="BW37" s="178"/>
      <c r="BX37" s="179"/>
      <c r="BY37" s="179"/>
      <c r="BZ37" s="179"/>
      <c r="CA37" s="179"/>
      <c r="CB37" s="179"/>
      <c r="CC37" s="179"/>
      <c r="CD37" s="179"/>
      <c r="CE37" s="179"/>
      <c r="CF37" s="179"/>
      <c r="CG37" s="217"/>
    </row>
    <row r="38" spans="1:86" ht="15" customHeight="1">
      <c r="A38" s="139"/>
      <c r="B38" s="715"/>
      <c r="C38" s="715"/>
      <c r="D38" s="715"/>
      <c r="E38" s="719"/>
      <c r="F38" s="719"/>
      <c r="G38" s="707"/>
      <c r="H38" s="716"/>
      <c r="I38" s="716"/>
      <c r="J38" s="716"/>
      <c r="K38" s="716"/>
      <c r="L38" s="716"/>
      <c r="M38" s="716"/>
      <c r="N38" s="716"/>
      <c r="O38" s="716"/>
      <c r="P38" s="716"/>
      <c r="Q38" s="716"/>
      <c r="R38" s="716"/>
      <c r="S38" s="716"/>
      <c r="T38" s="716"/>
      <c r="U38" s="716"/>
      <c r="V38" s="716"/>
      <c r="W38" s="716"/>
      <c r="X38" s="716"/>
      <c r="Y38" s="716"/>
      <c r="Z38" s="716"/>
      <c r="AA38" s="717"/>
      <c r="AB38" s="717"/>
      <c r="AC38" s="717"/>
      <c r="AD38" s="671"/>
      <c r="AE38" s="474" t="str">
        <f>IF(LEN(VLOOKUP(AA36,suvaha!$D$8:$H$27,2,FALSE))&lt;11,"",LEFT(RIGHT(VLOOKUP(AA36,suvaha!$D$8:$H$27,2,FALSE),11),1))</f>
        <v/>
      </c>
      <c r="AF38" s="181"/>
      <c r="AG38" s="474" t="str">
        <f>IF(LEN(VLOOKUP(AA36,suvaha!$D$8:$H$27,2,FALSE))&lt;10,"",LEFT(RIGHT(VLOOKUP(AA36,suvaha!$D$8:$H$27,2,FALSE),10),1))</f>
        <v/>
      </c>
      <c r="AH38" s="476"/>
      <c r="AI38" s="474" t="str">
        <f>IF(LEN(VLOOKUP(AA36,suvaha!$D$8:$H$27,2,FALSE))&lt;9,"",LEFT(RIGHT(VLOOKUP(AA36,suvaha!$D$8:$H$27,2,FALSE),9),1))</f>
        <v/>
      </c>
      <c r="AJ38" s="181"/>
      <c r="AK38" s="474" t="str">
        <f>IF(LEN(VLOOKUP(AA36,suvaha!$D$8:$H$27,2,FALSE))&lt;8,"",LEFT(RIGHT(VLOOKUP(AA36,suvaha!$D$8:$H$27,2,FALSE),8),1))</f>
        <v/>
      </c>
      <c r="AL38" s="476"/>
      <c r="AM38" s="474" t="str">
        <f>IF(LEN(VLOOKUP(AA36,suvaha!$D$8:$H$27,2,FALSE))&lt;7,"",LEFT(RIGHT(VLOOKUP(AA36,suvaha!$D$8:$H$27,2,FALSE),7),1))</f>
        <v/>
      </c>
      <c r="AN38" s="674"/>
      <c r="AO38" s="474" t="str">
        <f>IF(LEN(VLOOKUP(AA36,suvaha!$D$8:$H$27,2,FALSE))&lt;6,"",LEFT(RIGHT(VLOOKUP(AA36,suvaha!$D$8:$H$27,2,FALSE),6),1))</f>
        <v/>
      </c>
      <c r="AP38" s="476"/>
      <c r="AQ38" s="474" t="str">
        <f>IF(LEN(VLOOKUP(AA36,suvaha!$D$8:$H$27,2,FALSE))&lt;5,"",LEFT(RIGHT(VLOOKUP(AA36,suvaha!$D$8:$H$27,2,FALSE),5),1))</f>
        <v>5</v>
      </c>
      <c r="AR38" s="476"/>
      <c r="AS38" s="474" t="str">
        <f>IF(LEN(VLOOKUP(AA36,suvaha!$D$8:$H$27,2,FALSE))&lt;4,"",LEFT(RIGHT(VLOOKUP(AA36,suvaha!$D$8:$H$27,2,FALSE),4),1))</f>
        <v>2</v>
      </c>
      <c r="AT38" s="674"/>
      <c r="AU38" s="474" t="str">
        <f>IF(LEN(VLOOKUP(AA36,suvaha!$D$8:$H$27,2,FALSE))&lt;3,"",LEFT(RIGHT(VLOOKUP(AA36,suvaha!$D$8:$H$27,2,FALSE),3),1))</f>
        <v>9</v>
      </c>
      <c r="AV38" s="476"/>
      <c r="AW38" s="474" t="str">
        <f>IF(LEN(VLOOKUP(AA36,suvaha!$D$8:$H$27,2,FALSE))&lt;2,"",LEFT(RIGHT(VLOOKUP(AA36,suvaha!$D$8:$H$27,2,FALSE),2),1))</f>
        <v>0</v>
      </c>
      <c r="AX38" s="476"/>
      <c r="AY38" s="474" t="str">
        <f>IF(VLOOKUP(AA36,suvaha!$D$8:$H$27,2,FALSE)=0,"",IF(LEN(VLOOKUP(AA36,suvaha!$D$8:$H$27,2,FALSE))&lt;1,"",LEFT(RIGHT(VLOOKUP(AA36,suvaha!$D$8:$H$27,2,FALSE),1),1)))</f>
        <v>5</v>
      </c>
      <c r="AZ38" s="711"/>
      <c r="BA38" s="671"/>
      <c r="BB38" s="474" t="str">
        <f>IF(LEN(VLOOKUP(AA36,suvaha!$D$8:$H$27,4,FALSE))&lt;11,"",LEFT(RIGHT(VLOOKUP(AA36,suvaha!$D$8:$H$27,4,FALSE),11),1))</f>
        <v/>
      </c>
      <c r="BC38" s="181"/>
      <c r="BD38" s="474" t="str">
        <f>IF(LEN(VLOOKUP(AA36,suvaha!$D$8:$H$27,4,FALSE))&lt;10,"",LEFT(RIGHT(VLOOKUP(AA36,suvaha!$D$8:$H$27,4,FALSE),10),1))</f>
        <v/>
      </c>
      <c r="BE38" s="476"/>
      <c r="BF38" s="474" t="str">
        <f>IF(LEN(VLOOKUP(AA36,suvaha!$D$8:$H$27,4,FALSE))&lt;9,"",LEFT(RIGHT(VLOOKUP(AA36,suvaha!$D$8:$H$27,4,FALSE),9),1))</f>
        <v/>
      </c>
      <c r="BG38" s="181"/>
      <c r="BH38" s="474" t="str">
        <f>IF(LEN(VLOOKUP(AA36,suvaha!$D$8:$H$27,4,FALSE))&lt;8,"",LEFT(RIGHT(VLOOKUP(AA36,suvaha!$D$8:$H$27,4,FALSE),8),1))</f>
        <v/>
      </c>
      <c r="BI38" s="476"/>
      <c r="BJ38" s="474" t="str">
        <f>IF(LEN(VLOOKUP(AA36,suvaha!$D$8:$H$27,4,FALSE))&lt;7,"",LEFT(RIGHT(VLOOKUP(AA36,suvaha!$D$8:$H$27,4,FALSE),7),1))</f>
        <v/>
      </c>
      <c r="BK38" s="674"/>
      <c r="BL38" s="474" t="str">
        <f>IF(LEN(VLOOKUP(AA36,suvaha!$D$8:$H$27,4,FALSE))&lt;6,"",LEFT(RIGHT(VLOOKUP(AA36,suvaha!$D$8:$H$27,4,FALSE),6),1))</f>
        <v/>
      </c>
      <c r="BM38" s="476"/>
      <c r="BN38" s="474" t="str">
        <f>IF(LEN(VLOOKUP(AA36,suvaha!$D$8:$H$27,4,FALSE))&lt;5,"",LEFT(RIGHT(VLOOKUP(AA36,suvaha!$D$8:$H$27,4,FALSE),5),1))</f>
        <v>5</v>
      </c>
      <c r="BO38" s="476"/>
      <c r="BP38" s="474" t="str">
        <f>IF(LEN(VLOOKUP(AA36,suvaha!$D$8:$H$27,4,FALSE))&lt;4,"",LEFT(RIGHT(VLOOKUP(AA36,suvaha!$D$8:$H$27,4,FALSE),4),1))</f>
        <v>2</v>
      </c>
      <c r="BQ38" s="674"/>
      <c r="BR38" s="474" t="str">
        <f>IF(LEN(VLOOKUP(AA36,suvaha!$D$8:$H$27,4,FALSE))&lt;3,"",LEFT(RIGHT(VLOOKUP(AA36,suvaha!$D$8:$H$27,4,FALSE),3),1))</f>
        <v>9</v>
      </c>
      <c r="BS38" s="476"/>
      <c r="BT38" s="474" t="str">
        <f>IF(LEN(VLOOKUP(AA36,suvaha!$D$8:$H$27,4,FALSE))&lt;2,"",LEFT(RIGHT(VLOOKUP(AA36,suvaha!$D$8:$H$27,4,FALSE),2),1))</f>
        <v>0</v>
      </c>
      <c r="BU38" s="476"/>
      <c r="BV38" s="474" t="str">
        <f>IF(VLOOKUP(AA36,suvaha!$D$8:$H$27,4,FALSE)=0,"",IF(LEN(VLOOKUP(AA36,suvaha!$D$8:$H$27,4,FALSE))&lt;1,"",LEFT(RIGHT(VLOOKUP(AA36,suvaha!$D$8:$H$27,4,FALSE),1),1)))</f>
        <v>5</v>
      </c>
      <c r="BW38" s="178"/>
      <c r="BX38" s="179"/>
      <c r="BY38" s="179"/>
      <c r="BZ38" s="179"/>
      <c r="CA38" s="179"/>
      <c r="CB38" s="179"/>
      <c r="CC38" s="179"/>
      <c r="CD38" s="179"/>
      <c r="CE38" s="179"/>
      <c r="CF38" s="179"/>
      <c r="CG38" s="217"/>
    </row>
    <row r="39" spans="1:86" ht="3" customHeight="1">
      <c r="A39" s="139"/>
      <c r="B39" s="715"/>
      <c r="C39" s="715"/>
      <c r="D39" s="715"/>
      <c r="E39" s="719"/>
      <c r="F39" s="719"/>
      <c r="G39" s="707"/>
      <c r="H39" s="716"/>
      <c r="I39" s="716"/>
      <c r="J39" s="716"/>
      <c r="K39" s="716"/>
      <c r="L39" s="716"/>
      <c r="M39" s="716"/>
      <c r="N39" s="716"/>
      <c r="O39" s="716"/>
      <c r="P39" s="716"/>
      <c r="Q39" s="716"/>
      <c r="R39" s="716"/>
      <c r="S39" s="716"/>
      <c r="T39" s="716"/>
      <c r="U39" s="716"/>
      <c r="V39" s="716"/>
      <c r="W39" s="716"/>
      <c r="X39" s="716"/>
      <c r="Y39" s="716"/>
      <c r="Z39" s="716"/>
      <c r="AA39" s="717"/>
      <c r="AB39" s="717"/>
      <c r="AC39" s="717"/>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182"/>
      <c r="BS39" s="182"/>
      <c r="BT39" s="182"/>
      <c r="BU39" s="182"/>
      <c r="BV39" s="182"/>
      <c r="BW39" s="183"/>
      <c r="BX39" s="182"/>
      <c r="BY39" s="182"/>
      <c r="BZ39" s="182"/>
      <c r="CA39" s="182"/>
      <c r="CB39" s="182"/>
      <c r="CC39" s="182"/>
      <c r="CD39" s="182"/>
      <c r="CE39" s="182"/>
      <c r="CF39" s="182"/>
      <c r="CG39" s="218"/>
    </row>
    <row r="40" spans="1:86" ht="3" customHeight="1">
      <c r="A40" s="139"/>
      <c r="B40" s="715"/>
      <c r="C40" s="715"/>
      <c r="D40" s="715"/>
      <c r="E40" s="719"/>
      <c r="F40" s="719"/>
      <c r="G40" s="707"/>
      <c r="H40" s="716"/>
      <c r="I40" s="716"/>
      <c r="J40" s="716"/>
      <c r="K40" s="716"/>
      <c r="L40" s="716"/>
      <c r="M40" s="716"/>
      <c r="N40" s="716"/>
      <c r="O40" s="716"/>
      <c r="P40" s="716"/>
      <c r="Q40" s="716"/>
      <c r="R40" s="716"/>
      <c r="S40" s="716"/>
      <c r="T40" s="716"/>
      <c r="U40" s="716"/>
      <c r="V40" s="716"/>
      <c r="W40" s="716"/>
      <c r="X40" s="716"/>
      <c r="Y40" s="716"/>
      <c r="Z40" s="716"/>
      <c r="AA40" s="717"/>
      <c r="AB40" s="717"/>
      <c r="AC40" s="717"/>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185"/>
      <c r="BB40" s="175"/>
      <c r="BC40" s="175"/>
      <c r="BD40" s="175"/>
      <c r="BE40" s="175"/>
      <c r="BF40" s="175"/>
      <c r="BG40" s="175"/>
      <c r="BH40" s="175"/>
      <c r="BI40" s="175"/>
      <c r="BJ40" s="176"/>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216"/>
    </row>
    <row r="41" spans="1:86" ht="3" customHeight="1">
      <c r="A41" s="139"/>
      <c r="B41" s="715"/>
      <c r="C41" s="715"/>
      <c r="D41" s="715"/>
      <c r="E41" s="719"/>
      <c r="F41" s="719"/>
      <c r="G41" s="707"/>
      <c r="H41" s="716"/>
      <c r="I41" s="716"/>
      <c r="J41" s="716"/>
      <c r="K41" s="716"/>
      <c r="L41" s="716"/>
      <c r="M41" s="716"/>
      <c r="N41" s="716"/>
      <c r="O41" s="716"/>
      <c r="P41" s="716"/>
      <c r="Q41" s="716"/>
      <c r="R41" s="716"/>
      <c r="S41" s="716"/>
      <c r="T41" s="716"/>
      <c r="U41" s="716"/>
      <c r="V41" s="716"/>
      <c r="W41" s="716"/>
      <c r="X41" s="716"/>
      <c r="Y41" s="716"/>
      <c r="Z41" s="716"/>
      <c r="AA41" s="717"/>
      <c r="AB41" s="717"/>
      <c r="AC41" s="717"/>
      <c r="AD41" s="671"/>
      <c r="AE41" s="672"/>
      <c r="AF41" s="672"/>
      <c r="AG41" s="672"/>
      <c r="AH41" s="471"/>
      <c r="AI41" s="673"/>
      <c r="AJ41" s="673"/>
      <c r="AK41" s="673"/>
      <c r="AL41" s="673"/>
      <c r="AM41" s="673"/>
      <c r="AN41" s="674" t="s">
        <v>37</v>
      </c>
      <c r="AO41" s="668"/>
      <c r="AP41" s="668"/>
      <c r="AQ41" s="668"/>
      <c r="AR41" s="668"/>
      <c r="AS41" s="668"/>
      <c r="AT41" s="674" t="s">
        <v>37</v>
      </c>
      <c r="AU41" s="668"/>
      <c r="AV41" s="668"/>
      <c r="AW41" s="668"/>
      <c r="AX41" s="668"/>
      <c r="AY41" s="668"/>
      <c r="AZ41" s="711"/>
      <c r="BA41" s="186"/>
      <c r="BB41" s="179"/>
      <c r="BC41" s="179"/>
      <c r="BD41" s="179"/>
      <c r="BE41" s="179"/>
      <c r="BF41" s="179"/>
      <c r="BG41" s="179"/>
      <c r="BH41" s="179"/>
      <c r="BI41" s="179"/>
      <c r="BJ41" s="178"/>
      <c r="BK41" s="179"/>
      <c r="BL41" s="672"/>
      <c r="BM41" s="672"/>
      <c r="BN41" s="672"/>
      <c r="BO41" s="471"/>
      <c r="BP41" s="673"/>
      <c r="BQ41" s="673"/>
      <c r="BR41" s="673"/>
      <c r="BS41" s="673"/>
      <c r="BT41" s="673"/>
      <c r="BU41" s="674"/>
      <c r="BV41" s="668"/>
      <c r="BW41" s="668"/>
      <c r="BX41" s="668"/>
      <c r="BY41" s="668"/>
      <c r="BZ41" s="668"/>
      <c r="CA41" s="674"/>
      <c r="CB41" s="668"/>
      <c r="CC41" s="668"/>
      <c r="CD41" s="668"/>
      <c r="CE41" s="668"/>
      <c r="CF41" s="668"/>
      <c r="CG41" s="219"/>
    </row>
    <row r="42" spans="1:86" ht="15" customHeight="1">
      <c r="A42" s="139"/>
      <c r="B42" s="715"/>
      <c r="C42" s="715"/>
      <c r="D42" s="715"/>
      <c r="E42" s="719"/>
      <c r="F42" s="719"/>
      <c r="G42" s="707"/>
      <c r="H42" s="716"/>
      <c r="I42" s="716"/>
      <c r="J42" s="716"/>
      <c r="K42" s="716"/>
      <c r="L42" s="716"/>
      <c r="M42" s="716"/>
      <c r="N42" s="716"/>
      <c r="O42" s="716"/>
      <c r="P42" s="716"/>
      <c r="Q42" s="716"/>
      <c r="R42" s="716"/>
      <c r="S42" s="716"/>
      <c r="T42" s="716"/>
      <c r="U42" s="716"/>
      <c r="V42" s="716"/>
      <c r="W42" s="716"/>
      <c r="X42" s="716"/>
      <c r="Y42" s="716"/>
      <c r="Z42" s="716"/>
      <c r="AA42" s="717"/>
      <c r="AB42" s="717"/>
      <c r="AC42" s="717"/>
      <c r="AD42" s="671"/>
      <c r="AE42" s="474" t="str">
        <f>IF(LEN(VLOOKUP(AA36,suvaha!$D$8:$H$27,3,FALSE))&lt;11,"",LEFT(RIGHT(VLOOKUP(AA36,suvaha!$D$8:$H$27,3,FALSE),11),1))</f>
        <v/>
      </c>
      <c r="AF42" s="181" t="s">
        <v>37</v>
      </c>
      <c r="AG42" s="474" t="str">
        <f>IF(LEN(VLOOKUP(AA36,suvaha!$D$8:$H$27,3,FALSE))&lt;10,"",LEFT(RIGHT(VLOOKUP(AA36,suvaha!$D$8:$H$27,3,FALSE),10),1))</f>
        <v/>
      </c>
      <c r="AH42" s="476" t="s">
        <v>37</v>
      </c>
      <c r="AI42" s="474" t="str">
        <f>IF(LEN(VLOOKUP(AA36,suvaha!$D$8:$H$27,3,FALSE))&lt;9,"",LEFT(RIGHT(VLOOKUP(AA36,suvaha!$D$8:$H$27,3,FALSE),9),1))</f>
        <v/>
      </c>
      <c r="AJ42" s="181" t="s">
        <v>37</v>
      </c>
      <c r="AK42" s="474" t="str">
        <f>IF(LEN(VLOOKUP(AA36,suvaha!$D$8:$F$27,3,FALSE))&lt;8,"",LEFT(RIGHT(VLOOKUP(AA36,suvaha!$D$8:$F$27,3,FALSE),8),1))</f>
        <v/>
      </c>
      <c r="AL42" s="476" t="s">
        <v>37</v>
      </c>
      <c r="AM42" s="474" t="str">
        <f>IF(LEN(VLOOKUP(AA36,suvaha!$D$8:$H$27,3,FALSE))&lt;7,"",LEFT(RIGHT(VLOOKUP(AA36,suvaha!$D$8:$H$27,3,FALSE),7),1))</f>
        <v/>
      </c>
      <c r="AN42" s="674"/>
      <c r="AO42" s="474" t="str">
        <f>IF(LEN(VLOOKUP(AA36,suvaha!$D$8:$H$27,3,FALSE))&lt;6,"",LEFT(RIGHT(VLOOKUP(AA36,suvaha!$D$8:$H$27,3,FALSE),6),1))</f>
        <v/>
      </c>
      <c r="AP42" s="476" t="s">
        <v>37</v>
      </c>
      <c r="AQ42" s="474" t="str">
        <f>IF(LEN(VLOOKUP(AA36,suvaha!$D$8:$H$27,3,FALSE))&lt;5,"",LEFT(RIGHT(VLOOKUP(AA36,suvaha!$D$8:$H$27,3,FALSE),5),1))</f>
        <v/>
      </c>
      <c r="AR42" s="476" t="s">
        <v>37</v>
      </c>
      <c r="AS42" s="474" t="str">
        <f>IF(LEN(VLOOKUP(AA36,suvaha!$D$8:$H$27,3,FALSE))&lt;4,"",LEFT(RIGHT(VLOOKUP(AA36,suvaha!$D$8:$H$27,3,FALSE),4),1))</f>
        <v/>
      </c>
      <c r="AT42" s="674"/>
      <c r="AU42" s="474" t="str">
        <f>IF(LEN(VLOOKUP(AA36,suvaha!$D$8:$H$27,3,FALSE))&lt;3,"",LEFT(RIGHT(VLOOKUP(AA36,suvaha!$D$8:$H$27,3,FALSE),3),1))</f>
        <v/>
      </c>
      <c r="AV42" s="476" t="s">
        <v>37</v>
      </c>
      <c r="AW42" s="474" t="str">
        <f>IF(LEN(VLOOKUP(AA36,suvaha!$D$8:$H$27,3,FALSE))&lt;2,"",LEFT(RIGHT(VLOOKUP(AA36,suvaha!$D$8:$H$27,3,FALSE),2),1))</f>
        <v/>
      </c>
      <c r="AX42" s="476" t="s">
        <v>37</v>
      </c>
      <c r="AY42" s="474" t="str">
        <f>IF(VLOOKUP(AA36,suvaha!$D$8:$H$27,3,FALSE)=0,"",IF(LEN(VLOOKUP(AA36,suvaha!$D$8:$H$27,3,FALSE))&lt;1,"",LEFT(RIGHT(VLOOKUP(AA36,suvaha!$D$8:$H$27,3,FALSE),1),1)))</f>
        <v/>
      </c>
      <c r="AZ42" s="711"/>
      <c r="BA42" s="186"/>
      <c r="BB42" s="179"/>
      <c r="BC42" s="179"/>
      <c r="BD42" s="179"/>
      <c r="BE42" s="179"/>
      <c r="BF42" s="179"/>
      <c r="BG42" s="179"/>
      <c r="BH42" s="179"/>
      <c r="BI42" s="179"/>
      <c r="BJ42" s="178"/>
      <c r="BK42" s="179"/>
      <c r="BL42" s="474" t="str">
        <f>IF(LEN(VLOOKUP(AA36,suvaha!$D$8:$H$27,5,FALSE))&lt;11,"",LEFT(RIGHT(VLOOKUP(AA36,suvaha!$D$8:$H$27,5,FALSE),11),1))</f>
        <v/>
      </c>
      <c r="BM42" s="181" t="s">
        <v>37</v>
      </c>
      <c r="BN42" s="474" t="str">
        <f>IF(LEN(VLOOKUP(AA36,suvaha!$D$8:$H$27,5,FALSE))&lt;10,"",LEFT(RIGHT(VLOOKUP(AA36,suvaha!$D$8:$H$27,5,FALSE),10),1))</f>
        <v/>
      </c>
      <c r="BO42" s="476" t="s">
        <v>37</v>
      </c>
      <c r="BP42" s="474" t="str">
        <f>IF(LEN(VLOOKUP(AA36,suvaha!$D$8:$H$27,5,FALSE))&lt;9,"",LEFT(RIGHT(VLOOKUP(AA36,suvaha!$D$8:$H$27,5,FALSE),9),1))</f>
        <v/>
      </c>
      <c r="BQ42" s="181" t="s">
        <v>37</v>
      </c>
      <c r="BR42" s="474" t="str">
        <f>IF(LEN(VLOOKUP(AA36,suvaha!$D$8:$H$27,5,FALSE))&lt;8,"",LEFT(RIGHT(VLOOKUP(AA36,suvaha!$D$8:$H$27,5,FALSE),8),1))</f>
        <v/>
      </c>
      <c r="BS42" s="476" t="s">
        <v>37</v>
      </c>
      <c r="BT42" s="474" t="str">
        <f>IF(LEN(VLOOKUP(AA36,suvaha!$D$8:$H$27,5,FALSE))&lt;7,"",LEFT(RIGHT(VLOOKUP(AA36,suvaha!$D$8:$H$27,5,FALSE),7),1))</f>
        <v/>
      </c>
      <c r="BU42" s="674" t="s">
        <v>37</v>
      </c>
      <c r="BV42" s="474" t="str">
        <f>IF(LEN(VLOOKUP(AA36,suvaha!$D$8:$H$27,5,FALSE))&lt;6,"",LEFT(RIGHT(VLOOKUP(AA36,suvaha!$D$8:$H$27,5,FALSE),6),1))</f>
        <v/>
      </c>
      <c r="BW42" s="476" t="s">
        <v>37</v>
      </c>
      <c r="BX42" s="474" t="str">
        <f>IF(LEN(VLOOKUP(AA36,suvaha!$D$8:$H$27,5,FALSE))&lt;5,"",LEFT(RIGHT(VLOOKUP(AA36,suvaha!$D$8:$H$27,5,FALSE),5),1))</f>
        <v>6</v>
      </c>
      <c r="BY42" s="476" t="s">
        <v>37</v>
      </c>
      <c r="BZ42" s="474" t="str">
        <f>IF(LEN(VLOOKUP(AA36,suvaha!$D$8:$H$27,5,FALSE))&lt;4,"",LEFT(RIGHT(VLOOKUP(AA36,suvaha!$D$8:$H$27,5,FALSE),4),1))</f>
        <v>1</v>
      </c>
      <c r="CA42" s="674" t="s">
        <v>37</v>
      </c>
      <c r="CB42" s="474" t="str">
        <f>IF(LEN(VLOOKUP(AA36,suvaha!$D$8:$H$27,5,FALSE))&lt;3,"",LEFT(RIGHT(VLOOKUP(AA36,suvaha!$D$8:$H$27,5,FALSE),3),1))</f>
        <v>3</v>
      </c>
      <c r="CC42" s="476" t="s">
        <v>37</v>
      </c>
      <c r="CD42" s="474" t="str">
        <f>IF(LEN(VLOOKUP(AA36,suvaha!$D$8:$H$27,5,FALSE))&lt;2,"",LEFT(RIGHT(VLOOKUP(AA36,suvaha!$D$8:$H$27,5,FALSE),2),1))</f>
        <v>4</v>
      </c>
      <c r="CE42" s="476" t="s">
        <v>53</v>
      </c>
      <c r="CF42" s="474" t="str">
        <f>IF(VLOOKUP(AA36,suvaha!$D$8:$H$27,5,FALSE)=0,"",IF(LEN(VLOOKUP(AA36,suvaha!$D$8:$H$27,5,FALSE))&lt;1,"",LEFT(RIGHT(VLOOKUP(AA36,suvaha!$D$8:$H$27,5,FALSE),1),1)))</f>
        <v>7</v>
      </c>
      <c r="CG42" s="219"/>
    </row>
    <row r="43" spans="1:86" s="174" customFormat="1" ht="3" customHeight="1">
      <c r="A43" s="139"/>
      <c r="B43" s="715"/>
      <c r="C43" s="715"/>
      <c r="D43" s="715"/>
      <c r="E43" s="719"/>
      <c r="F43" s="719"/>
      <c r="G43" s="707"/>
      <c r="H43" s="716"/>
      <c r="I43" s="716"/>
      <c r="J43" s="716"/>
      <c r="K43" s="716"/>
      <c r="L43" s="716"/>
      <c r="M43" s="716"/>
      <c r="N43" s="716"/>
      <c r="O43" s="716"/>
      <c r="P43" s="716"/>
      <c r="Q43" s="716"/>
      <c r="R43" s="716"/>
      <c r="S43" s="716"/>
      <c r="T43" s="716"/>
      <c r="U43" s="716"/>
      <c r="V43" s="716"/>
      <c r="W43" s="716"/>
      <c r="X43" s="716"/>
      <c r="Y43" s="716"/>
      <c r="Z43" s="716"/>
      <c r="AA43" s="717"/>
      <c r="AB43" s="717"/>
      <c r="AC43" s="717"/>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189"/>
      <c r="BB43" s="182"/>
      <c r="BC43" s="182"/>
      <c r="BD43" s="182"/>
      <c r="BE43" s="182"/>
      <c r="BF43" s="182"/>
      <c r="BG43" s="182"/>
      <c r="BH43" s="182"/>
      <c r="BI43" s="182"/>
      <c r="BJ43" s="183"/>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218"/>
    </row>
    <row r="44" spans="1:86" s="174" customFormat="1" ht="3" customHeight="1">
      <c r="A44" s="139"/>
      <c r="B44" s="715"/>
      <c r="C44" s="715"/>
      <c r="D44" s="715"/>
      <c r="E44" s="719" t="s">
        <v>82</v>
      </c>
      <c r="F44" s="719"/>
      <c r="G44" s="707"/>
      <c r="H44" s="716" t="str">
        <f>Index!C70</f>
        <v>Poskytnuté preddavky na dlhodobý hmotný majetok (052) - /095A/</v>
      </c>
      <c r="I44" s="716"/>
      <c r="J44" s="716"/>
      <c r="K44" s="716"/>
      <c r="L44" s="716"/>
      <c r="M44" s="716"/>
      <c r="N44" s="716"/>
      <c r="O44" s="716"/>
      <c r="P44" s="716"/>
      <c r="Q44" s="716"/>
      <c r="R44" s="716"/>
      <c r="S44" s="716"/>
      <c r="T44" s="716"/>
      <c r="U44" s="716"/>
      <c r="V44" s="716"/>
      <c r="W44" s="716"/>
      <c r="X44" s="716"/>
      <c r="Y44" s="716"/>
      <c r="Z44" s="716"/>
      <c r="AA44" s="717" t="s">
        <v>83</v>
      </c>
      <c r="AB44" s="717"/>
      <c r="AC44" s="717"/>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175"/>
      <c r="BS44" s="175"/>
      <c r="BT44" s="175"/>
      <c r="BU44" s="175"/>
      <c r="BV44" s="175"/>
      <c r="BW44" s="176"/>
      <c r="BX44" s="175"/>
      <c r="BY44" s="175"/>
      <c r="BZ44" s="175"/>
      <c r="CA44" s="175"/>
      <c r="CB44" s="175"/>
      <c r="CC44" s="175"/>
      <c r="CD44" s="175"/>
      <c r="CE44" s="175"/>
      <c r="CF44" s="175"/>
      <c r="CG44" s="216"/>
    </row>
    <row r="45" spans="1:86" s="174" customFormat="1" ht="3" customHeight="1">
      <c r="A45" s="139"/>
      <c r="B45" s="715"/>
      <c r="C45" s="715"/>
      <c r="D45" s="715"/>
      <c r="E45" s="719"/>
      <c r="F45" s="719"/>
      <c r="G45" s="707"/>
      <c r="H45" s="716"/>
      <c r="I45" s="716"/>
      <c r="J45" s="716"/>
      <c r="K45" s="716"/>
      <c r="L45" s="716"/>
      <c r="M45" s="716"/>
      <c r="N45" s="716"/>
      <c r="O45" s="716"/>
      <c r="P45" s="716"/>
      <c r="Q45" s="716"/>
      <c r="R45" s="716"/>
      <c r="S45" s="716"/>
      <c r="T45" s="716"/>
      <c r="U45" s="716"/>
      <c r="V45" s="716"/>
      <c r="W45" s="716"/>
      <c r="X45" s="716"/>
      <c r="Y45" s="716"/>
      <c r="Z45" s="716"/>
      <c r="AA45" s="717"/>
      <c r="AB45" s="717"/>
      <c r="AC45" s="717"/>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68"/>
      <c r="BM45" s="668"/>
      <c r="BN45" s="668"/>
      <c r="BO45" s="668"/>
      <c r="BP45" s="668"/>
      <c r="BQ45" s="674"/>
      <c r="BR45" s="668"/>
      <c r="BS45" s="668"/>
      <c r="BT45" s="668"/>
      <c r="BU45" s="668"/>
      <c r="BV45" s="668"/>
      <c r="BW45" s="178"/>
      <c r="BX45" s="179"/>
      <c r="BY45" s="179"/>
      <c r="BZ45" s="179"/>
      <c r="CA45" s="179"/>
      <c r="CB45" s="179"/>
      <c r="CC45" s="179"/>
      <c r="CD45" s="179"/>
      <c r="CE45" s="179"/>
      <c r="CF45" s="179"/>
      <c r="CG45" s="217"/>
    </row>
    <row r="46" spans="1:86" ht="15" customHeight="1">
      <c r="A46" s="139"/>
      <c r="B46" s="715"/>
      <c r="C46" s="715"/>
      <c r="D46" s="715"/>
      <c r="E46" s="719"/>
      <c r="F46" s="719"/>
      <c r="G46" s="707"/>
      <c r="H46" s="716"/>
      <c r="I46" s="716"/>
      <c r="J46" s="716"/>
      <c r="K46" s="716"/>
      <c r="L46" s="716"/>
      <c r="M46" s="716"/>
      <c r="N46" s="716"/>
      <c r="O46" s="716"/>
      <c r="P46" s="716"/>
      <c r="Q46" s="716"/>
      <c r="R46" s="716"/>
      <c r="S46" s="716"/>
      <c r="T46" s="716"/>
      <c r="U46" s="716"/>
      <c r="V46" s="716"/>
      <c r="W46" s="716"/>
      <c r="X46" s="716"/>
      <c r="Y46" s="716"/>
      <c r="Z46" s="716"/>
      <c r="AA46" s="717"/>
      <c r="AB46" s="717"/>
      <c r="AC46" s="717"/>
      <c r="AD46" s="671"/>
      <c r="AE46" s="474" t="str">
        <f>IF(LEN(VLOOKUP(AA44,suvaha!$D$8:$H$27,2,FALSE))&lt;11,"",LEFT(RIGHT(VLOOKUP(AA44,suvaha!$D$8:$H$27,2,FALSE),11),1))</f>
        <v/>
      </c>
      <c r="AF46" s="181"/>
      <c r="AG46" s="474" t="str">
        <f>IF(LEN(VLOOKUP(AA44,suvaha!$D$8:$H$27,2,FALSE))&lt;10,"",LEFT(RIGHT(VLOOKUP(AA44,suvaha!$D$8:$H$27,2,FALSE),10),1))</f>
        <v/>
      </c>
      <c r="AH46" s="476"/>
      <c r="AI46" s="474" t="str">
        <f>IF(LEN(VLOOKUP(AA44,suvaha!$D$8:$H$27,2,FALSE))&lt;9,"",LEFT(RIGHT(VLOOKUP(AA44,suvaha!$D$8:$H$27,2,FALSE),9),1))</f>
        <v/>
      </c>
      <c r="AJ46" s="181"/>
      <c r="AK46" s="474" t="str">
        <f>IF(LEN(VLOOKUP(AA44,suvaha!$D$8:$H$27,2,FALSE))&lt;8,"",LEFT(RIGHT(VLOOKUP(AA44,suvaha!$D$8:$H$27,2,FALSE),8),1))</f>
        <v/>
      </c>
      <c r="AL46" s="476"/>
      <c r="AM46" s="474" t="str">
        <f>IF(LEN(VLOOKUP(AA44,suvaha!$D$8:$H$27,2,FALSE))&lt;7,"",LEFT(RIGHT(VLOOKUP(AA44,suvaha!$D$8:$H$27,2,FALSE),7),1))</f>
        <v/>
      </c>
      <c r="AN46" s="674"/>
      <c r="AO46" s="474" t="str">
        <f>IF(LEN(VLOOKUP(AA44,suvaha!$D$8:$H$27,2,FALSE))&lt;6,"",LEFT(RIGHT(VLOOKUP(AA44,suvaha!$D$8:$H$27,2,FALSE),6),1))</f>
        <v/>
      </c>
      <c r="AP46" s="476"/>
      <c r="AQ46" s="474" t="str">
        <f>IF(LEN(VLOOKUP(AA44,suvaha!$D$8:$H$27,2,FALSE))&lt;5,"",LEFT(RIGHT(VLOOKUP(AA44,suvaha!$D$8:$H$27,2,FALSE),5),1))</f>
        <v>1</v>
      </c>
      <c r="AR46" s="476"/>
      <c r="AS46" s="474" t="str">
        <f>IF(LEN(VLOOKUP(AA44,suvaha!$D$8:$H$27,2,FALSE))&lt;4,"",LEFT(RIGHT(VLOOKUP(AA44,suvaha!$D$8:$H$27,2,FALSE),4),1))</f>
        <v>5</v>
      </c>
      <c r="AT46" s="674"/>
      <c r="AU46" s="474" t="str">
        <f>IF(LEN(VLOOKUP(AA44,suvaha!$D$8:$H$27,2,FALSE))&lt;3,"",LEFT(RIGHT(VLOOKUP(AA44,suvaha!$D$8:$H$27,2,FALSE),3),1))</f>
        <v>0</v>
      </c>
      <c r="AV46" s="476"/>
      <c r="AW46" s="474" t="str">
        <f>IF(LEN(VLOOKUP(AA44,suvaha!$D$8:$H$27,2,FALSE))&lt;2,"",LEFT(RIGHT(VLOOKUP(AA44,suvaha!$D$8:$H$27,2,FALSE),2),1))</f>
        <v>0</v>
      </c>
      <c r="AX46" s="476"/>
      <c r="AY46" s="474" t="str">
        <f>IF(VLOOKUP(AA44,suvaha!$D$8:$H$27,2,FALSE)=0,"",IF(LEN(VLOOKUP(AA44,suvaha!$D$8:$H$27,2,FALSE))&lt;1,"",LEFT(RIGHT(VLOOKUP(AA44,suvaha!$D$8:$H$27,2,FALSE),1),1)))</f>
        <v>0</v>
      </c>
      <c r="AZ46" s="711"/>
      <c r="BA46" s="671"/>
      <c r="BB46" s="474" t="str">
        <f>IF(LEN(VLOOKUP(AA44,suvaha!$D$8:$H$27,4,FALSE))&lt;11,"",LEFT(RIGHT(VLOOKUP(AA44,suvaha!$D$8:$H$27,4,FALSE),11),1))</f>
        <v/>
      </c>
      <c r="BC46" s="181"/>
      <c r="BD46" s="474" t="str">
        <f>IF(LEN(VLOOKUP(AA44,suvaha!$D$8:$H$27,4,FALSE))&lt;10,"",LEFT(RIGHT(VLOOKUP(AA44,suvaha!$D$8:$H$27,4,FALSE),10),1))</f>
        <v/>
      </c>
      <c r="BE46" s="476"/>
      <c r="BF46" s="474" t="str">
        <f>IF(LEN(VLOOKUP(AA44,suvaha!$D$8:$H$27,4,FALSE))&lt;9,"",LEFT(RIGHT(VLOOKUP(AA44,suvaha!$D$8:$H$27,4,FALSE),9),1))</f>
        <v/>
      </c>
      <c r="BG46" s="181"/>
      <c r="BH46" s="474" t="str">
        <f>IF(LEN(VLOOKUP(AA44,suvaha!$D$8:$H$27,4,FALSE))&lt;8,"",LEFT(RIGHT(VLOOKUP(AA44,suvaha!$D$8:$H$27,4,FALSE),8),1))</f>
        <v/>
      </c>
      <c r="BI46" s="476"/>
      <c r="BJ46" s="474" t="str">
        <f>IF(LEN(VLOOKUP(AA44,suvaha!$D$8:$H$27,4,FALSE))&lt;7,"",LEFT(RIGHT(VLOOKUP(AA44,suvaha!$D$8:$H$27,4,FALSE),7),1))</f>
        <v/>
      </c>
      <c r="BK46" s="674"/>
      <c r="BL46" s="474" t="str">
        <f>IF(LEN(VLOOKUP(AA44,suvaha!$D$8:$H$27,4,FALSE))&lt;6,"",LEFT(RIGHT(VLOOKUP(AA44,suvaha!$D$8:$H$27,4,FALSE),6),1))</f>
        <v/>
      </c>
      <c r="BM46" s="476"/>
      <c r="BN46" s="474" t="str">
        <f>IF(LEN(VLOOKUP(AA44,suvaha!$D$8:$H$27,4,FALSE))&lt;5,"",LEFT(RIGHT(VLOOKUP(AA44,suvaha!$D$8:$H$27,4,FALSE),5),1))</f>
        <v>1</v>
      </c>
      <c r="BO46" s="476"/>
      <c r="BP46" s="474" t="str">
        <f>IF(LEN(VLOOKUP(AA44,suvaha!$D$8:$H$27,4,FALSE))&lt;4,"",LEFT(RIGHT(VLOOKUP(AA44,suvaha!$D$8:$H$27,4,FALSE),4),1))</f>
        <v>5</v>
      </c>
      <c r="BQ46" s="674"/>
      <c r="BR46" s="474" t="str">
        <f>IF(LEN(VLOOKUP(AA44,suvaha!$D$8:$H$27,4,FALSE))&lt;3,"",LEFT(RIGHT(VLOOKUP(AA44,suvaha!$D$8:$H$27,4,FALSE),3),1))</f>
        <v>0</v>
      </c>
      <c r="BS46" s="476"/>
      <c r="BT46" s="474" t="str">
        <f>IF(LEN(VLOOKUP(AA44,suvaha!$D$8:$H$27,4,FALSE))&lt;2,"",LEFT(RIGHT(VLOOKUP(AA44,suvaha!$D$8:$H$27,4,FALSE),2),1))</f>
        <v>0</v>
      </c>
      <c r="BU46" s="476"/>
      <c r="BV46" s="474" t="str">
        <f>IF(VLOOKUP(AA44,suvaha!$D$8:$H$27,4,FALSE)=0,"",IF(LEN(VLOOKUP(AA44,suvaha!$D$8:$H$27,4,FALSE))&lt;1,"",LEFT(RIGHT(VLOOKUP(AA44,suvaha!$D$8:$H$27,4,FALSE),1),1)))</f>
        <v>0</v>
      </c>
      <c r="BW46" s="178"/>
      <c r="BX46" s="179"/>
      <c r="BY46" s="179"/>
      <c r="BZ46" s="179"/>
      <c r="CA46" s="179"/>
      <c r="CB46" s="179"/>
      <c r="CC46" s="179"/>
      <c r="CD46" s="179"/>
      <c r="CE46" s="179"/>
      <c r="CF46" s="179"/>
      <c r="CG46" s="217"/>
    </row>
    <row r="47" spans="1:86" ht="3" customHeight="1">
      <c r="A47" s="139"/>
      <c r="B47" s="715"/>
      <c r="C47" s="715"/>
      <c r="D47" s="715"/>
      <c r="E47" s="719"/>
      <c r="F47" s="719"/>
      <c r="G47" s="707"/>
      <c r="H47" s="716"/>
      <c r="I47" s="716"/>
      <c r="J47" s="716"/>
      <c r="K47" s="716"/>
      <c r="L47" s="716"/>
      <c r="M47" s="716"/>
      <c r="N47" s="716"/>
      <c r="O47" s="716"/>
      <c r="P47" s="716"/>
      <c r="Q47" s="716"/>
      <c r="R47" s="716"/>
      <c r="S47" s="716"/>
      <c r="T47" s="716"/>
      <c r="U47" s="716"/>
      <c r="V47" s="716"/>
      <c r="W47" s="716"/>
      <c r="X47" s="716"/>
      <c r="Y47" s="716"/>
      <c r="Z47" s="716"/>
      <c r="AA47" s="717"/>
      <c r="AB47" s="717"/>
      <c r="AC47" s="717"/>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182"/>
      <c r="BS47" s="182"/>
      <c r="BT47" s="182"/>
      <c r="BU47" s="182"/>
      <c r="BV47" s="182"/>
      <c r="BW47" s="183"/>
      <c r="BX47" s="182"/>
      <c r="BY47" s="182"/>
      <c r="BZ47" s="182"/>
      <c r="CA47" s="182"/>
      <c r="CB47" s="182"/>
      <c r="CC47" s="182"/>
      <c r="CD47" s="182"/>
      <c r="CE47" s="182"/>
      <c r="CF47" s="182"/>
      <c r="CG47" s="218"/>
    </row>
    <row r="48" spans="1:86" ht="3" customHeight="1">
      <c r="A48" s="139"/>
      <c r="B48" s="715"/>
      <c r="C48" s="715"/>
      <c r="D48" s="715"/>
      <c r="E48" s="719"/>
      <c r="F48" s="719"/>
      <c r="G48" s="707"/>
      <c r="H48" s="716"/>
      <c r="I48" s="716"/>
      <c r="J48" s="716"/>
      <c r="K48" s="716"/>
      <c r="L48" s="716"/>
      <c r="M48" s="716"/>
      <c r="N48" s="716"/>
      <c r="O48" s="716"/>
      <c r="P48" s="716"/>
      <c r="Q48" s="716"/>
      <c r="R48" s="716"/>
      <c r="S48" s="716"/>
      <c r="T48" s="716"/>
      <c r="U48" s="716"/>
      <c r="V48" s="716"/>
      <c r="W48" s="716"/>
      <c r="X48" s="716"/>
      <c r="Y48" s="716"/>
      <c r="Z48" s="716"/>
      <c r="AA48" s="717"/>
      <c r="AB48" s="717"/>
      <c r="AC48" s="717"/>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185"/>
      <c r="BB48" s="175"/>
      <c r="BC48" s="175"/>
      <c r="BD48" s="175"/>
      <c r="BE48" s="175"/>
      <c r="BF48" s="175"/>
      <c r="BG48" s="175"/>
      <c r="BH48" s="175"/>
      <c r="BI48" s="175"/>
      <c r="BJ48" s="176"/>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216"/>
    </row>
    <row r="49" spans="1:85" ht="3" customHeight="1">
      <c r="A49" s="139"/>
      <c r="B49" s="715"/>
      <c r="C49" s="715"/>
      <c r="D49" s="715"/>
      <c r="E49" s="719"/>
      <c r="F49" s="719"/>
      <c r="G49" s="707"/>
      <c r="H49" s="716"/>
      <c r="I49" s="716"/>
      <c r="J49" s="716"/>
      <c r="K49" s="716"/>
      <c r="L49" s="716"/>
      <c r="M49" s="716"/>
      <c r="N49" s="716"/>
      <c r="O49" s="716"/>
      <c r="P49" s="716"/>
      <c r="Q49" s="716"/>
      <c r="R49" s="716"/>
      <c r="S49" s="716"/>
      <c r="T49" s="716"/>
      <c r="U49" s="716"/>
      <c r="V49" s="716"/>
      <c r="W49" s="716"/>
      <c r="X49" s="716"/>
      <c r="Y49" s="716"/>
      <c r="Z49" s="716"/>
      <c r="AA49" s="717"/>
      <c r="AB49" s="717"/>
      <c r="AC49" s="717"/>
      <c r="AD49" s="671"/>
      <c r="AE49" s="672"/>
      <c r="AF49" s="672"/>
      <c r="AG49" s="672"/>
      <c r="AH49" s="471"/>
      <c r="AI49" s="673"/>
      <c r="AJ49" s="673"/>
      <c r="AK49" s="673"/>
      <c r="AL49" s="673"/>
      <c r="AM49" s="673"/>
      <c r="AN49" s="674" t="s">
        <v>37</v>
      </c>
      <c r="AO49" s="668"/>
      <c r="AP49" s="668"/>
      <c r="AQ49" s="668"/>
      <c r="AR49" s="668"/>
      <c r="AS49" s="668"/>
      <c r="AT49" s="674" t="s">
        <v>37</v>
      </c>
      <c r="AU49" s="668"/>
      <c r="AV49" s="668"/>
      <c r="AW49" s="668"/>
      <c r="AX49" s="668"/>
      <c r="AY49" s="668"/>
      <c r="AZ49" s="711"/>
      <c r="BA49" s="186"/>
      <c r="BB49" s="179"/>
      <c r="BC49" s="179"/>
      <c r="BD49" s="179"/>
      <c r="BE49" s="179"/>
      <c r="BF49" s="179"/>
      <c r="BG49" s="179"/>
      <c r="BH49" s="179"/>
      <c r="BI49" s="179"/>
      <c r="BJ49" s="178"/>
      <c r="BK49" s="179"/>
      <c r="BL49" s="672"/>
      <c r="BM49" s="672"/>
      <c r="BN49" s="672"/>
      <c r="BO49" s="471"/>
      <c r="BP49" s="673"/>
      <c r="BQ49" s="673"/>
      <c r="BR49" s="673"/>
      <c r="BS49" s="673"/>
      <c r="BT49" s="673"/>
      <c r="BU49" s="674"/>
      <c r="BV49" s="668"/>
      <c r="BW49" s="668"/>
      <c r="BX49" s="668"/>
      <c r="BY49" s="668"/>
      <c r="BZ49" s="668"/>
      <c r="CA49" s="674"/>
      <c r="CB49" s="668"/>
      <c r="CC49" s="668"/>
      <c r="CD49" s="668"/>
      <c r="CE49" s="668"/>
      <c r="CF49" s="668"/>
      <c r="CG49" s="219"/>
    </row>
    <row r="50" spans="1:85" ht="15" customHeight="1">
      <c r="A50" s="139"/>
      <c r="B50" s="715"/>
      <c r="C50" s="715"/>
      <c r="D50" s="715"/>
      <c r="E50" s="719"/>
      <c r="F50" s="719"/>
      <c r="G50" s="707"/>
      <c r="H50" s="716"/>
      <c r="I50" s="716"/>
      <c r="J50" s="716"/>
      <c r="K50" s="716"/>
      <c r="L50" s="716"/>
      <c r="M50" s="716"/>
      <c r="N50" s="716"/>
      <c r="O50" s="716"/>
      <c r="P50" s="716"/>
      <c r="Q50" s="716"/>
      <c r="R50" s="716"/>
      <c r="S50" s="716"/>
      <c r="T50" s="716"/>
      <c r="U50" s="716"/>
      <c r="V50" s="716"/>
      <c r="W50" s="716"/>
      <c r="X50" s="716"/>
      <c r="Y50" s="716"/>
      <c r="Z50" s="716"/>
      <c r="AA50" s="717"/>
      <c r="AB50" s="717"/>
      <c r="AC50" s="717"/>
      <c r="AD50" s="671"/>
      <c r="AE50" s="474" t="str">
        <f>IF(LEN(VLOOKUP(AA44,suvaha!$D$8:$H$27,3,FALSE))&lt;11,"",LEFT(RIGHT(VLOOKUP(AA44,suvaha!$D$8:$H$27,3,FALSE),11),1))</f>
        <v/>
      </c>
      <c r="AF50" s="181" t="s">
        <v>37</v>
      </c>
      <c r="AG50" s="474" t="str">
        <f>IF(LEN(VLOOKUP(AA44,suvaha!$D$8:$H$27,3,FALSE))&lt;10,"",LEFT(RIGHT(VLOOKUP(AA44,suvaha!$D$8:$H$27,3,FALSE),10),1))</f>
        <v/>
      </c>
      <c r="AH50" s="476" t="s">
        <v>37</v>
      </c>
      <c r="AI50" s="474" t="str">
        <f>IF(LEN(VLOOKUP(AA44,suvaha!$D$8:$H$27,3,FALSE))&lt;9,"",LEFT(RIGHT(VLOOKUP(AA44,suvaha!$D$8:$H$27,3,FALSE),9),1))</f>
        <v/>
      </c>
      <c r="AJ50" s="181" t="s">
        <v>37</v>
      </c>
      <c r="AK50" s="474" t="str">
        <f>IF(LEN(VLOOKUP(AA44,suvaha!$D$8:$F$27,3,FALSE))&lt;8,"",LEFT(RIGHT(VLOOKUP(AA44,suvaha!$D$8:$F$27,3,FALSE),8),1))</f>
        <v/>
      </c>
      <c r="AL50" s="476" t="s">
        <v>37</v>
      </c>
      <c r="AM50" s="474" t="str">
        <f>IF(LEN(VLOOKUP(AA44,suvaha!$D$8:$H$27,3,FALSE))&lt;7,"",LEFT(RIGHT(VLOOKUP(AA44,suvaha!$D$8:$H$27,3,FALSE),7),1))</f>
        <v/>
      </c>
      <c r="AN50" s="674"/>
      <c r="AO50" s="474" t="str">
        <f>IF(LEN(VLOOKUP(AA44,suvaha!$D$8:$H$27,3,FALSE))&lt;6,"",LEFT(RIGHT(VLOOKUP(AA44,suvaha!$D$8:$H$27,3,FALSE),6),1))</f>
        <v/>
      </c>
      <c r="AP50" s="476" t="s">
        <v>37</v>
      </c>
      <c r="AQ50" s="474" t="str">
        <f>IF(LEN(VLOOKUP(AA44,suvaha!$D$8:$H$27,3,FALSE))&lt;5,"",LEFT(RIGHT(VLOOKUP(AA44,suvaha!$D$8:$H$27,3,FALSE),5),1))</f>
        <v/>
      </c>
      <c r="AR50" s="476" t="s">
        <v>37</v>
      </c>
      <c r="AS50" s="474" t="str">
        <f>IF(LEN(VLOOKUP(AA44,suvaha!$D$8:$H$27,3,FALSE))&lt;4,"",LEFT(RIGHT(VLOOKUP(AA44,suvaha!$D$8:$H$27,3,FALSE),4),1))</f>
        <v/>
      </c>
      <c r="AT50" s="674"/>
      <c r="AU50" s="474" t="str">
        <f>IF(LEN(VLOOKUP(AA44,suvaha!$D$8:$H$27,3,FALSE))&lt;3,"",LEFT(RIGHT(VLOOKUP(AA44,suvaha!$D$8:$H$27,3,FALSE),3),1))</f>
        <v/>
      </c>
      <c r="AV50" s="476" t="s">
        <v>37</v>
      </c>
      <c r="AW50" s="474" t="str">
        <f>IF(LEN(VLOOKUP(AA44,suvaha!$D$8:$H$27,3,FALSE))&lt;2,"",LEFT(RIGHT(VLOOKUP(AA44,suvaha!$D$8:$H$27,3,FALSE),2),1))</f>
        <v/>
      </c>
      <c r="AX50" s="476" t="s">
        <v>37</v>
      </c>
      <c r="AY50" s="474" t="str">
        <f>IF(VLOOKUP(AA44,suvaha!$D$8:$H$27,3,FALSE)=0,"",IF(LEN(VLOOKUP(AA44,suvaha!$D$8:$H$27,3,FALSE))&lt;1,"",LEFT(RIGHT(VLOOKUP(AA44,suvaha!$D$8:$H$27,3,FALSE),1),1)))</f>
        <v/>
      </c>
      <c r="AZ50" s="711"/>
      <c r="BA50" s="186"/>
      <c r="BB50" s="179"/>
      <c r="BC50" s="179"/>
      <c r="BD50" s="179"/>
      <c r="BE50" s="179"/>
      <c r="BF50" s="179"/>
      <c r="BG50" s="179"/>
      <c r="BH50" s="179"/>
      <c r="BI50" s="179"/>
      <c r="BJ50" s="178"/>
      <c r="BK50" s="179"/>
      <c r="BL50" s="474" t="str">
        <f>IF(LEN(VLOOKUP(AA44,suvaha!$D$8:$H$27,5,FALSE))&lt;11,"",LEFT(RIGHT(VLOOKUP(AA44,suvaha!$D$8:$H$27,5,FALSE),11),1))</f>
        <v/>
      </c>
      <c r="BM50" s="181" t="s">
        <v>37</v>
      </c>
      <c r="BN50" s="474" t="str">
        <f>IF(LEN(VLOOKUP(AA44,suvaha!$D$8:$H$27,5,FALSE))&lt;10,"",LEFT(RIGHT(VLOOKUP(AA44,suvaha!$D$8:$H$27,5,FALSE),10),1))</f>
        <v/>
      </c>
      <c r="BO50" s="476" t="s">
        <v>37</v>
      </c>
      <c r="BP50" s="474" t="str">
        <f>IF(LEN(VLOOKUP(AA44,suvaha!$D$8:$H$27,5,FALSE))&lt;9,"",LEFT(RIGHT(VLOOKUP(AA44,suvaha!$D$8:$H$27,5,FALSE),9),1))</f>
        <v/>
      </c>
      <c r="BQ50" s="181" t="s">
        <v>37</v>
      </c>
      <c r="BR50" s="474" t="str">
        <f>IF(LEN(VLOOKUP(AA44,suvaha!$D$8:$H$27,5,FALSE))&lt;8,"",LEFT(RIGHT(VLOOKUP(AA44,suvaha!$D$8:$H$27,5,FALSE),8),1))</f>
        <v/>
      </c>
      <c r="BS50" s="476" t="s">
        <v>37</v>
      </c>
      <c r="BT50" s="474" t="str">
        <f>IF(LEN(VLOOKUP(AA44,suvaha!$D$8:$H$27,5,FALSE))&lt;7,"",LEFT(RIGHT(VLOOKUP(AA44,suvaha!$D$8:$H$27,5,FALSE),7),1))</f>
        <v/>
      </c>
      <c r="BU50" s="674" t="s">
        <v>37</v>
      </c>
      <c r="BV50" s="474" t="str">
        <f>IF(LEN(VLOOKUP(AA44,suvaha!$D$8:$H$27,5,FALSE))&lt;6,"",LEFT(RIGHT(VLOOKUP(AA44,suvaha!$D$8:$H$27,5,FALSE),6),1))</f>
        <v/>
      </c>
      <c r="BW50" s="476" t="s">
        <v>37</v>
      </c>
      <c r="BX50" s="474" t="str">
        <f>IF(LEN(VLOOKUP(AA44,suvaha!$D$8:$H$27,5,FALSE))&lt;5,"",LEFT(RIGHT(VLOOKUP(AA44,suvaha!$D$8:$H$27,5,FALSE),5),1))</f>
        <v/>
      </c>
      <c r="BY50" s="476" t="s">
        <v>37</v>
      </c>
      <c r="BZ50" s="474" t="str">
        <f>IF(LEN(VLOOKUP(AA44,suvaha!$D$8:$H$27,5,FALSE))&lt;4,"",LEFT(RIGHT(VLOOKUP(AA44,suvaha!$D$8:$H$27,5,FALSE),4),1))</f>
        <v/>
      </c>
      <c r="CA50" s="674" t="s">
        <v>37</v>
      </c>
      <c r="CB50" s="474" t="str">
        <f>IF(LEN(VLOOKUP(AA44,suvaha!$D$8:$H$27,5,FALSE))&lt;3,"",LEFT(RIGHT(VLOOKUP(AA44,suvaha!$D$8:$H$27,5,FALSE),3),1))</f>
        <v/>
      </c>
      <c r="CC50" s="476" t="s">
        <v>37</v>
      </c>
      <c r="CD50" s="474" t="str">
        <f>IF(LEN(VLOOKUP(AA44,suvaha!$D$8:$H$27,5,FALSE))&lt;2,"",LEFT(RIGHT(VLOOKUP(AA44,suvaha!$D$8:$H$27,5,FALSE),2),1))</f>
        <v/>
      </c>
      <c r="CE50" s="476" t="s">
        <v>53</v>
      </c>
      <c r="CF50" s="474" t="str">
        <f>IF(VLOOKUP(AA44,suvaha!$D$8:$H$27,5,FALSE)=0,"",IF(LEN(VLOOKUP(AA44,suvaha!$D$8:$H$27,5,FALSE))&lt;1,"",LEFT(RIGHT(VLOOKUP(AA44,suvaha!$D$8:$H$27,5,FALSE),1),1)))</f>
        <v/>
      </c>
      <c r="CG50" s="219"/>
    </row>
    <row r="51" spans="1:85" ht="3" customHeight="1">
      <c r="A51" s="139"/>
      <c r="B51" s="715"/>
      <c r="C51" s="715"/>
      <c r="D51" s="715"/>
      <c r="E51" s="719"/>
      <c r="F51" s="719"/>
      <c r="G51" s="707"/>
      <c r="H51" s="716"/>
      <c r="I51" s="716"/>
      <c r="J51" s="716"/>
      <c r="K51" s="716"/>
      <c r="L51" s="716"/>
      <c r="M51" s="716"/>
      <c r="N51" s="716"/>
      <c r="O51" s="716"/>
      <c r="P51" s="716"/>
      <c r="Q51" s="716"/>
      <c r="R51" s="716"/>
      <c r="S51" s="716"/>
      <c r="T51" s="716"/>
      <c r="U51" s="716"/>
      <c r="V51" s="716"/>
      <c r="W51" s="716"/>
      <c r="X51" s="716"/>
      <c r="Y51" s="716"/>
      <c r="Z51" s="716"/>
      <c r="AA51" s="717"/>
      <c r="AB51" s="717"/>
      <c r="AC51" s="717"/>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189"/>
      <c r="BB51" s="182"/>
      <c r="BC51" s="182"/>
      <c r="BD51" s="182"/>
      <c r="BE51" s="182"/>
      <c r="BF51" s="182"/>
      <c r="BG51" s="182"/>
      <c r="BH51" s="182"/>
      <c r="BI51" s="182"/>
      <c r="BJ51" s="183"/>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218"/>
    </row>
    <row r="52" spans="1:85" s="174" customFormat="1" ht="3" customHeight="1">
      <c r="A52" s="139"/>
      <c r="B52" s="715"/>
      <c r="C52" s="715"/>
      <c r="D52" s="715"/>
      <c r="E52" s="719" t="s">
        <v>84</v>
      </c>
      <c r="F52" s="719"/>
      <c r="G52" s="707"/>
      <c r="H52" s="716" t="str">
        <f>Index!C71</f>
        <v>Opravná položka k nadobudnutému majetku (+/- 097) +/- 098</v>
      </c>
      <c r="I52" s="716"/>
      <c r="J52" s="716"/>
      <c r="K52" s="716"/>
      <c r="L52" s="716"/>
      <c r="M52" s="716"/>
      <c r="N52" s="716"/>
      <c r="O52" s="716"/>
      <c r="P52" s="716"/>
      <c r="Q52" s="716"/>
      <c r="R52" s="716"/>
      <c r="S52" s="716"/>
      <c r="T52" s="716"/>
      <c r="U52" s="716"/>
      <c r="V52" s="716"/>
      <c r="W52" s="716"/>
      <c r="X52" s="716"/>
      <c r="Y52" s="716"/>
      <c r="Z52" s="716"/>
      <c r="AA52" s="717" t="s">
        <v>85</v>
      </c>
      <c r="AB52" s="717"/>
      <c r="AC52" s="717"/>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175"/>
      <c r="BS52" s="175"/>
      <c r="BT52" s="175"/>
      <c r="BU52" s="175"/>
      <c r="BV52" s="175"/>
      <c r="BW52" s="176"/>
      <c r="BX52" s="175"/>
      <c r="BY52" s="175"/>
      <c r="BZ52" s="175"/>
      <c r="CA52" s="175"/>
      <c r="CB52" s="175"/>
      <c r="CC52" s="175"/>
      <c r="CD52" s="175"/>
      <c r="CE52" s="175"/>
      <c r="CF52" s="175"/>
      <c r="CG52" s="216"/>
    </row>
    <row r="53" spans="1:85" s="174" customFormat="1" ht="3" customHeight="1">
      <c r="A53" s="139"/>
      <c r="B53" s="715"/>
      <c r="C53" s="715"/>
      <c r="D53" s="715"/>
      <c r="E53" s="719"/>
      <c r="F53" s="719"/>
      <c r="G53" s="707"/>
      <c r="H53" s="716"/>
      <c r="I53" s="716"/>
      <c r="J53" s="716"/>
      <c r="K53" s="716"/>
      <c r="L53" s="716"/>
      <c r="M53" s="716"/>
      <c r="N53" s="716"/>
      <c r="O53" s="716"/>
      <c r="P53" s="716"/>
      <c r="Q53" s="716"/>
      <c r="R53" s="716"/>
      <c r="S53" s="716"/>
      <c r="T53" s="716"/>
      <c r="U53" s="716"/>
      <c r="V53" s="716"/>
      <c r="W53" s="716"/>
      <c r="X53" s="716"/>
      <c r="Y53" s="716"/>
      <c r="Z53" s="716"/>
      <c r="AA53" s="717"/>
      <c r="AB53" s="717"/>
      <c r="AC53" s="717"/>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68"/>
      <c r="BM53" s="668"/>
      <c r="BN53" s="668"/>
      <c r="BO53" s="668"/>
      <c r="BP53" s="668"/>
      <c r="BQ53" s="674"/>
      <c r="BR53" s="668"/>
      <c r="BS53" s="668"/>
      <c r="BT53" s="668"/>
      <c r="BU53" s="668"/>
      <c r="BV53" s="668"/>
      <c r="BW53" s="178"/>
      <c r="BX53" s="179"/>
      <c r="BY53" s="179"/>
      <c r="BZ53" s="179"/>
      <c r="CA53" s="179"/>
      <c r="CB53" s="179"/>
      <c r="CC53" s="179"/>
      <c r="CD53" s="179"/>
      <c r="CE53" s="179"/>
      <c r="CF53" s="179"/>
      <c r="CG53" s="217"/>
    </row>
    <row r="54" spans="1:85" ht="15" customHeight="1">
      <c r="A54" s="139"/>
      <c r="B54" s="715"/>
      <c r="C54" s="715"/>
      <c r="D54" s="715"/>
      <c r="E54" s="719"/>
      <c r="F54" s="719"/>
      <c r="G54" s="707"/>
      <c r="H54" s="716"/>
      <c r="I54" s="716"/>
      <c r="J54" s="716"/>
      <c r="K54" s="716"/>
      <c r="L54" s="716"/>
      <c r="M54" s="716"/>
      <c r="N54" s="716"/>
      <c r="O54" s="716"/>
      <c r="P54" s="716"/>
      <c r="Q54" s="716"/>
      <c r="R54" s="716"/>
      <c r="S54" s="716"/>
      <c r="T54" s="716"/>
      <c r="U54" s="716"/>
      <c r="V54" s="716"/>
      <c r="W54" s="716"/>
      <c r="X54" s="716"/>
      <c r="Y54" s="716"/>
      <c r="Z54" s="716"/>
      <c r="AA54" s="717"/>
      <c r="AB54" s="717"/>
      <c r="AC54" s="717"/>
      <c r="AD54" s="671"/>
      <c r="AE54" s="474" t="str">
        <f>IF(LEN(VLOOKUP(AA52,suvaha!$D$8:$H$27,2,FALSE))&lt;11,"",LEFT(RIGHT(VLOOKUP(AA52,suvaha!$D$8:$H$27,2,FALSE),11),1))</f>
        <v/>
      </c>
      <c r="AF54" s="181"/>
      <c r="AG54" s="474" t="str">
        <f>IF(LEN(VLOOKUP(AA52,suvaha!$D$8:$H$27,2,FALSE))&lt;10,"",LEFT(RIGHT(VLOOKUP(AA52,suvaha!$D$8:$H$27,2,FALSE),10),1))</f>
        <v/>
      </c>
      <c r="AH54" s="476"/>
      <c r="AI54" s="474" t="str">
        <f>IF(LEN(VLOOKUP(AA52,suvaha!$D$8:$H$27,2,FALSE))&lt;9,"",LEFT(RIGHT(VLOOKUP(AA52,suvaha!$D$8:$H$27,2,FALSE),9),1))</f>
        <v/>
      </c>
      <c r="AJ54" s="181"/>
      <c r="AK54" s="474" t="str">
        <f>IF(LEN(VLOOKUP(AA52,suvaha!$D$8:$H$27,2,FALSE))&lt;8,"",LEFT(RIGHT(VLOOKUP(AA52,suvaha!$D$8:$H$27,2,FALSE),8),1))</f>
        <v/>
      </c>
      <c r="AL54" s="476"/>
      <c r="AM54" s="474" t="str">
        <f>IF(LEN(VLOOKUP(AA52,suvaha!$D$8:$H$27,2,FALSE))&lt;7,"",LEFT(RIGHT(VLOOKUP(AA52,suvaha!$D$8:$H$27,2,FALSE),7),1))</f>
        <v/>
      </c>
      <c r="AN54" s="674"/>
      <c r="AO54" s="474" t="str">
        <f>IF(LEN(VLOOKUP(AA52,suvaha!$D$8:$H$27,2,FALSE))&lt;6,"",LEFT(RIGHT(VLOOKUP(AA52,suvaha!$D$8:$H$27,2,FALSE),6),1))</f>
        <v/>
      </c>
      <c r="AP54" s="476"/>
      <c r="AQ54" s="474" t="str">
        <f>IF(LEN(VLOOKUP(AA52,suvaha!$D$8:$H$27,2,FALSE))&lt;5,"",LEFT(RIGHT(VLOOKUP(AA52,suvaha!$D$8:$H$27,2,FALSE),5),1))</f>
        <v>3</v>
      </c>
      <c r="AR54" s="476"/>
      <c r="AS54" s="474" t="str">
        <f>IF(LEN(VLOOKUP(AA52,suvaha!$D$8:$H$27,2,FALSE))&lt;4,"",LEFT(RIGHT(VLOOKUP(AA52,suvaha!$D$8:$H$27,2,FALSE),4),1))</f>
        <v>1</v>
      </c>
      <c r="AT54" s="674"/>
      <c r="AU54" s="474" t="str">
        <f>IF(LEN(VLOOKUP(AA52,suvaha!$D$8:$H$27,2,FALSE))&lt;3,"",LEFT(RIGHT(VLOOKUP(AA52,suvaha!$D$8:$H$27,2,FALSE),3),1))</f>
        <v>2</v>
      </c>
      <c r="AV54" s="476"/>
      <c r="AW54" s="474" t="str">
        <f>IF(LEN(VLOOKUP(AA52,suvaha!$D$8:$H$27,2,FALSE))&lt;2,"",LEFT(RIGHT(VLOOKUP(AA52,suvaha!$D$8:$H$27,2,FALSE),2),1))</f>
        <v>2</v>
      </c>
      <c r="AX54" s="476"/>
      <c r="AY54" s="474" t="str">
        <f>IF(VLOOKUP(AA52,suvaha!$D$8:$H$27,2,FALSE)=0,"",IF(LEN(VLOOKUP(AA52,suvaha!$D$8:$H$27,2,FALSE))&lt;1,"",LEFT(RIGHT(VLOOKUP(AA52,suvaha!$D$8:$H$27,2,FALSE),1),1)))</f>
        <v>3</v>
      </c>
      <c r="AZ54" s="711"/>
      <c r="BA54" s="671"/>
      <c r="BB54" s="474" t="str">
        <f>IF(LEN(VLOOKUP(AA52,suvaha!$D$8:$H$27,4,FALSE))&lt;11,"",LEFT(RIGHT(VLOOKUP(AA52,suvaha!$D$8:$H$27,4,FALSE),11),1))</f>
        <v/>
      </c>
      <c r="BC54" s="181"/>
      <c r="BD54" s="474" t="str">
        <f>IF(LEN(VLOOKUP(AA52,suvaha!$D$8:$H$27,4,FALSE))&lt;10,"",LEFT(RIGHT(VLOOKUP(AA52,suvaha!$D$8:$H$27,4,FALSE),10),1))</f>
        <v/>
      </c>
      <c r="BE54" s="476"/>
      <c r="BF54" s="474" t="str">
        <f>IF(LEN(VLOOKUP(AA52,suvaha!$D$8:$H$27,4,FALSE))&lt;9,"",LEFT(RIGHT(VLOOKUP(AA52,suvaha!$D$8:$H$27,4,FALSE),9),1))</f>
        <v/>
      </c>
      <c r="BG54" s="181"/>
      <c r="BH54" s="474" t="str">
        <f>IF(LEN(VLOOKUP(AA52,suvaha!$D$8:$H$27,4,FALSE))&lt;8,"",LEFT(RIGHT(VLOOKUP(AA52,suvaha!$D$8:$H$27,4,FALSE),8),1))</f>
        <v/>
      </c>
      <c r="BI54" s="476"/>
      <c r="BJ54" s="474" t="str">
        <f>IF(LEN(VLOOKUP(AA52,suvaha!$D$8:$H$27,4,FALSE))&lt;7,"",LEFT(RIGHT(VLOOKUP(AA52,suvaha!$D$8:$H$27,4,FALSE),7),1))</f>
        <v/>
      </c>
      <c r="BK54" s="674"/>
      <c r="BL54" s="474" t="str">
        <f>IF(LEN(VLOOKUP(AA52,suvaha!$D$8:$H$27,4,FALSE))&lt;6,"",LEFT(RIGHT(VLOOKUP(AA52,suvaha!$D$8:$H$27,4,FALSE),6),1))</f>
        <v/>
      </c>
      <c r="BM54" s="476"/>
      <c r="BN54" s="474" t="str">
        <f>IF(LEN(VLOOKUP(AA52,suvaha!$D$8:$H$27,4,FALSE))&lt;5,"",LEFT(RIGHT(VLOOKUP(AA52,suvaha!$D$8:$H$27,4,FALSE),5),1))</f>
        <v/>
      </c>
      <c r="BO54" s="476"/>
      <c r="BP54" s="474" t="str">
        <f>IF(LEN(VLOOKUP(AA52,suvaha!$D$8:$H$27,4,FALSE))&lt;4,"",LEFT(RIGHT(VLOOKUP(AA52,suvaha!$D$8:$H$27,4,FALSE),4),1))</f>
        <v>4</v>
      </c>
      <c r="BQ54" s="674"/>
      <c r="BR54" s="474" t="str">
        <f>IF(LEN(VLOOKUP(AA52,suvaha!$D$8:$H$27,4,FALSE))&lt;3,"",LEFT(RIGHT(VLOOKUP(AA52,suvaha!$D$8:$H$27,4,FALSE),3),1))</f>
        <v>3</v>
      </c>
      <c r="BS54" s="476"/>
      <c r="BT54" s="474" t="str">
        <f>IF(LEN(VLOOKUP(AA52,suvaha!$D$8:$H$27,4,FALSE))&lt;2,"",LEFT(RIGHT(VLOOKUP(AA52,suvaha!$D$8:$H$27,4,FALSE),2),1))</f>
        <v>8</v>
      </c>
      <c r="BU54" s="476"/>
      <c r="BV54" s="474" t="str">
        <f>IF(VLOOKUP(AA52,suvaha!$D$8:$H$27,4,FALSE)=0,"",IF(LEN(VLOOKUP(AA52,suvaha!$D$8:$H$27,4,FALSE))&lt;1,"",LEFT(RIGHT(VLOOKUP(AA52,suvaha!$D$8:$H$27,4,FALSE),1),1)))</f>
        <v>1</v>
      </c>
      <c r="BW54" s="178"/>
      <c r="BX54" s="179"/>
      <c r="BY54" s="179"/>
      <c r="BZ54" s="179"/>
      <c r="CA54" s="179"/>
      <c r="CB54" s="179"/>
      <c r="CC54" s="179"/>
      <c r="CD54" s="179"/>
      <c r="CE54" s="179"/>
      <c r="CF54" s="179"/>
      <c r="CG54" s="217"/>
    </row>
    <row r="55" spans="1:85" ht="3" customHeight="1">
      <c r="A55" s="139"/>
      <c r="B55" s="715"/>
      <c r="C55" s="715"/>
      <c r="D55" s="715"/>
      <c r="E55" s="719"/>
      <c r="F55" s="719"/>
      <c r="G55" s="707"/>
      <c r="H55" s="716"/>
      <c r="I55" s="716"/>
      <c r="J55" s="716"/>
      <c r="K55" s="716"/>
      <c r="L55" s="716"/>
      <c r="M55" s="716"/>
      <c r="N55" s="716"/>
      <c r="O55" s="716"/>
      <c r="P55" s="716"/>
      <c r="Q55" s="716"/>
      <c r="R55" s="716"/>
      <c r="S55" s="716"/>
      <c r="T55" s="716"/>
      <c r="U55" s="716"/>
      <c r="V55" s="716"/>
      <c r="W55" s="716"/>
      <c r="X55" s="716"/>
      <c r="Y55" s="716"/>
      <c r="Z55" s="716"/>
      <c r="AA55" s="717"/>
      <c r="AB55" s="717"/>
      <c r="AC55" s="717"/>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182"/>
      <c r="BS55" s="182"/>
      <c r="BT55" s="182"/>
      <c r="BU55" s="182"/>
      <c r="BV55" s="182"/>
      <c r="BW55" s="183"/>
      <c r="BX55" s="182"/>
      <c r="BY55" s="182"/>
      <c r="BZ55" s="182"/>
      <c r="CA55" s="182"/>
      <c r="CB55" s="182"/>
      <c r="CC55" s="182"/>
      <c r="CD55" s="182"/>
      <c r="CE55" s="182"/>
      <c r="CF55" s="182"/>
      <c r="CG55" s="218"/>
    </row>
    <row r="56" spans="1:85" ht="3" customHeight="1">
      <c r="A56" s="139"/>
      <c r="B56" s="715"/>
      <c r="C56" s="715"/>
      <c r="D56" s="715"/>
      <c r="E56" s="719"/>
      <c r="F56" s="719"/>
      <c r="G56" s="707"/>
      <c r="H56" s="716"/>
      <c r="I56" s="716"/>
      <c r="J56" s="716"/>
      <c r="K56" s="716"/>
      <c r="L56" s="716"/>
      <c r="M56" s="716"/>
      <c r="N56" s="716"/>
      <c r="O56" s="716"/>
      <c r="P56" s="716"/>
      <c r="Q56" s="716"/>
      <c r="R56" s="716"/>
      <c r="S56" s="716"/>
      <c r="T56" s="716"/>
      <c r="U56" s="716"/>
      <c r="V56" s="716"/>
      <c r="W56" s="716"/>
      <c r="X56" s="716"/>
      <c r="Y56" s="716"/>
      <c r="Z56" s="716"/>
      <c r="AA56" s="717"/>
      <c r="AB56" s="717"/>
      <c r="AC56" s="717"/>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185"/>
      <c r="BB56" s="175"/>
      <c r="BC56" s="175"/>
      <c r="BD56" s="175"/>
      <c r="BE56" s="175"/>
      <c r="BF56" s="175"/>
      <c r="BG56" s="175"/>
      <c r="BH56" s="175"/>
      <c r="BI56" s="175"/>
      <c r="BJ56" s="176"/>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216"/>
    </row>
    <row r="57" spans="1:85" ht="3" customHeight="1">
      <c r="A57" s="139"/>
      <c r="B57" s="715"/>
      <c r="C57" s="715"/>
      <c r="D57" s="715"/>
      <c r="E57" s="719"/>
      <c r="F57" s="719"/>
      <c r="G57" s="707"/>
      <c r="H57" s="716"/>
      <c r="I57" s="716"/>
      <c r="J57" s="716"/>
      <c r="K57" s="716"/>
      <c r="L57" s="716"/>
      <c r="M57" s="716"/>
      <c r="N57" s="716"/>
      <c r="O57" s="716"/>
      <c r="P57" s="716"/>
      <c r="Q57" s="716"/>
      <c r="R57" s="716"/>
      <c r="S57" s="716"/>
      <c r="T57" s="716"/>
      <c r="U57" s="716"/>
      <c r="V57" s="716"/>
      <c r="W57" s="716"/>
      <c r="X57" s="716"/>
      <c r="Y57" s="716"/>
      <c r="Z57" s="716"/>
      <c r="AA57" s="717"/>
      <c r="AB57" s="717"/>
      <c r="AC57" s="717"/>
      <c r="AD57" s="671"/>
      <c r="AE57" s="672"/>
      <c r="AF57" s="672"/>
      <c r="AG57" s="672"/>
      <c r="AH57" s="471"/>
      <c r="AI57" s="673"/>
      <c r="AJ57" s="673"/>
      <c r="AK57" s="673"/>
      <c r="AL57" s="673"/>
      <c r="AM57" s="673"/>
      <c r="AN57" s="674" t="s">
        <v>37</v>
      </c>
      <c r="AO57" s="668"/>
      <c r="AP57" s="668"/>
      <c r="AQ57" s="668"/>
      <c r="AR57" s="668"/>
      <c r="AS57" s="668"/>
      <c r="AT57" s="674" t="s">
        <v>37</v>
      </c>
      <c r="AU57" s="668"/>
      <c r="AV57" s="668"/>
      <c r="AW57" s="668"/>
      <c r="AX57" s="668"/>
      <c r="AY57" s="668"/>
      <c r="AZ57" s="711"/>
      <c r="BA57" s="186"/>
      <c r="BB57" s="179"/>
      <c r="BC57" s="179"/>
      <c r="BD57" s="179"/>
      <c r="BE57" s="179"/>
      <c r="BF57" s="179"/>
      <c r="BG57" s="179"/>
      <c r="BH57" s="179"/>
      <c r="BI57" s="179"/>
      <c r="BJ57" s="178"/>
      <c r="BK57" s="179"/>
      <c r="BL57" s="672"/>
      <c r="BM57" s="672"/>
      <c r="BN57" s="672"/>
      <c r="BO57" s="471"/>
      <c r="BP57" s="673"/>
      <c r="BQ57" s="673"/>
      <c r="BR57" s="673"/>
      <c r="BS57" s="673"/>
      <c r="BT57" s="673"/>
      <c r="BU57" s="674"/>
      <c r="BV57" s="668"/>
      <c r="BW57" s="668"/>
      <c r="BX57" s="668"/>
      <c r="BY57" s="668"/>
      <c r="BZ57" s="668"/>
      <c r="CA57" s="674"/>
      <c r="CB57" s="668"/>
      <c r="CC57" s="668"/>
      <c r="CD57" s="668"/>
      <c r="CE57" s="668"/>
      <c r="CF57" s="668"/>
      <c r="CG57" s="219"/>
    </row>
    <row r="58" spans="1:85" ht="15" customHeight="1">
      <c r="A58" s="139"/>
      <c r="B58" s="715"/>
      <c r="C58" s="715"/>
      <c r="D58" s="715"/>
      <c r="E58" s="719"/>
      <c r="F58" s="719"/>
      <c r="G58" s="707"/>
      <c r="H58" s="716"/>
      <c r="I58" s="716"/>
      <c r="J58" s="716"/>
      <c r="K58" s="716"/>
      <c r="L58" s="716"/>
      <c r="M58" s="716"/>
      <c r="N58" s="716"/>
      <c r="O58" s="716"/>
      <c r="P58" s="716"/>
      <c r="Q58" s="716"/>
      <c r="R58" s="716"/>
      <c r="S58" s="716"/>
      <c r="T58" s="716"/>
      <c r="U58" s="716"/>
      <c r="V58" s="716"/>
      <c r="W58" s="716"/>
      <c r="X58" s="716"/>
      <c r="Y58" s="716"/>
      <c r="Z58" s="716"/>
      <c r="AA58" s="717"/>
      <c r="AB58" s="717"/>
      <c r="AC58" s="717"/>
      <c r="AD58" s="671"/>
      <c r="AE58" s="474" t="str">
        <f>IF(LEN(VLOOKUP(AA52,suvaha!$D$8:$H$27,3,FALSE))&lt;11,"",LEFT(RIGHT(VLOOKUP(AA52,suvaha!$D$8:$H$27,3,FALSE),11),1))</f>
        <v/>
      </c>
      <c r="AF58" s="181" t="s">
        <v>37</v>
      </c>
      <c r="AG58" s="474" t="str">
        <f>IF(LEN(VLOOKUP(AA52,suvaha!$D$8:$H$27,3,FALSE))&lt;10,"",LEFT(RIGHT(VLOOKUP(AA52,suvaha!$D$8:$H$27,3,FALSE),10),1))</f>
        <v/>
      </c>
      <c r="AH58" s="476" t="s">
        <v>37</v>
      </c>
      <c r="AI58" s="474" t="str">
        <f>IF(LEN(VLOOKUP(AA52,suvaha!$D$8:$H$27,3,FALSE))&lt;9,"",LEFT(RIGHT(VLOOKUP(AA52,suvaha!$D$8:$H$27,3,FALSE),9),1))</f>
        <v/>
      </c>
      <c r="AJ58" s="181" t="s">
        <v>37</v>
      </c>
      <c r="AK58" s="474" t="str">
        <f>IF(LEN(VLOOKUP(AA52,suvaha!$D$8:$F$27,3,FALSE))&lt;8,"",LEFT(RIGHT(VLOOKUP(AA52,suvaha!$D$8:$F$27,3,FALSE),8),1))</f>
        <v/>
      </c>
      <c r="AL58" s="476" t="s">
        <v>37</v>
      </c>
      <c r="AM58" s="474" t="str">
        <f>IF(LEN(VLOOKUP(AA52,suvaha!$D$8:$H$27,3,FALSE))&lt;7,"",LEFT(RIGHT(VLOOKUP(AA52,suvaha!$D$8:$H$27,3,FALSE),7),1))</f>
        <v/>
      </c>
      <c r="AN58" s="674"/>
      <c r="AO58" s="474" t="str">
        <f>IF(LEN(VLOOKUP(AA52,suvaha!$D$8:$H$27,3,FALSE))&lt;6,"",LEFT(RIGHT(VLOOKUP(AA52,suvaha!$D$8:$H$27,3,FALSE),6),1))</f>
        <v/>
      </c>
      <c r="AP58" s="476" t="s">
        <v>37</v>
      </c>
      <c r="AQ58" s="474" t="str">
        <f>IF(LEN(VLOOKUP(AA52,suvaha!$D$8:$H$27,3,FALSE))&lt;5,"",LEFT(RIGHT(VLOOKUP(AA52,suvaha!$D$8:$H$27,3,FALSE),5),1))</f>
        <v>2</v>
      </c>
      <c r="AR58" s="476" t="s">
        <v>37</v>
      </c>
      <c r="AS58" s="474" t="str">
        <f>IF(LEN(VLOOKUP(AA52,suvaha!$D$8:$H$27,3,FALSE))&lt;4,"",LEFT(RIGHT(VLOOKUP(AA52,suvaha!$D$8:$H$27,3,FALSE),4),1))</f>
        <v>6</v>
      </c>
      <c r="AT58" s="674"/>
      <c r="AU58" s="474" t="str">
        <f>IF(LEN(VLOOKUP(AA52,suvaha!$D$8:$H$27,3,FALSE))&lt;3,"",LEFT(RIGHT(VLOOKUP(AA52,suvaha!$D$8:$H$27,3,FALSE),3),1))</f>
        <v>8</v>
      </c>
      <c r="AV58" s="476" t="s">
        <v>37</v>
      </c>
      <c r="AW58" s="474" t="str">
        <f>IF(LEN(VLOOKUP(AA52,suvaha!$D$8:$H$27,3,FALSE))&lt;2,"",LEFT(RIGHT(VLOOKUP(AA52,suvaha!$D$8:$H$27,3,FALSE),2),1))</f>
        <v>4</v>
      </c>
      <c r="AX58" s="476" t="s">
        <v>37</v>
      </c>
      <c r="AY58" s="474" t="str">
        <f>IF(VLOOKUP(AA52,suvaha!$D$8:$H$27,3,FALSE)=0,"",IF(LEN(VLOOKUP(AA52,suvaha!$D$8:$H$27,3,FALSE))&lt;1,"",LEFT(RIGHT(VLOOKUP(AA52,suvaha!$D$8:$H$27,3,FALSE),1),1)))</f>
        <v>2</v>
      </c>
      <c r="AZ58" s="711"/>
      <c r="BA58" s="186"/>
      <c r="BB58" s="179"/>
      <c r="BC58" s="179"/>
      <c r="BD58" s="179"/>
      <c r="BE58" s="179"/>
      <c r="BF58" s="179"/>
      <c r="BG58" s="179"/>
      <c r="BH58" s="179"/>
      <c r="BI58" s="179"/>
      <c r="BJ58" s="178"/>
      <c r="BK58" s="179"/>
      <c r="BL58" s="474" t="str">
        <f>IF(LEN(VLOOKUP(AA52,suvaha!$D$8:$H$27,5,FALSE))&lt;11,"",LEFT(RIGHT(VLOOKUP(AA52,suvaha!$D$8:$H$27,5,FALSE),11),1))</f>
        <v/>
      </c>
      <c r="BM58" s="181" t="s">
        <v>37</v>
      </c>
      <c r="BN58" s="474" t="str">
        <f>IF(LEN(VLOOKUP(AA52,suvaha!$D$8:$H$27,5,FALSE))&lt;10,"",LEFT(RIGHT(VLOOKUP(AA52,suvaha!$D$8:$H$27,5,FALSE),10),1))</f>
        <v/>
      </c>
      <c r="BO58" s="476" t="s">
        <v>37</v>
      </c>
      <c r="BP58" s="474" t="str">
        <f>IF(LEN(VLOOKUP(AA52,suvaha!$D$8:$H$27,5,FALSE))&lt;9,"",LEFT(RIGHT(VLOOKUP(AA52,suvaha!$D$8:$H$27,5,FALSE),9),1))</f>
        <v/>
      </c>
      <c r="BQ58" s="181" t="s">
        <v>37</v>
      </c>
      <c r="BR58" s="474" t="str">
        <f>IF(LEN(VLOOKUP(AA52,suvaha!$D$8:$H$27,5,FALSE))&lt;8,"",LEFT(RIGHT(VLOOKUP(AA52,suvaha!$D$8:$H$27,5,FALSE),8),1))</f>
        <v/>
      </c>
      <c r="BS58" s="476" t="s">
        <v>37</v>
      </c>
      <c r="BT58" s="474" t="str">
        <f>IF(LEN(VLOOKUP(AA52,suvaha!$D$8:$H$27,5,FALSE))&lt;7,"",LEFT(RIGHT(VLOOKUP(AA52,suvaha!$D$8:$H$27,5,FALSE),7),1))</f>
        <v/>
      </c>
      <c r="BU58" s="674" t="s">
        <v>37</v>
      </c>
      <c r="BV58" s="474" t="str">
        <f>IF(LEN(VLOOKUP(AA52,suvaha!$D$8:$H$27,5,FALSE))&lt;6,"",LEFT(RIGHT(VLOOKUP(AA52,suvaha!$D$8:$H$27,5,FALSE),6),1))</f>
        <v/>
      </c>
      <c r="BW58" s="476" t="s">
        <v>37</v>
      </c>
      <c r="BX58" s="474" t="str">
        <f>IF(LEN(VLOOKUP(AA52,suvaha!$D$8:$H$27,5,FALSE))&lt;5,"",LEFT(RIGHT(VLOOKUP(AA52,suvaha!$D$8:$H$27,5,FALSE),5),1))</f>
        <v/>
      </c>
      <c r="BY58" s="476" t="s">
        <v>37</v>
      </c>
      <c r="BZ58" s="474" t="str">
        <f>IF(LEN(VLOOKUP(AA52,suvaha!$D$8:$H$27,5,FALSE))&lt;4,"",LEFT(RIGHT(VLOOKUP(AA52,suvaha!$D$8:$H$27,5,FALSE),4),1))</f>
        <v>6</v>
      </c>
      <c r="CA58" s="674" t="s">
        <v>37</v>
      </c>
      <c r="CB58" s="474" t="str">
        <f>IF(LEN(VLOOKUP(AA52,suvaha!$D$8:$H$27,5,FALSE))&lt;3,"",LEFT(RIGHT(VLOOKUP(AA52,suvaha!$D$8:$H$27,5,FALSE),3),1))</f>
        <v>5</v>
      </c>
      <c r="CC58" s="476" t="s">
        <v>37</v>
      </c>
      <c r="CD58" s="474" t="str">
        <f>IF(LEN(VLOOKUP(AA52,suvaha!$D$8:$H$27,5,FALSE))&lt;2,"",LEFT(RIGHT(VLOOKUP(AA52,suvaha!$D$8:$H$27,5,FALSE),2),1))</f>
        <v>3</v>
      </c>
      <c r="CE58" s="476" t="s">
        <v>53</v>
      </c>
      <c r="CF58" s="474" t="str">
        <f>IF(VLOOKUP(AA52,suvaha!$D$8:$H$27,5,FALSE)=0,"",IF(LEN(VLOOKUP(AA52,suvaha!$D$8:$H$27,5,FALSE))&lt;1,"",LEFT(RIGHT(VLOOKUP(AA52,suvaha!$D$8:$H$27,5,FALSE),1),1)))</f>
        <v>5</v>
      </c>
      <c r="CG58" s="219"/>
    </row>
    <row r="59" spans="1:85" ht="3" customHeight="1">
      <c r="A59" s="139"/>
      <c r="B59" s="715"/>
      <c r="C59" s="715"/>
      <c r="D59" s="715"/>
      <c r="E59" s="719"/>
      <c r="F59" s="719"/>
      <c r="G59" s="707"/>
      <c r="H59" s="716"/>
      <c r="I59" s="716"/>
      <c r="J59" s="716"/>
      <c r="K59" s="716"/>
      <c r="L59" s="716"/>
      <c r="M59" s="716"/>
      <c r="N59" s="716"/>
      <c r="O59" s="716"/>
      <c r="P59" s="716"/>
      <c r="Q59" s="716"/>
      <c r="R59" s="716"/>
      <c r="S59" s="716"/>
      <c r="T59" s="716"/>
      <c r="U59" s="716"/>
      <c r="V59" s="716"/>
      <c r="W59" s="716"/>
      <c r="X59" s="716"/>
      <c r="Y59" s="716"/>
      <c r="Z59" s="716"/>
      <c r="AA59" s="717"/>
      <c r="AB59" s="717"/>
      <c r="AC59" s="717"/>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189"/>
      <c r="BB59" s="182"/>
      <c r="BC59" s="182"/>
      <c r="BD59" s="182"/>
      <c r="BE59" s="182"/>
      <c r="BF59" s="182"/>
      <c r="BG59" s="182"/>
      <c r="BH59" s="182"/>
      <c r="BI59" s="182"/>
      <c r="BJ59" s="183"/>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218"/>
    </row>
    <row r="60" spans="1:85" s="174" customFormat="1" ht="3" customHeight="1">
      <c r="A60" s="139"/>
      <c r="B60" s="715"/>
      <c r="C60" s="715"/>
      <c r="D60" s="715"/>
      <c r="E60" s="762" t="s">
        <v>86</v>
      </c>
      <c r="F60" s="762"/>
      <c r="G60" s="707"/>
      <c r="H60" s="708" t="str">
        <f>Index!C72</f>
        <v>Dlhodobý finančný majetok súčet (r. 22 až r. 32)</v>
      </c>
      <c r="I60" s="708"/>
      <c r="J60" s="708"/>
      <c r="K60" s="708"/>
      <c r="L60" s="708"/>
      <c r="M60" s="708"/>
      <c r="N60" s="708"/>
      <c r="O60" s="708"/>
      <c r="P60" s="708"/>
      <c r="Q60" s="708"/>
      <c r="R60" s="708"/>
      <c r="S60" s="708"/>
      <c r="T60" s="708"/>
      <c r="U60" s="708"/>
      <c r="V60" s="708"/>
      <c r="W60" s="708"/>
      <c r="X60" s="708"/>
      <c r="Y60" s="708"/>
      <c r="Z60" s="708"/>
      <c r="AA60" s="709" t="s">
        <v>87</v>
      </c>
      <c r="AB60" s="709"/>
      <c r="AC60" s="709"/>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175"/>
      <c r="BS60" s="175"/>
      <c r="BT60" s="175"/>
      <c r="BU60" s="175"/>
      <c r="BV60" s="175"/>
      <c r="BW60" s="176"/>
      <c r="BX60" s="175"/>
      <c r="BY60" s="175"/>
      <c r="BZ60" s="175"/>
      <c r="CA60" s="175"/>
      <c r="CB60" s="175"/>
      <c r="CC60" s="175"/>
      <c r="CD60" s="175"/>
      <c r="CE60" s="175"/>
      <c r="CF60" s="175"/>
      <c r="CG60" s="216"/>
    </row>
    <row r="61" spans="1:85" s="174" customFormat="1" ht="3" customHeight="1">
      <c r="A61" s="139"/>
      <c r="B61" s="715"/>
      <c r="C61" s="715"/>
      <c r="D61" s="715"/>
      <c r="E61" s="762"/>
      <c r="F61" s="762"/>
      <c r="G61" s="707"/>
      <c r="H61" s="708"/>
      <c r="I61" s="708"/>
      <c r="J61" s="708"/>
      <c r="K61" s="708"/>
      <c r="L61" s="708"/>
      <c r="M61" s="708"/>
      <c r="N61" s="708"/>
      <c r="O61" s="708"/>
      <c r="P61" s="708"/>
      <c r="Q61" s="708"/>
      <c r="R61" s="708"/>
      <c r="S61" s="708"/>
      <c r="T61" s="708"/>
      <c r="U61" s="708"/>
      <c r="V61" s="708"/>
      <c r="W61" s="708"/>
      <c r="X61" s="708"/>
      <c r="Y61" s="708"/>
      <c r="Z61" s="708"/>
      <c r="AA61" s="709"/>
      <c r="AB61" s="709"/>
      <c r="AC61" s="709"/>
      <c r="AD61" s="671"/>
      <c r="AE61" s="672"/>
      <c r="AF61" s="672"/>
      <c r="AG61" s="672"/>
      <c r="AH61" s="471"/>
      <c r="AI61" s="673"/>
      <c r="AJ61" s="673"/>
      <c r="AK61" s="673"/>
      <c r="AL61" s="673"/>
      <c r="AM61" s="673"/>
      <c r="AN61" s="674"/>
      <c r="AO61" s="668"/>
      <c r="AP61" s="668"/>
      <c r="AQ61" s="668"/>
      <c r="AR61" s="668"/>
      <c r="AS61" s="668"/>
      <c r="AT61" s="674"/>
      <c r="AU61" s="668"/>
      <c r="AV61" s="668"/>
      <c r="AW61" s="668"/>
      <c r="AX61" s="668"/>
      <c r="AY61" s="668"/>
      <c r="AZ61" s="711"/>
      <c r="BA61" s="671"/>
      <c r="BB61" s="672"/>
      <c r="BC61" s="672"/>
      <c r="BD61" s="672"/>
      <c r="BE61" s="471"/>
      <c r="BF61" s="673"/>
      <c r="BG61" s="673"/>
      <c r="BH61" s="673"/>
      <c r="BI61" s="673"/>
      <c r="BJ61" s="673"/>
      <c r="BK61" s="674"/>
      <c r="BL61" s="668"/>
      <c r="BM61" s="668"/>
      <c r="BN61" s="668"/>
      <c r="BO61" s="668"/>
      <c r="BP61" s="668"/>
      <c r="BQ61" s="674"/>
      <c r="BR61" s="668"/>
      <c r="BS61" s="668"/>
      <c r="BT61" s="668"/>
      <c r="BU61" s="668"/>
      <c r="BV61" s="668"/>
      <c r="BW61" s="178"/>
      <c r="BX61" s="179"/>
      <c r="BY61" s="179"/>
      <c r="BZ61" s="179"/>
      <c r="CA61" s="179"/>
      <c r="CB61" s="179"/>
      <c r="CC61" s="179"/>
      <c r="CD61" s="179"/>
      <c r="CE61" s="179"/>
      <c r="CF61" s="179"/>
      <c r="CG61" s="217"/>
    </row>
    <row r="62" spans="1:85" ht="15" customHeight="1">
      <c r="A62" s="139"/>
      <c r="B62" s="715"/>
      <c r="C62" s="715"/>
      <c r="D62" s="715"/>
      <c r="E62" s="762"/>
      <c r="F62" s="762"/>
      <c r="G62" s="707"/>
      <c r="H62" s="708"/>
      <c r="I62" s="708"/>
      <c r="J62" s="708"/>
      <c r="K62" s="708"/>
      <c r="L62" s="708"/>
      <c r="M62" s="708"/>
      <c r="N62" s="708"/>
      <c r="O62" s="708"/>
      <c r="P62" s="708"/>
      <c r="Q62" s="708"/>
      <c r="R62" s="708"/>
      <c r="S62" s="708"/>
      <c r="T62" s="708"/>
      <c r="U62" s="708"/>
      <c r="V62" s="708"/>
      <c r="W62" s="708"/>
      <c r="X62" s="708"/>
      <c r="Y62" s="708"/>
      <c r="Z62" s="708"/>
      <c r="AA62" s="709"/>
      <c r="AB62" s="709"/>
      <c r="AC62" s="709"/>
      <c r="AD62" s="671"/>
      <c r="AE62" s="474" t="str">
        <f>IF(LEN(VLOOKUP(AA60,suvaha!$D$8:$H$158,2,FALSE))&lt;11,"",LEFT(RIGHT(VLOOKUP(AA60,suvaha!$D$8:$H$158,2,FALSE),11),1))</f>
        <v/>
      </c>
      <c r="AF62" s="181"/>
      <c r="AG62" s="474" t="str">
        <f>IF(LEN(VLOOKUP(AA60,suvaha!$D$8:$H$158,2,FALSE))&lt;10,"",LEFT(RIGHT(VLOOKUP(AA60,suvaha!$D$8:$H$158,2,FALSE),10),1))</f>
        <v/>
      </c>
      <c r="AH62" s="476"/>
      <c r="AI62" s="474" t="str">
        <f>IF(LEN(VLOOKUP(AA60,suvaha!$D$8:$H$158,2,FALSE))&lt;9,"",LEFT(RIGHT(VLOOKUP(AA60,suvaha!$D$8:$H$158,2,FALSE),9),1))</f>
        <v/>
      </c>
      <c r="AJ62" s="181"/>
      <c r="AK62" s="474" t="str">
        <f>IF(LEN(VLOOKUP(AA60,suvaha!$D$8:$H$158,2,FALSE))&lt;8,"",LEFT(RIGHT(VLOOKUP(AA60,suvaha!$D$8:$H$158,2,FALSE),8),1))</f>
        <v/>
      </c>
      <c r="AL62" s="476"/>
      <c r="AM62" s="474" t="str">
        <f>IF(LEN(VLOOKUP(AA60,suvaha!$D$8:$H$158,2,FALSE))&lt;7,"",LEFT(RIGHT(VLOOKUP(AA60,suvaha!$D$8:$H$158,2,FALSE),7),1))</f>
        <v/>
      </c>
      <c r="AN62" s="674"/>
      <c r="AO62" s="474" t="str">
        <f>IF(LEN(VLOOKUP(AA60,suvaha!$D$8:$H$158,2,FALSE))&lt;6,"",LEFT(RIGHT(VLOOKUP(AA60,suvaha!$D$8:$H$158,2,FALSE),6),1))</f>
        <v/>
      </c>
      <c r="AP62" s="476"/>
      <c r="AQ62" s="474" t="str">
        <f>IF(LEN(VLOOKUP(AA60,suvaha!$D$8:$H$158,2,FALSE))&lt;5,"",LEFT(RIGHT(VLOOKUP(AA60,suvaha!$D$8:$H$158,2,FALSE),5),1))</f>
        <v/>
      </c>
      <c r="AR62" s="476"/>
      <c r="AS62" s="474" t="str">
        <f>IF(LEN(VLOOKUP(AA60,suvaha!$D$8:$H$158,2,FALSE))&lt;4,"",LEFT(RIGHT(VLOOKUP(AA60,suvaha!$D$8:$H$158,2,FALSE),4),1))</f>
        <v/>
      </c>
      <c r="AT62" s="674"/>
      <c r="AU62" s="474" t="str">
        <f>IF(LEN(VLOOKUP(AA60,suvaha!$D$8:$H$158,2,FALSE))&lt;3,"",LEFT(RIGHT(VLOOKUP(AA60,suvaha!$D$8:$H$158,2,FALSE),3),1))</f>
        <v/>
      </c>
      <c r="AV62" s="476"/>
      <c r="AW62" s="474" t="str">
        <f>IF(LEN(VLOOKUP(AA60,suvaha!$D$8:$H$158,2,FALSE))&lt;2,"",LEFT(RIGHT(VLOOKUP(AA60,suvaha!$D$8:$H$158,2,FALSE),2),1))</f>
        <v/>
      </c>
      <c r="AX62" s="476"/>
      <c r="AY62" s="474" t="str">
        <f>IF(VLOOKUP(AA60,suvaha!$D$8:$H$85,2,FALSE)=0,"",IF(LEN(VLOOKUP(AA60,suvaha!$D$8:$H$158,2,FALSE))&lt;1,"",LEFT(RIGHT(VLOOKUP(AA60,suvaha!$D$8:$H$158,2,FALSE),1),1)))</f>
        <v/>
      </c>
      <c r="AZ62" s="711"/>
      <c r="BA62" s="671"/>
      <c r="BB62" s="474" t="str">
        <f>IF(LEN(VLOOKUP(AA60,suvaha!$D$8:$H$158,4,FALSE))&lt;11,"",LEFT(RIGHT(VLOOKUP(AA60,suvaha!$D$8:$H$158,4,FALSE),11),1))</f>
        <v/>
      </c>
      <c r="BC62" s="181"/>
      <c r="BD62" s="474" t="str">
        <f>IF(LEN(VLOOKUP(AA60,suvaha!$D$8:$H$158,4,FALSE))&lt;10,"",LEFT(RIGHT(VLOOKUP(AA60,suvaha!$D$8:$H$158,4,FALSE),10),1))</f>
        <v/>
      </c>
      <c r="BE62" s="476"/>
      <c r="BF62" s="474" t="str">
        <f>IF(LEN(VLOOKUP(AA60,suvaha!$D$8:$H$158,4,FALSE))&lt;9,"",LEFT(RIGHT(VLOOKUP(AA60,suvaha!$D$8:$H$158,4,FALSE),9),1))</f>
        <v/>
      </c>
      <c r="BG62" s="181"/>
      <c r="BH62" s="474" t="str">
        <f>IF(LEN(VLOOKUP(AA60,suvaha!$D$8:$H$158,4,FALSE))&lt;8,"",LEFT(RIGHT(VLOOKUP(AA60,suvaha!$D$8:$H$158,4,FALSE),8),1))</f>
        <v/>
      </c>
      <c r="BI62" s="476"/>
      <c r="BJ62" s="474" t="str">
        <f>IF(LEN(VLOOKUP(AA60,suvaha!$D$8:$H$158,4,FALSE))&lt;7,"",LEFT(RIGHT(VLOOKUP(AA60,suvaha!$D$8:$H$158,4,FALSE),7),1))</f>
        <v/>
      </c>
      <c r="BK62" s="674"/>
      <c r="BL62" s="474" t="str">
        <f>IF(LEN(VLOOKUP(AA60,suvaha!$D$8:$H$158,4,FALSE))&lt;6,"",LEFT(RIGHT(VLOOKUP(AA60,suvaha!$D$8:$H$158,4,FALSE),6),1))</f>
        <v/>
      </c>
      <c r="BM62" s="476"/>
      <c r="BN62" s="474" t="str">
        <f>IF(LEN(VLOOKUP(AA60,suvaha!$D$8:$H$158,4,FALSE))&lt;5,"",LEFT(RIGHT(VLOOKUP(AA60,suvaha!$D$8:$H$158,4,FALSE),5),1))</f>
        <v/>
      </c>
      <c r="BO62" s="476"/>
      <c r="BP62" s="474" t="str">
        <f>IF(LEN(VLOOKUP(AA60,suvaha!$D$8:$H$158,4,FALSE))&lt;4,"",LEFT(RIGHT(VLOOKUP(AA60,suvaha!$D$8:$H$158,4,FALSE),4),1))</f>
        <v/>
      </c>
      <c r="BQ62" s="674"/>
      <c r="BR62" s="474" t="str">
        <f>IF(LEN(VLOOKUP(AA60,suvaha!$D$8:$H$158,4,FALSE))&lt;3,"",LEFT(RIGHT(VLOOKUP(AA60,suvaha!$D$8:$H$158,4,FALSE),3),1))</f>
        <v/>
      </c>
      <c r="BS62" s="476"/>
      <c r="BT62" s="474" t="str">
        <f>IF(LEN(VLOOKUP(AA60,suvaha!$D$8:$H$158,4,FALSE))&lt;2,"",LEFT(RIGHT(VLOOKUP(AA60,suvaha!$D$8:$H$158,4,FALSE),2),1))</f>
        <v/>
      </c>
      <c r="BU62" s="476"/>
      <c r="BV62" s="474" t="str">
        <f>IF(VLOOKUP(AA60,suvaha!$D$8:$H$85,4,FALSE)=0,"",IF(LEN(VLOOKUP(AA60,suvaha!$D$8:$H$158,4,FALSE))&lt;1,"",LEFT(RIGHT(VLOOKUP(AA60,suvaha!$D$8:$H$158,4,FALSE),1),1)))</f>
        <v/>
      </c>
      <c r="BW62" s="178"/>
      <c r="BX62" s="179"/>
      <c r="BY62" s="179"/>
      <c r="BZ62" s="179"/>
      <c r="CA62" s="179"/>
      <c r="CB62" s="179"/>
      <c r="CC62" s="179"/>
      <c r="CD62" s="179"/>
      <c r="CE62" s="179"/>
      <c r="CF62" s="179"/>
      <c r="CG62" s="217"/>
    </row>
    <row r="63" spans="1:85" ht="3" customHeight="1">
      <c r="A63" s="139"/>
      <c r="B63" s="715"/>
      <c r="C63" s="715"/>
      <c r="D63" s="715"/>
      <c r="E63" s="762"/>
      <c r="F63" s="762"/>
      <c r="G63" s="707"/>
      <c r="H63" s="708"/>
      <c r="I63" s="708"/>
      <c r="J63" s="708"/>
      <c r="K63" s="708"/>
      <c r="L63" s="708"/>
      <c r="M63" s="708"/>
      <c r="N63" s="708"/>
      <c r="O63" s="708"/>
      <c r="P63" s="708"/>
      <c r="Q63" s="708"/>
      <c r="R63" s="708"/>
      <c r="S63" s="708"/>
      <c r="T63" s="708"/>
      <c r="U63" s="708"/>
      <c r="V63" s="708"/>
      <c r="W63" s="708"/>
      <c r="X63" s="708"/>
      <c r="Y63" s="708"/>
      <c r="Z63" s="708"/>
      <c r="AA63" s="709"/>
      <c r="AB63" s="709"/>
      <c r="AC63" s="709"/>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182"/>
      <c r="BS63" s="182"/>
      <c r="BT63" s="182"/>
      <c r="BU63" s="182"/>
      <c r="BV63" s="182"/>
      <c r="BW63" s="183"/>
      <c r="BX63" s="182"/>
      <c r="BY63" s="182"/>
      <c r="BZ63" s="182"/>
      <c r="CA63" s="182"/>
      <c r="CB63" s="182"/>
      <c r="CC63" s="182"/>
      <c r="CD63" s="182"/>
      <c r="CE63" s="182"/>
      <c r="CF63" s="182"/>
      <c r="CG63" s="218"/>
    </row>
    <row r="64" spans="1:85" ht="3" customHeight="1">
      <c r="A64" s="139"/>
      <c r="B64" s="715"/>
      <c r="C64" s="715"/>
      <c r="D64" s="715"/>
      <c r="E64" s="762"/>
      <c r="F64" s="762"/>
      <c r="G64" s="707"/>
      <c r="H64" s="708"/>
      <c r="I64" s="708"/>
      <c r="J64" s="708"/>
      <c r="K64" s="708"/>
      <c r="L64" s="708"/>
      <c r="M64" s="708"/>
      <c r="N64" s="708"/>
      <c r="O64" s="708"/>
      <c r="P64" s="708"/>
      <c r="Q64" s="708"/>
      <c r="R64" s="708"/>
      <c r="S64" s="708"/>
      <c r="T64" s="708"/>
      <c r="U64" s="708"/>
      <c r="V64" s="708"/>
      <c r="W64" s="708"/>
      <c r="X64" s="708"/>
      <c r="Y64" s="708"/>
      <c r="Z64" s="708"/>
      <c r="AA64" s="709"/>
      <c r="AB64" s="709"/>
      <c r="AC64" s="709"/>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185"/>
      <c r="BB64" s="175"/>
      <c r="BC64" s="175"/>
      <c r="BD64" s="175"/>
      <c r="BE64" s="175"/>
      <c r="BF64" s="175"/>
      <c r="BG64" s="175"/>
      <c r="BH64" s="175"/>
      <c r="BI64" s="175"/>
      <c r="BJ64" s="176"/>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216"/>
    </row>
    <row r="65" spans="1:85" ht="3" customHeight="1">
      <c r="A65" s="139"/>
      <c r="B65" s="715"/>
      <c r="C65" s="715"/>
      <c r="D65" s="715"/>
      <c r="E65" s="762"/>
      <c r="F65" s="762"/>
      <c r="G65" s="707"/>
      <c r="H65" s="708"/>
      <c r="I65" s="708"/>
      <c r="J65" s="708"/>
      <c r="K65" s="708"/>
      <c r="L65" s="708"/>
      <c r="M65" s="708"/>
      <c r="N65" s="708"/>
      <c r="O65" s="708"/>
      <c r="P65" s="708"/>
      <c r="Q65" s="708"/>
      <c r="R65" s="708"/>
      <c r="S65" s="708"/>
      <c r="T65" s="708"/>
      <c r="U65" s="708"/>
      <c r="V65" s="708"/>
      <c r="W65" s="708"/>
      <c r="X65" s="708"/>
      <c r="Y65" s="708"/>
      <c r="Z65" s="708"/>
      <c r="AA65" s="709"/>
      <c r="AB65" s="709"/>
      <c r="AC65" s="709"/>
      <c r="AD65" s="671"/>
      <c r="AE65" s="672"/>
      <c r="AF65" s="672"/>
      <c r="AG65" s="672"/>
      <c r="AH65" s="471"/>
      <c r="AI65" s="673"/>
      <c r="AJ65" s="673"/>
      <c r="AK65" s="673"/>
      <c r="AL65" s="673"/>
      <c r="AM65" s="673"/>
      <c r="AN65" s="674"/>
      <c r="AO65" s="668"/>
      <c r="AP65" s="668"/>
      <c r="AQ65" s="668"/>
      <c r="AR65" s="668"/>
      <c r="AS65" s="668"/>
      <c r="AT65" s="674"/>
      <c r="AU65" s="668"/>
      <c r="AV65" s="668"/>
      <c r="AW65" s="668"/>
      <c r="AX65" s="668"/>
      <c r="AY65" s="668"/>
      <c r="AZ65" s="711"/>
      <c r="BA65" s="186"/>
      <c r="BB65" s="179"/>
      <c r="BC65" s="179"/>
      <c r="BD65" s="179"/>
      <c r="BE65" s="179"/>
      <c r="BF65" s="179"/>
      <c r="BG65" s="179"/>
      <c r="BH65" s="179"/>
      <c r="BI65" s="179"/>
      <c r="BJ65" s="178"/>
      <c r="BK65" s="179"/>
      <c r="BL65" s="672"/>
      <c r="BM65" s="672"/>
      <c r="BN65" s="672"/>
      <c r="BO65" s="471"/>
      <c r="BP65" s="673"/>
      <c r="BQ65" s="673"/>
      <c r="BR65" s="673"/>
      <c r="BS65" s="673"/>
      <c r="BT65" s="673"/>
      <c r="BU65" s="674"/>
      <c r="BV65" s="668"/>
      <c r="BW65" s="668"/>
      <c r="BX65" s="668"/>
      <c r="BY65" s="668"/>
      <c r="BZ65" s="668"/>
      <c r="CA65" s="674"/>
      <c r="CB65" s="668"/>
      <c r="CC65" s="668"/>
      <c r="CD65" s="668"/>
      <c r="CE65" s="668"/>
      <c r="CF65" s="668"/>
      <c r="CG65" s="219"/>
    </row>
    <row r="66" spans="1:85" ht="15" customHeight="1">
      <c r="A66" s="139"/>
      <c r="B66" s="715"/>
      <c r="C66" s="715"/>
      <c r="D66" s="715"/>
      <c r="E66" s="762"/>
      <c r="F66" s="762"/>
      <c r="G66" s="707"/>
      <c r="H66" s="708"/>
      <c r="I66" s="708"/>
      <c r="J66" s="708"/>
      <c r="K66" s="708"/>
      <c r="L66" s="708"/>
      <c r="M66" s="708"/>
      <c r="N66" s="708"/>
      <c r="O66" s="708"/>
      <c r="P66" s="708"/>
      <c r="Q66" s="708"/>
      <c r="R66" s="708"/>
      <c r="S66" s="708"/>
      <c r="T66" s="708"/>
      <c r="U66" s="708"/>
      <c r="V66" s="708"/>
      <c r="W66" s="708"/>
      <c r="X66" s="708"/>
      <c r="Y66" s="708"/>
      <c r="Z66" s="708"/>
      <c r="AA66" s="709"/>
      <c r="AB66" s="709"/>
      <c r="AC66" s="709"/>
      <c r="AD66" s="671"/>
      <c r="AE66" s="474" t="str">
        <f>IF(LEN(VLOOKUP(AA60,suvaha!$D$8:$H$158,3,FALSE))&lt;11,"",LEFT(RIGHT(VLOOKUP(AA60,suvaha!$D$8:$H$158,3,FALSE),11),1))</f>
        <v/>
      </c>
      <c r="AF66" s="181"/>
      <c r="AG66" s="474" t="str">
        <f>IF(LEN(VLOOKUP(AA60,suvaha!$D$8:$H$158,3,FALSE))&lt;10,"",LEFT(RIGHT(VLOOKUP(AA60,suvaha!$D$8:$H$158,3,FALSE),10),1))</f>
        <v/>
      </c>
      <c r="AH66" s="476"/>
      <c r="AI66" s="474" t="str">
        <f>IF(LEN(VLOOKUP(AA60,suvaha!$D$8:$H$158,3,FALSE))&lt;9,"",LEFT(RIGHT(VLOOKUP(AA60,suvaha!$D$8:$H$158,3,FALSE),9),1))</f>
        <v/>
      </c>
      <c r="AJ66" s="181"/>
      <c r="AK66" s="474" t="str">
        <f>IF(LEN(VLOOKUP(AA60,suvaha!$D$8:$H$158,3,FALSE))&lt;8,"",LEFT(RIGHT(VLOOKUP(AA60,suvaha!$D$8:$H$158,3,FALSE),8),1))</f>
        <v/>
      </c>
      <c r="AL66" s="476"/>
      <c r="AM66" s="474" t="str">
        <f>IF(LEN(VLOOKUP(AA60,suvaha!$D$8:$H$158,3,FALSE))&lt;7,"",LEFT(RIGHT(VLOOKUP(AA60,suvaha!$D$8:$H$158,3,FALSE),7),1))</f>
        <v/>
      </c>
      <c r="AN66" s="674"/>
      <c r="AO66" s="474" t="str">
        <f>IF(LEN(VLOOKUP(AA60,suvaha!$D$8:$H$158,3,FALSE))&lt;6,"",LEFT(RIGHT(VLOOKUP(AA60,suvaha!$D$8:$H$158,3,FALSE),6),1))</f>
        <v/>
      </c>
      <c r="AP66" s="476"/>
      <c r="AQ66" s="474" t="str">
        <f>IF(LEN(VLOOKUP(AA60,suvaha!$D$8:$H$158,3,FALSE))&lt;5,"",LEFT(RIGHT(VLOOKUP(AA60,suvaha!$D$8:$H$158,3,FALSE),5),1))</f>
        <v/>
      </c>
      <c r="AR66" s="476"/>
      <c r="AS66" s="474" t="str">
        <f>IF(LEN(VLOOKUP(AA60,suvaha!$D$8:$H$158,3,FALSE))&lt;4,"",LEFT(RIGHT(VLOOKUP(AA60,suvaha!$D$8:$H$158,3,FALSE),4),1))</f>
        <v/>
      </c>
      <c r="AT66" s="674"/>
      <c r="AU66" s="474" t="str">
        <f>IF(LEN(VLOOKUP(AA60,suvaha!$D$8:$H$158,3,FALSE))&lt;3,"",LEFT(RIGHT(VLOOKUP(AA60,suvaha!$D$8:$H$158,3,FALSE),3),1))</f>
        <v/>
      </c>
      <c r="AV66" s="476"/>
      <c r="AW66" s="474" t="str">
        <f>IF(LEN(VLOOKUP(AA60,suvaha!$D$8:$H$158,3,FALSE))&lt;2,"",LEFT(RIGHT(VLOOKUP(AA60,suvaha!$D$8:$H$158,3,FALSE),2),1))</f>
        <v/>
      </c>
      <c r="AX66" s="476"/>
      <c r="AY66" s="474" t="str">
        <f>IF(VLOOKUP(AA60,suvaha!$D$8:$H$85,3,FALSE)=0,"",IF(LEN(VLOOKUP(AA60,suvaha!$D$8:$H$158,3,FALSE))&lt;1,"",LEFT(RIGHT(VLOOKUP(AA60,suvaha!$D$8:$H$158,3,FALSE),1),1)))</f>
        <v/>
      </c>
      <c r="AZ66" s="711"/>
      <c r="BA66" s="186"/>
      <c r="BB66" s="179"/>
      <c r="BC66" s="179"/>
      <c r="BD66" s="179"/>
      <c r="BE66" s="179"/>
      <c r="BF66" s="179"/>
      <c r="BG66" s="179"/>
      <c r="BH66" s="179"/>
      <c r="BI66" s="179"/>
      <c r="BJ66" s="178"/>
      <c r="BK66" s="179"/>
      <c r="BL66" s="474" t="str">
        <f>IF(LEN(VLOOKUP(AA60,suvaha!$D$8:$H$158,5,FALSE))&lt;11,"",LEFT(RIGHT(VLOOKUP(AA60,suvaha!$D$8:$H$158,5,FALSE),11),1))</f>
        <v/>
      </c>
      <c r="BM66" s="181"/>
      <c r="BN66" s="474" t="str">
        <f>IF(LEN(VLOOKUP(AA60,suvaha!$D$8:$H$158,5,FALSE))&lt;10,"",LEFT(RIGHT(VLOOKUP(AA60,suvaha!$D$8:$H$158,5,FALSE),10),1))</f>
        <v/>
      </c>
      <c r="BO66" s="476"/>
      <c r="BP66" s="474" t="str">
        <f>IF(LEN(VLOOKUP(AA60,suvaha!$D$8:$H$158,5,FALSE))&lt;9,"",LEFT(RIGHT(VLOOKUP(AA60,suvaha!$D$8:$H$158,5,FALSE),9),1))</f>
        <v/>
      </c>
      <c r="BQ66" s="181"/>
      <c r="BR66" s="474" t="str">
        <f>IF(LEN(VLOOKUP(AA60,suvaha!$D$8:$H$158,5,FALSE))&lt;8,"",LEFT(RIGHT(VLOOKUP(AA60,suvaha!$D$8:$H$158,5,FALSE),8),1))</f>
        <v/>
      </c>
      <c r="BS66" s="476"/>
      <c r="BT66" s="474" t="str">
        <f>IF(LEN(VLOOKUP(AA60,suvaha!$D$8:$H$158,5,FALSE))&lt;7,"",LEFT(RIGHT(VLOOKUP(AA60,suvaha!$D$8:$H$158,5,FALSE),7),1))</f>
        <v/>
      </c>
      <c r="BU66" s="674"/>
      <c r="BV66" s="474" t="str">
        <f>IF(LEN(VLOOKUP(AA60,suvaha!$D$8:$H$158,5,FALSE))&lt;6,"",LEFT(RIGHT(VLOOKUP(AA60,suvaha!$D$8:$H$158,5,FALSE),6),1))</f>
        <v/>
      </c>
      <c r="BW66" s="476"/>
      <c r="BX66" s="474" t="str">
        <f>IF(LEN(VLOOKUP(AA60,suvaha!$D$8:$H$158,5,FALSE))&lt;5,"",LEFT(RIGHT(VLOOKUP(AA60,suvaha!$D$8:$H$158,5,FALSE),5),1))</f>
        <v/>
      </c>
      <c r="BY66" s="476"/>
      <c r="BZ66" s="474" t="str">
        <f>IF(LEN(VLOOKUP(AA60,suvaha!$D$8:$H$158,5,FALSE))&lt;4,"",LEFT(RIGHT(VLOOKUP(AA60,suvaha!$D$8:$H$158,5,FALSE),4),1))</f>
        <v/>
      </c>
      <c r="CA66" s="674"/>
      <c r="CB66" s="474" t="str">
        <f>IF(LEN(VLOOKUP(AA60,suvaha!$D$8:$H$158,5,FALSE))&lt;3,"",LEFT(RIGHT(VLOOKUP(AA60,suvaha!$D$8:$H$158,5,FALSE),3),1))</f>
        <v/>
      </c>
      <c r="CC66" s="476"/>
      <c r="CD66" s="474" t="str">
        <f>IF(LEN(VLOOKUP(AA60,suvaha!$D$8:$H$158,5,FALSE))&lt;2,"",LEFT(RIGHT(VLOOKUP(AA60,suvaha!$D$8:$H$158,5,FALSE),2),1))</f>
        <v/>
      </c>
      <c r="CE66" s="476"/>
      <c r="CF66" s="474" t="str">
        <f>IF(VLOOKUP(AA60,suvaha!$D$8:$H$85,5,FALSE)=0,"",IF(LEN(VLOOKUP(AA60,suvaha!$D$8:$H$158,5,FALSE))&lt;1,"",LEFT(RIGHT(VLOOKUP(AA60,suvaha!$D$8:$H$158,5,FALSE),1),1)))</f>
        <v/>
      </c>
      <c r="CG66" s="219"/>
    </row>
    <row r="67" spans="1:85" ht="3" customHeight="1">
      <c r="A67" s="139"/>
      <c r="B67" s="715"/>
      <c r="C67" s="715"/>
      <c r="D67" s="715"/>
      <c r="E67" s="762"/>
      <c r="F67" s="762"/>
      <c r="G67" s="707"/>
      <c r="H67" s="708"/>
      <c r="I67" s="708"/>
      <c r="J67" s="708"/>
      <c r="K67" s="708"/>
      <c r="L67" s="708"/>
      <c r="M67" s="708"/>
      <c r="N67" s="708"/>
      <c r="O67" s="708"/>
      <c r="P67" s="708"/>
      <c r="Q67" s="708"/>
      <c r="R67" s="708"/>
      <c r="S67" s="708"/>
      <c r="T67" s="708"/>
      <c r="U67" s="708"/>
      <c r="V67" s="708"/>
      <c r="W67" s="708"/>
      <c r="X67" s="708"/>
      <c r="Y67" s="708"/>
      <c r="Z67" s="708"/>
      <c r="AA67" s="709"/>
      <c r="AB67" s="709"/>
      <c r="AC67" s="709"/>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189"/>
      <c r="BB67" s="182"/>
      <c r="BC67" s="182"/>
      <c r="BD67" s="182"/>
      <c r="BE67" s="182"/>
      <c r="BF67" s="182"/>
      <c r="BG67" s="182"/>
      <c r="BH67" s="182"/>
      <c r="BI67" s="182"/>
      <c r="BJ67" s="183"/>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218"/>
    </row>
    <row r="68" spans="1:85" s="174" customFormat="1" ht="3" customHeight="1">
      <c r="A68" s="139"/>
      <c r="B68" s="715"/>
      <c r="C68" s="715"/>
      <c r="D68" s="715"/>
      <c r="E68" s="706" t="s">
        <v>88</v>
      </c>
      <c r="F68" s="706"/>
      <c r="G68" s="707"/>
      <c r="H68" s="716" t="str">
        <f>Index!C73</f>
        <v>Podielové cenné papiere a podiely v prepojených účtovných jednotkách (061A, 062A, 063A) - /096A/</v>
      </c>
      <c r="I68" s="716"/>
      <c r="J68" s="716"/>
      <c r="K68" s="716"/>
      <c r="L68" s="716"/>
      <c r="M68" s="716"/>
      <c r="N68" s="716"/>
      <c r="O68" s="716"/>
      <c r="P68" s="716"/>
      <c r="Q68" s="716"/>
      <c r="R68" s="716"/>
      <c r="S68" s="716"/>
      <c r="T68" s="716"/>
      <c r="U68" s="716"/>
      <c r="V68" s="716"/>
      <c r="W68" s="716"/>
      <c r="X68" s="716"/>
      <c r="Y68" s="716"/>
      <c r="Z68" s="716"/>
      <c r="AA68" s="717" t="s">
        <v>89</v>
      </c>
      <c r="AB68" s="717"/>
      <c r="AC68" s="717"/>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175"/>
      <c r="BS68" s="175"/>
      <c r="BT68" s="175"/>
      <c r="BU68" s="175"/>
      <c r="BV68" s="175"/>
      <c r="BW68" s="176"/>
      <c r="BX68" s="175"/>
      <c r="BY68" s="175"/>
      <c r="BZ68" s="175"/>
      <c r="CA68" s="175"/>
      <c r="CB68" s="175"/>
      <c r="CC68" s="175"/>
      <c r="CD68" s="175"/>
      <c r="CE68" s="175"/>
      <c r="CF68" s="175"/>
      <c r="CG68" s="216"/>
    </row>
    <row r="69" spans="1:85" s="174" customFormat="1" ht="3" customHeight="1">
      <c r="A69" s="139"/>
      <c r="B69" s="715"/>
      <c r="C69" s="715"/>
      <c r="D69" s="715"/>
      <c r="E69" s="706"/>
      <c r="F69" s="706"/>
      <c r="G69" s="707"/>
      <c r="H69" s="716"/>
      <c r="I69" s="716"/>
      <c r="J69" s="716"/>
      <c r="K69" s="716"/>
      <c r="L69" s="716"/>
      <c r="M69" s="716"/>
      <c r="N69" s="716"/>
      <c r="O69" s="716"/>
      <c r="P69" s="716"/>
      <c r="Q69" s="716"/>
      <c r="R69" s="716"/>
      <c r="S69" s="716"/>
      <c r="T69" s="716"/>
      <c r="U69" s="716"/>
      <c r="V69" s="716"/>
      <c r="W69" s="716"/>
      <c r="X69" s="716"/>
      <c r="Y69" s="716"/>
      <c r="Z69" s="716"/>
      <c r="AA69" s="717"/>
      <c r="AB69" s="717"/>
      <c r="AC69" s="717"/>
      <c r="AD69" s="671"/>
      <c r="AE69" s="672"/>
      <c r="AF69" s="672"/>
      <c r="AG69" s="672"/>
      <c r="AH69" s="471"/>
      <c r="AI69" s="673"/>
      <c r="AJ69" s="673"/>
      <c r="AK69" s="673"/>
      <c r="AL69" s="673"/>
      <c r="AM69" s="673"/>
      <c r="AN69" s="674"/>
      <c r="AO69" s="668"/>
      <c r="AP69" s="668"/>
      <c r="AQ69" s="668"/>
      <c r="AR69" s="668"/>
      <c r="AS69" s="668"/>
      <c r="AT69" s="674"/>
      <c r="AU69" s="668"/>
      <c r="AV69" s="668"/>
      <c r="AW69" s="668"/>
      <c r="AX69" s="668"/>
      <c r="AY69" s="668"/>
      <c r="AZ69" s="711"/>
      <c r="BA69" s="671"/>
      <c r="BB69" s="672"/>
      <c r="BC69" s="672"/>
      <c r="BD69" s="672"/>
      <c r="BE69" s="471"/>
      <c r="BF69" s="673"/>
      <c r="BG69" s="673"/>
      <c r="BH69" s="673"/>
      <c r="BI69" s="673"/>
      <c r="BJ69" s="673"/>
      <c r="BK69" s="674"/>
      <c r="BL69" s="668"/>
      <c r="BM69" s="668"/>
      <c r="BN69" s="668"/>
      <c r="BO69" s="668"/>
      <c r="BP69" s="668"/>
      <c r="BQ69" s="674"/>
      <c r="BR69" s="668"/>
      <c r="BS69" s="668"/>
      <c r="BT69" s="668"/>
      <c r="BU69" s="668"/>
      <c r="BV69" s="668"/>
      <c r="BW69" s="178"/>
      <c r="BX69" s="179"/>
      <c r="BY69" s="179"/>
      <c r="BZ69" s="179"/>
      <c r="CA69" s="179"/>
      <c r="CB69" s="179"/>
      <c r="CC69" s="179"/>
      <c r="CD69" s="179"/>
      <c r="CE69" s="179"/>
      <c r="CF69" s="179"/>
      <c r="CG69" s="217"/>
    </row>
    <row r="70" spans="1:85" ht="15" customHeight="1">
      <c r="A70" s="139"/>
      <c r="B70" s="715"/>
      <c r="C70" s="715"/>
      <c r="D70" s="715"/>
      <c r="E70" s="706"/>
      <c r="F70" s="706"/>
      <c r="G70" s="707"/>
      <c r="H70" s="716"/>
      <c r="I70" s="716"/>
      <c r="J70" s="716"/>
      <c r="K70" s="716"/>
      <c r="L70" s="716"/>
      <c r="M70" s="716"/>
      <c r="N70" s="716"/>
      <c r="O70" s="716"/>
      <c r="P70" s="716"/>
      <c r="Q70" s="716"/>
      <c r="R70" s="716"/>
      <c r="S70" s="716"/>
      <c r="T70" s="716"/>
      <c r="U70" s="716"/>
      <c r="V70" s="716"/>
      <c r="W70" s="716"/>
      <c r="X70" s="716"/>
      <c r="Y70" s="716"/>
      <c r="Z70" s="716"/>
      <c r="AA70" s="717"/>
      <c r="AB70" s="717"/>
      <c r="AC70" s="717"/>
      <c r="AD70" s="671"/>
      <c r="AE70" s="474" t="str">
        <f>IF(LEN(VLOOKUP(AA68,suvaha!$D$8:$H$158,2,FALSE))&lt;11,"",LEFT(RIGHT(VLOOKUP(AA68,suvaha!$D$8:$H$158,2,FALSE),11),1))</f>
        <v/>
      </c>
      <c r="AF70" s="181"/>
      <c r="AG70" s="474" t="str">
        <f>IF(LEN(VLOOKUP(AA68,suvaha!$D$8:$H$158,2,FALSE))&lt;10,"",LEFT(RIGHT(VLOOKUP(AA68,suvaha!$D$8:$H$158,2,FALSE),10),1))</f>
        <v/>
      </c>
      <c r="AH70" s="476"/>
      <c r="AI70" s="474" t="str">
        <f>IF(LEN(VLOOKUP(AA68,suvaha!$D$8:$H$158,2,FALSE))&lt;9,"",LEFT(RIGHT(VLOOKUP(AA68,suvaha!$D$8:$H$158,2,FALSE),9),1))</f>
        <v/>
      </c>
      <c r="AJ70" s="181"/>
      <c r="AK70" s="474" t="str">
        <f>IF(LEN(VLOOKUP(AA68,suvaha!$D$8:$H$158,2,FALSE))&lt;8,"",LEFT(RIGHT(VLOOKUP(AA68,suvaha!$D$8:$H$158,2,FALSE),8),1))</f>
        <v/>
      </c>
      <c r="AL70" s="476"/>
      <c r="AM70" s="474" t="str">
        <f>IF(LEN(VLOOKUP(AA68,suvaha!$D$8:$H$158,2,FALSE))&lt;7,"",LEFT(RIGHT(VLOOKUP(AA68,suvaha!$D$8:$H$158,2,FALSE),7),1))</f>
        <v/>
      </c>
      <c r="AN70" s="674"/>
      <c r="AO70" s="474" t="str">
        <f>IF(LEN(VLOOKUP(AA68,suvaha!$D$8:$H$158,2,FALSE))&lt;6,"",LEFT(RIGHT(VLOOKUP(AA68,suvaha!$D$8:$H$158,2,FALSE),6),1))</f>
        <v/>
      </c>
      <c r="AP70" s="476"/>
      <c r="AQ70" s="474" t="str">
        <f>IF(LEN(VLOOKUP(AA68,suvaha!$D$8:$H$158,2,FALSE))&lt;5,"",LEFT(RIGHT(VLOOKUP(AA68,suvaha!$D$8:$H$158,2,FALSE),5),1))</f>
        <v/>
      </c>
      <c r="AR70" s="476"/>
      <c r="AS70" s="474" t="str">
        <f>IF(LEN(VLOOKUP(AA68,suvaha!$D$8:$H$158,2,FALSE))&lt;4,"",LEFT(RIGHT(VLOOKUP(AA68,suvaha!$D$8:$H$158,2,FALSE),4),1))</f>
        <v/>
      </c>
      <c r="AT70" s="674"/>
      <c r="AU70" s="474" t="str">
        <f>IF(LEN(VLOOKUP(AA68,suvaha!$D$8:$H$158,2,FALSE))&lt;3,"",LEFT(RIGHT(VLOOKUP(AA68,suvaha!$D$8:$H$158,2,FALSE),3),1))</f>
        <v/>
      </c>
      <c r="AV70" s="476"/>
      <c r="AW70" s="474" t="str">
        <f>IF(LEN(VLOOKUP(AA68,suvaha!$D$8:$H$158,2,FALSE))&lt;2,"",LEFT(RIGHT(VLOOKUP(AA68,suvaha!$D$8:$H$158,2,FALSE),2),1))</f>
        <v/>
      </c>
      <c r="AX70" s="476"/>
      <c r="AY70" s="474" t="str">
        <f>IF(VLOOKUP(AA68,suvaha!$D$8:$H$85,2,FALSE)=0,"",IF(LEN(VLOOKUP(AA68,suvaha!$D$8:$H$158,2,FALSE))&lt;1,"",LEFT(RIGHT(VLOOKUP(AA68,suvaha!$D$8:$H$158,2,FALSE),1),1)))</f>
        <v/>
      </c>
      <c r="AZ70" s="711"/>
      <c r="BA70" s="671"/>
      <c r="BB70" s="474" t="str">
        <f>IF(LEN(VLOOKUP(AA68,suvaha!$D$8:$H$158,4,FALSE))&lt;11,"",LEFT(RIGHT(VLOOKUP(AA68,suvaha!$D$8:$H$158,4,FALSE),11),1))</f>
        <v/>
      </c>
      <c r="BC70" s="181"/>
      <c r="BD70" s="474" t="str">
        <f>IF(LEN(VLOOKUP(AA68,suvaha!$D$8:$H$158,4,FALSE))&lt;10,"",LEFT(RIGHT(VLOOKUP(AA68,suvaha!$D$8:$H$158,4,FALSE),10),1))</f>
        <v/>
      </c>
      <c r="BE70" s="476"/>
      <c r="BF70" s="474" t="str">
        <f>IF(LEN(VLOOKUP(AA68,suvaha!$D$8:$H$158,4,FALSE))&lt;9,"",LEFT(RIGHT(VLOOKUP(AA68,suvaha!$D$8:$H$158,4,FALSE),9),1))</f>
        <v/>
      </c>
      <c r="BG70" s="181"/>
      <c r="BH70" s="474" t="str">
        <f>IF(LEN(VLOOKUP(AA68,suvaha!$D$8:$H$158,4,FALSE))&lt;8,"",LEFT(RIGHT(VLOOKUP(AA68,suvaha!$D$8:$H$158,4,FALSE),8),1))</f>
        <v/>
      </c>
      <c r="BI70" s="476"/>
      <c r="BJ70" s="474" t="str">
        <f>IF(LEN(VLOOKUP(AA68,suvaha!$D$8:$H$158,4,FALSE))&lt;7,"",LEFT(RIGHT(VLOOKUP(AA68,suvaha!$D$8:$H$158,4,FALSE),7),1))</f>
        <v/>
      </c>
      <c r="BK70" s="674"/>
      <c r="BL70" s="474" t="str">
        <f>IF(LEN(VLOOKUP(AA68,suvaha!$D$8:$H$158,4,FALSE))&lt;6,"",LEFT(RIGHT(VLOOKUP(AA68,suvaha!$D$8:$H$158,4,FALSE),6),1))</f>
        <v/>
      </c>
      <c r="BM70" s="476"/>
      <c r="BN70" s="474" t="str">
        <f>IF(LEN(VLOOKUP(AA68,suvaha!$D$8:$H$158,4,FALSE))&lt;5,"",LEFT(RIGHT(VLOOKUP(AA68,suvaha!$D$8:$H$158,4,FALSE),5),1))</f>
        <v/>
      </c>
      <c r="BO70" s="476"/>
      <c r="BP70" s="474" t="str">
        <f>IF(LEN(VLOOKUP(AA68,suvaha!$D$8:$H$158,4,FALSE))&lt;4,"",LEFT(RIGHT(VLOOKUP(AA68,suvaha!$D$8:$H$158,4,FALSE),4),1))</f>
        <v/>
      </c>
      <c r="BQ70" s="674"/>
      <c r="BR70" s="474" t="str">
        <f>IF(LEN(VLOOKUP(AA68,suvaha!$D$8:$H$158,4,FALSE))&lt;3,"",LEFT(RIGHT(VLOOKUP(AA68,suvaha!$D$8:$H$158,4,FALSE),3),1))</f>
        <v/>
      </c>
      <c r="BS70" s="476"/>
      <c r="BT70" s="474" t="str">
        <f>IF(LEN(VLOOKUP(AA68,suvaha!$D$8:$H$158,4,FALSE))&lt;2,"",LEFT(RIGHT(VLOOKUP(AA68,suvaha!$D$8:$H$158,4,FALSE),2),1))</f>
        <v/>
      </c>
      <c r="BU70" s="476"/>
      <c r="BV70" s="474" t="str">
        <f>IF(VLOOKUP(AA68,suvaha!$D$8:$H$85,4,FALSE)=0,"",IF(LEN(VLOOKUP(AA68,suvaha!$D$8:$H$158,4,FALSE))&lt;1,"",LEFT(RIGHT(VLOOKUP(AA68,suvaha!$D$8:$H$158,4,FALSE),1),1)))</f>
        <v/>
      </c>
      <c r="BW70" s="178"/>
      <c r="BX70" s="179"/>
      <c r="BY70" s="179"/>
      <c r="BZ70" s="179"/>
      <c r="CA70" s="179"/>
      <c r="CB70" s="179"/>
      <c r="CC70" s="179"/>
      <c r="CD70" s="179"/>
      <c r="CE70" s="179"/>
      <c r="CF70" s="179"/>
      <c r="CG70" s="217"/>
    </row>
    <row r="71" spans="1:85" ht="3" customHeight="1">
      <c r="A71" s="139"/>
      <c r="B71" s="715"/>
      <c r="C71" s="715"/>
      <c r="D71" s="715"/>
      <c r="E71" s="706"/>
      <c r="F71" s="706"/>
      <c r="G71" s="707"/>
      <c r="H71" s="716"/>
      <c r="I71" s="716"/>
      <c r="J71" s="716"/>
      <c r="K71" s="716"/>
      <c r="L71" s="716"/>
      <c r="M71" s="716"/>
      <c r="N71" s="716"/>
      <c r="O71" s="716"/>
      <c r="P71" s="716"/>
      <c r="Q71" s="716"/>
      <c r="R71" s="716"/>
      <c r="S71" s="716"/>
      <c r="T71" s="716"/>
      <c r="U71" s="716"/>
      <c r="V71" s="716"/>
      <c r="W71" s="716"/>
      <c r="X71" s="716"/>
      <c r="Y71" s="716"/>
      <c r="Z71" s="716"/>
      <c r="AA71" s="717"/>
      <c r="AB71" s="717"/>
      <c r="AC71" s="717"/>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182"/>
      <c r="BS71" s="182"/>
      <c r="BT71" s="182"/>
      <c r="BU71" s="182"/>
      <c r="BV71" s="182"/>
      <c r="BW71" s="183"/>
      <c r="BX71" s="182"/>
      <c r="BY71" s="182"/>
      <c r="BZ71" s="182"/>
      <c r="CA71" s="182"/>
      <c r="CB71" s="182"/>
      <c r="CC71" s="182"/>
      <c r="CD71" s="182"/>
      <c r="CE71" s="182"/>
      <c r="CF71" s="182"/>
      <c r="CG71" s="218"/>
    </row>
    <row r="72" spans="1:85" ht="3" customHeight="1">
      <c r="A72" s="139"/>
      <c r="B72" s="715"/>
      <c r="C72" s="715"/>
      <c r="D72" s="715"/>
      <c r="E72" s="706"/>
      <c r="F72" s="706"/>
      <c r="G72" s="707"/>
      <c r="H72" s="716"/>
      <c r="I72" s="716"/>
      <c r="J72" s="716"/>
      <c r="K72" s="716"/>
      <c r="L72" s="716"/>
      <c r="M72" s="716"/>
      <c r="N72" s="716"/>
      <c r="O72" s="716"/>
      <c r="P72" s="716"/>
      <c r="Q72" s="716"/>
      <c r="R72" s="716"/>
      <c r="S72" s="716"/>
      <c r="T72" s="716"/>
      <c r="U72" s="716"/>
      <c r="V72" s="716"/>
      <c r="W72" s="716"/>
      <c r="X72" s="716"/>
      <c r="Y72" s="716"/>
      <c r="Z72" s="716"/>
      <c r="AA72" s="717"/>
      <c r="AB72" s="717"/>
      <c r="AC72" s="717"/>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185"/>
      <c r="BB72" s="175"/>
      <c r="BC72" s="175"/>
      <c r="BD72" s="175"/>
      <c r="BE72" s="175"/>
      <c r="BF72" s="175"/>
      <c r="BG72" s="175"/>
      <c r="BH72" s="175"/>
      <c r="BI72" s="175"/>
      <c r="BJ72" s="176"/>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216"/>
    </row>
    <row r="73" spans="1:85" ht="3" customHeight="1">
      <c r="A73" s="139"/>
      <c r="B73" s="715"/>
      <c r="C73" s="715"/>
      <c r="D73" s="715"/>
      <c r="E73" s="706"/>
      <c r="F73" s="706"/>
      <c r="G73" s="707"/>
      <c r="H73" s="716"/>
      <c r="I73" s="716"/>
      <c r="J73" s="716"/>
      <c r="K73" s="716"/>
      <c r="L73" s="716"/>
      <c r="M73" s="716"/>
      <c r="N73" s="716"/>
      <c r="O73" s="716"/>
      <c r="P73" s="716"/>
      <c r="Q73" s="716"/>
      <c r="R73" s="716"/>
      <c r="S73" s="716"/>
      <c r="T73" s="716"/>
      <c r="U73" s="716"/>
      <c r="V73" s="716"/>
      <c r="W73" s="716"/>
      <c r="X73" s="716"/>
      <c r="Y73" s="716"/>
      <c r="Z73" s="716"/>
      <c r="AA73" s="717"/>
      <c r="AB73" s="717"/>
      <c r="AC73" s="717"/>
      <c r="AD73" s="671"/>
      <c r="AE73" s="672"/>
      <c r="AF73" s="672"/>
      <c r="AG73" s="672"/>
      <c r="AH73" s="471"/>
      <c r="AI73" s="673"/>
      <c r="AJ73" s="673"/>
      <c r="AK73" s="673"/>
      <c r="AL73" s="673"/>
      <c r="AM73" s="673"/>
      <c r="AN73" s="674"/>
      <c r="AO73" s="668"/>
      <c r="AP73" s="668"/>
      <c r="AQ73" s="668"/>
      <c r="AR73" s="668"/>
      <c r="AS73" s="668"/>
      <c r="AT73" s="674"/>
      <c r="AU73" s="668"/>
      <c r="AV73" s="668"/>
      <c r="AW73" s="668"/>
      <c r="AX73" s="668"/>
      <c r="AY73" s="668"/>
      <c r="AZ73" s="711"/>
      <c r="BA73" s="186"/>
      <c r="BB73" s="179"/>
      <c r="BC73" s="179"/>
      <c r="BD73" s="179"/>
      <c r="BE73" s="179"/>
      <c r="BF73" s="179"/>
      <c r="BG73" s="179"/>
      <c r="BH73" s="179"/>
      <c r="BI73" s="179"/>
      <c r="BJ73" s="178"/>
      <c r="BK73" s="179"/>
      <c r="BL73" s="672"/>
      <c r="BM73" s="672"/>
      <c r="BN73" s="672"/>
      <c r="BO73" s="471"/>
      <c r="BP73" s="673"/>
      <c r="BQ73" s="673"/>
      <c r="BR73" s="673"/>
      <c r="BS73" s="673"/>
      <c r="BT73" s="673"/>
      <c r="BU73" s="674"/>
      <c r="BV73" s="668"/>
      <c r="BW73" s="668"/>
      <c r="BX73" s="668"/>
      <c r="BY73" s="668"/>
      <c r="BZ73" s="668"/>
      <c r="CA73" s="674"/>
      <c r="CB73" s="668"/>
      <c r="CC73" s="668"/>
      <c r="CD73" s="668"/>
      <c r="CE73" s="668"/>
      <c r="CF73" s="668"/>
      <c r="CG73" s="219"/>
    </row>
    <row r="74" spans="1:85" ht="15" customHeight="1">
      <c r="A74" s="139"/>
      <c r="B74" s="715"/>
      <c r="C74" s="715"/>
      <c r="D74" s="715"/>
      <c r="E74" s="706"/>
      <c r="F74" s="706"/>
      <c r="G74" s="707"/>
      <c r="H74" s="716"/>
      <c r="I74" s="716"/>
      <c r="J74" s="716"/>
      <c r="K74" s="716"/>
      <c r="L74" s="716"/>
      <c r="M74" s="716"/>
      <c r="N74" s="716"/>
      <c r="O74" s="716"/>
      <c r="P74" s="716"/>
      <c r="Q74" s="716"/>
      <c r="R74" s="716"/>
      <c r="S74" s="716"/>
      <c r="T74" s="716"/>
      <c r="U74" s="716"/>
      <c r="V74" s="716"/>
      <c r="W74" s="716"/>
      <c r="X74" s="716"/>
      <c r="Y74" s="716"/>
      <c r="Z74" s="716"/>
      <c r="AA74" s="717"/>
      <c r="AB74" s="717"/>
      <c r="AC74" s="717"/>
      <c r="AD74" s="671"/>
      <c r="AE74" s="474" t="str">
        <f>IF(LEN(VLOOKUP(AA68,suvaha!$D$8:$H$158,3,FALSE))&lt;11,"",LEFT(RIGHT(VLOOKUP(AA68,suvaha!$D$8:$H$158,3,FALSE),11),1))</f>
        <v/>
      </c>
      <c r="AF74" s="181"/>
      <c r="AG74" s="474" t="str">
        <f>IF(LEN(VLOOKUP(AA68,suvaha!$D$8:$H$158,3,FALSE))&lt;10,"",LEFT(RIGHT(VLOOKUP(AA68,suvaha!$D$8:$H$158,3,FALSE),10),1))</f>
        <v/>
      </c>
      <c r="AH74" s="476"/>
      <c r="AI74" s="474" t="str">
        <f>IF(LEN(VLOOKUP(AA68,suvaha!$D$8:$H$158,3,FALSE))&lt;9,"",LEFT(RIGHT(VLOOKUP(AA68,suvaha!$D$8:$H$158,3,FALSE),9),1))</f>
        <v/>
      </c>
      <c r="AJ74" s="181"/>
      <c r="AK74" s="474" t="str">
        <f>IF(LEN(VLOOKUP(AA68,suvaha!$D$8:$H$158,3,FALSE))&lt;8,"",LEFT(RIGHT(VLOOKUP(AA68,suvaha!$D$8:$H$158,3,FALSE),8),1))</f>
        <v/>
      </c>
      <c r="AL74" s="476"/>
      <c r="AM74" s="474" t="str">
        <f>IF(LEN(VLOOKUP(AA68,suvaha!$D$8:$H$158,3,FALSE))&lt;7,"",LEFT(RIGHT(VLOOKUP(AA68,suvaha!$D$8:$H$158,3,FALSE),7),1))</f>
        <v/>
      </c>
      <c r="AN74" s="674"/>
      <c r="AO74" s="474" t="str">
        <f>IF(LEN(VLOOKUP(AA68,suvaha!$D$8:$H$158,3,FALSE))&lt;6,"",LEFT(RIGHT(VLOOKUP(AA68,suvaha!$D$8:$H$158,3,FALSE),6),1))</f>
        <v/>
      </c>
      <c r="AP74" s="476"/>
      <c r="AQ74" s="474" t="str">
        <f>IF(LEN(VLOOKUP(AA68,suvaha!$D$8:$H$158,3,FALSE))&lt;5,"",LEFT(RIGHT(VLOOKUP(AA68,suvaha!$D$8:$H$158,3,FALSE),5),1))</f>
        <v/>
      </c>
      <c r="AR74" s="476"/>
      <c r="AS74" s="474" t="str">
        <f>IF(LEN(VLOOKUP(AA68,suvaha!$D$8:$H$158,3,FALSE))&lt;4,"",LEFT(RIGHT(VLOOKUP(AA68,suvaha!$D$8:$H$158,3,FALSE),4),1))</f>
        <v/>
      </c>
      <c r="AT74" s="674"/>
      <c r="AU74" s="474" t="str">
        <f>IF(LEN(VLOOKUP(AA68,suvaha!$D$8:$H$158,3,FALSE))&lt;3,"",LEFT(RIGHT(VLOOKUP(AA68,suvaha!$D$8:$H$158,3,FALSE),3),1))</f>
        <v/>
      </c>
      <c r="AV74" s="476"/>
      <c r="AW74" s="474" t="str">
        <f>IF(LEN(VLOOKUP(AA68,suvaha!$D$8:$H$158,3,FALSE))&lt;2,"",LEFT(RIGHT(VLOOKUP(AA68,suvaha!$D$8:$H$158,3,FALSE),2),1))</f>
        <v/>
      </c>
      <c r="AX74" s="476"/>
      <c r="AY74" s="474" t="str">
        <f>IF(VLOOKUP(AA68,suvaha!$D$8:$H$85,3,FALSE)=0,"",IF(LEN(VLOOKUP(AA68,suvaha!$D$8:$H$158,3,FALSE))&lt;1,"",LEFT(RIGHT(VLOOKUP(AA68,suvaha!$D$8:$H$158,3,FALSE),1),1)))</f>
        <v/>
      </c>
      <c r="AZ74" s="711"/>
      <c r="BA74" s="186"/>
      <c r="BB74" s="179"/>
      <c r="BC74" s="179"/>
      <c r="BD74" s="179"/>
      <c r="BE74" s="179"/>
      <c r="BF74" s="179"/>
      <c r="BG74" s="179"/>
      <c r="BH74" s="179"/>
      <c r="BI74" s="179"/>
      <c r="BJ74" s="178"/>
      <c r="BK74" s="179"/>
      <c r="BL74" s="474" t="str">
        <f>IF(LEN(VLOOKUP(AA68,suvaha!$D$8:$H$158,5,FALSE))&lt;11,"",LEFT(RIGHT(VLOOKUP(AA68,suvaha!$D$8:$H$158,5,FALSE),11),1))</f>
        <v/>
      </c>
      <c r="BM74" s="181"/>
      <c r="BN74" s="474" t="str">
        <f>IF(LEN(VLOOKUP(AA68,suvaha!$D$8:$H$158,5,FALSE))&lt;10,"",LEFT(RIGHT(VLOOKUP(AA68,suvaha!$D$8:$H$158,5,FALSE),10),1))</f>
        <v/>
      </c>
      <c r="BO74" s="476"/>
      <c r="BP74" s="474" t="str">
        <f>IF(LEN(VLOOKUP(AA68,suvaha!$D$8:$H$158,5,FALSE))&lt;9,"",LEFT(RIGHT(VLOOKUP(AA68,suvaha!$D$8:$H$158,5,FALSE),9),1))</f>
        <v/>
      </c>
      <c r="BQ74" s="181"/>
      <c r="BR74" s="474" t="str">
        <f>IF(LEN(VLOOKUP(AA68,suvaha!$D$8:$H$158,5,FALSE))&lt;8,"",LEFT(RIGHT(VLOOKUP(AA68,suvaha!$D$8:$H$158,5,FALSE),8),1))</f>
        <v/>
      </c>
      <c r="BS74" s="476"/>
      <c r="BT74" s="474" t="str">
        <f>IF(LEN(VLOOKUP(AA68,suvaha!$D$8:$H$158,5,FALSE))&lt;7,"",LEFT(RIGHT(VLOOKUP(AA68,suvaha!$D$8:$H$158,5,FALSE),7),1))</f>
        <v/>
      </c>
      <c r="BU74" s="674"/>
      <c r="BV74" s="474" t="str">
        <f>IF(LEN(VLOOKUP(AA68,suvaha!$D$8:$H$158,5,FALSE))&lt;6,"",LEFT(RIGHT(VLOOKUP(AA68,suvaha!$D$8:$H$158,5,FALSE),6),1))</f>
        <v/>
      </c>
      <c r="BW74" s="476"/>
      <c r="BX74" s="474" t="str">
        <f>IF(LEN(VLOOKUP(AA68,suvaha!$D$8:$H$158,5,FALSE))&lt;5,"",LEFT(RIGHT(VLOOKUP(AA68,suvaha!$D$8:$H$158,5,FALSE),5),1))</f>
        <v/>
      </c>
      <c r="BY74" s="476"/>
      <c r="BZ74" s="474" t="str">
        <f>IF(LEN(VLOOKUP(AA68,suvaha!$D$8:$H$158,5,FALSE))&lt;4,"",LEFT(RIGHT(VLOOKUP(AA68,suvaha!$D$8:$H$158,5,FALSE),4),1))</f>
        <v/>
      </c>
      <c r="CA74" s="674"/>
      <c r="CB74" s="474" t="str">
        <f>IF(LEN(VLOOKUP(AA68,suvaha!$D$8:$H$158,5,FALSE))&lt;3,"",LEFT(RIGHT(VLOOKUP(AA68,suvaha!$D$8:$H$158,5,FALSE),3),1))</f>
        <v/>
      </c>
      <c r="CC74" s="476"/>
      <c r="CD74" s="474" t="str">
        <f>IF(LEN(VLOOKUP(AA68,suvaha!$D$8:$H$158,5,FALSE))&lt;2,"",LEFT(RIGHT(VLOOKUP(AA68,suvaha!$D$8:$H$158,5,FALSE),2),1))</f>
        <v/>
      </c>
      <c r="CE74" s="476"/>
      <c r="CF74" s="474" t="str">
        <f>IF(VLOOKUP(AA68,suvaha!$D$8:$H$85,5,FALSE)=0,"",IF(LEN(VLOOKUP(AA68,suvaha!$D$8:$H$158,5,FALSE))&lt;1,"",LEFT(RIGHT(VLOOKUP(AA68,suvaha!$D$8:$H$158,5,FALSE),1),1)))</f>
        <v/>
      </c>
      <c r="CG74" s="219"/>
    </row>
    <row r="75" spans="1:85" ht="3" customHeight="1">
      <c r="A75" s="139"/>
      <c r="B75" s="715"/>
      <c r="C75" s="715"/>
      <c r="D75" s="715"/>
      <c r="E75" s="706"/>
      <c r="F75" s="706"/>
      <c r="G75" s="707"/>
      <c r="H75" s="716"/>
      <c r="I75" s="716"/>
      <c r="J75" s="716"/>
      <c r="K75" s="716"/>
      <c r="L75" s="716"/>
      <c r="M75" s="716"/>
      <c r="N75" s="716"/>
      <c r="O75" s="716"/>
      <c r="P75" s="716"/>
      <c r="Q75" s="716"/>
      <c r="R75" s="716"/>
      <c r="S75" s="716"/>
      <c r="T75" s="716"/>
      <c r="U75" s="716"/>
      <c r="V75" s="716"/>
      <c r="W75" s="716"/>
      <c r="X75" s="716"/>
      <c r="Y75" s="716"/>
      <c r="Z75" s="716"/>
      <c r="AA75" s="717"/>
      <c r="AB75" s="717"/>
      <c r="AC75" s="717"/>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189"/>
      <c r="BB75" s="182"/>
      <c r="BC75" s="182"/>
      <c r="BD75" s="182"/>
      <c r="BE75" s="182"/>
      <c r="BF75" s="182"/>
      <c r="BG75" s="182"/>
      <c r="BH75" s="182"/>
      <c r="BI75" s="182"/>
      <c r="BJ75" s="183"/>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218"/>
    </row>
    <row r="76" spans="1:85" s="174" customFormat="1" ht="3" customHeight="1">
      <c r="A76" s="139"/>
      <c r="B76" s="715"/>
      <c r="C76" s="715"/>
      <c r="D76" s="715"/>
      <c r="E76" s="706" t="s">
        <v>90</v>
      </c>
      <c r="F76" s="706"/>
      <c r="G76" s="707"/>
      <c r="H76" s="763" t="str">
        <f>Index!C74</f>
        <v>Podielové cenné papiere a podiely s podielovou účasťou okrem v prepojených účtovných jednotkách (062) - /096A/</v>
      </c>
      <c r="I76" s="763"/>
      <c r="J76" s="763"/>
      <c r="K76" s="763"/>
      <c r="L76" s="763"/>
      <c r="M76" s="763"/>
      <c r="N76" s="763"/>
      <c r="O76" s="763"/>
      <c r="P76" s="763"/>
      <c r="Q76" s="763"/>
      <c r="R76" s="763"/>
      <c r="S76" s="763"/>
      <c r="T76" s="763"/>
      <c r="U76" s="763"/>
      <c r="V76" s="763"/>
      <c r="W76" s="763"/>
      <c r="X76" s="763"/>
      <c r="Y76" s="763"/>
      <c r="Z76" s="763"/>
      <c r="AA76" s="717" t="s">
        <v>91</v>
      </c>
      <c r="AB76" s="717"/>
      <c r="AC76" s="717"/>
      <c r="AD76" s="670"/>
      <c r="AE76" s="670"/>
      <c r="AF76" s="670"/>
      <c r="AG76" s="670"/>
      <c r="AH76" s="670"/>
      <c r="AI76" s="670"/>
      <c r="AJ76" s="670"/>
      <c r="AK76" s="670"/>
      <c r="AL76" s="670"/>
      <c r="AM76" s="670"/>
      <c r="AN76" s="670"/>
      <c r="AO76" s="670"/>
      <c r="AP76" s="670"/>
      <c r="AQ76" s="670"/>
      <c r="AR76" s="670"/>
      <c r="AS76" s="670"/>
      <c r="AT76" s="670"/>
      <c r="AU76" s="670"/>
      <c r="AV76" s="670"/>
      <c r="AW76" s="670"/>
      <c r="AX76" s="670"/>
      <c r="AY76" s="670"/>
      <c r="AZ76" s="670"/>
      <c r="BA76" s="710"/>
      <c r="BB76" s="710"/>
      <c r="BC76" s="710"/>
      <c r="BD76" s="710"/>
      <c r="BE76" s="710"/>
      <c r="BF76" s="710"/>
      <c r="BG76" s="710"/>
      <c r="BH76" s="710"/>
      <c r="BI76" s="710"/>
      <c r="BJ76" s="710"/>
      <c r="BK76" s="710"/>
      <c r="BL76" s="710"/>
      <c r="BM76" s="710"/>
      <c r="BN76" s="710"/>
      <c r="BO76" s="710"/>
      <c r="BP76" s="710"/>
      <c r="BQ76" s="710"/>
      <c r="BR76" s="175"/>
      <c r="BS76" s="175"/>
      <c r="BT76" s="175"/>
      <c r="BU76" s="175"/>
      <c r="BV76" s="175"/>
      <c r="BW76" s="176"/>
      <c r="BX76" s="175"/>
      <c r="BY76" s="175"/>
      <c r="BZ76" s="175"/>
      <c r="CA76" s="175"/>
      <c r="CB76" s="175"/>
      <c r="CC76" s="175"/>
      <c r="CD76" s="175"/>
      <c r="CE76" s="175"/>
      <c r="CF76" s="175"/>
      <c r="CG76" s="216"/>
    </row>
    <row r="77" spans="1:85" s="174" customFormat="1" ht="3" customHeight="1">
      <c r="A77" s="139"/>
      <c r="B77" s="715"/>
      <c r="C77" s="715"/>
      <c r="D77" s="715"/>
      <c r="E77" s="706"/>
      <c r="F77" s="706"/>
      <c r="G77" s="707"/>
      <c r="H77" s="763"/>
      <c r="I77" s="763"/>
      <c r="J77" s="763"/>
      <c r="K77" s="763"/>
      <c r="L77" s="763"/>
      <c r="M77" s="763"/>
      <c r="N77" s="763"/>
      <c r="O77" s="763"/>
      <c r="P77" s="763"/>
      <c r="Q77" s="763"/>
      <c r="R77" s="763"/>
      <c r="S77" s="763"/>
      <c r="T77" s="763"/>
      <c r="U77" s="763"/>
      <c r="V77" s="763"/>
      <c r="W77" s="763"/>
      <c r="X77" s="763"/>
      <c r="Y77" s="763"/>
      <c r="Z77" s="763"/>
      <c r="AA77" s="717"/>
      <c r="AB77" s="717"/>
      <c r="AC77" s="717"/>
      <c r="AD77" s="671"/>
      <c r="AE77" s="672"/>
      <c r="AF77" s="672"/>
      <c r="AG77" s="672"/>
      <c r="AH77" s="471"/>
      <c r="AI77" s="673"/>
      <c r="AJ77" s="673"/>
      <c r="AK77" s="673"/>
      <c r="AL77" s="673"/>
      <c r="AM77" s="673"/>
      <c r="AN77" s="674"/>
      <c r="AO77" s="668"/>
      <c r="AP77" s="668"/>
      <c r="AQ77" s="668"/>
      <c r="AR77" s="668"/>
      <c r="AS77" s="668"/>
      <c r="AT77" s="674"/>
      <c r="AU77" s="668"/>
      <c r="AV77" s="668"/>
      <c r="AW77" s="668"/>
      <c r="AX77" s="668"/>
      <c r="AY77" s="668"/>
      <c r="AZ77" s="711"/>
      <c r="BA77" s="671"/>
      <c r="BB77" s="672"/>
      <c r="BC77" s="672"/>
      <c r="BD77" s="672"/>
      <c r="BE77" s="471"/>
      <c r="BF77" s="673"/>
      <c r="BG77" s="673"/>
      <c r="BH77" s="673"/>
      <c r="BI77" s="673"/>
      <c r="BJ77" s="673"/>
      <c r="BK77" s="674"/>
      <c r="BL77" s="668"/>
      <c r="BM77" s="668"/>
      <c r="BN77" s="668"/>
      <c r="BO77" s="668"/>
      <c r="BP77" s="668"/>
      <c r="BQ77" s="674"/>
      <c r="BR77" s="668"/>
      <c r="BS77" s="668"/>
      <c r="BT77" s="668"/>
      <c r="BU77" s="668"/>
      <c r="BV77" s="668"/>
      <c r="BW77" s="178"/>
      <c r="BX77" s="179"/>
      <c r="BY77" s="179"/>
      <c r="BZ77" s="179"/>
      <c r="CA77" s="179"/>
      <c r="CB77" s="179"/>
      <c r="CC77" s="179"/>
      <c r="CD77" s="179"/>
      <c r="CE77" s="179"/>
      <c r="CF77" s="179"/>
      <c r="CG77" s="217"/>
    </row>
    <row r="78" spans="1:85" ht="15" customHeight="1">
      <c r="A78" s="139"/>
      <c r="B78" s="715"/>
      <c r="C78" s="715"/>
      <c r="D78" s="715"/>
      <c r="E78" s="706"/>
      <c r="F78" s="706"/>
      <c r="G78" s="707"/>
      <c r="H78" s="763"/>
      <c r="I78" s="763"/>
      <c r="J78" s="763"/>
      <c r="K78" s="763"/>
      <c r="L78" s="763"/>
      <c r="M78" s="763"/>
      <c r="N78" s="763"/>
      <c r="O78" s="763"/>
      <c r="P78" s="763"/>
      <c r="Q78" s="763"/>
      <c r="R78" s="763"/>
      <c r="S78" s="763"/>
      <c r="T78" s="763"/>
      <c r="U78" s="763"/>
      <c r="V78" s="763"/>
      <c r="W78" s="763"/>
      <c r="X78" s="763"/>
      <c r="Y78" s="763"/>
      <c r="Z78" s="763"/>
      <c r="AA78" s="717"/>
      <c r="AB78" s="717"/>
      <c r="AC78" s="717"/>
      <c r="AD78" s="671"/>
      <c r="AE78" s="474" t="str">
        <f>IF(LEN(VLOOKUP(AA76,suvaha!$D$8:$H$158,2,FALSE))&lt;11,"",LEFT(RIGHT(VLOOKUP(AA76,suvaha!$D$8:$H$158,2,FALSE),11),1))</f>
        <v/>
      </c>
      <c r="AF78" s="181"/>
      <c r="AG78" s="474" t="str">
        <f>IF(LEN(VLOOKUP(AA76,suvaha!$D$8:$H$158,2,FALSE))&lt;10,"",LEFT(RIGHT(VLOOKUP(AA76,suvaha!$D$8:$H$158,2,FALSE),10),1))</f>
        <v/>
      </c>
      <c r="AH78" s="476"/>
      <c r="AI78" s="474" t="str">
        <f>IF(LEN(VLOOKUP(AA76,suvaha!$D$8:$H$158,2,FALSE))&lt;9,"",LEFT(RIGHT(VLOOKUP(AA76,suvaha!$D$8:$H$158,2,FALSE),9),1))</f>
        <v/>
      </c>
      <c r="AJ78" s="181"/>
      <c r="AK78" s="474" t="str">
        <f>IF(LEN(VLOOKUP(AA76,suvaha!$D$8:$H$158,2,FALSE))&lt;8,"",LEFT(RIGHT(VLOOKUP(AA76,suvaha!$D$8:$H$158,2,FALSE),8),1))</f>
        <v/>
      </c>
      <c r="AL78" s="476"/>
      <c r="AM78" s="474" t="str">
        <f>IF(LEN(VLOOKUP(AA76,suvaha!$D$8:$H$158,2,FALSE))&lt;7,"",LEFT(RIGHT(VLOOKUP(AA76,suvaha!$D$8:$H$158,2,FALSE),7),1))</f>
        <v/>
      </c>
      <c r="AN78" s="674"/>
      <c r="AO78" s="474" t="str">
        <f>IF(LEN(VLOOKUP(AA76,suvaha!$D$8:$H$158,2,FALSE))&lt;6,"",LEFT(RIGHT(VLOOKUP(AA76,suvaha!$D$8:$H$158,2,FALSE),6),1))</f>
        <v/>
      </c>
      <c r="AP78" s="476"/>
      <c r="AQ78" s="474" t="str">
        <f>IF(LEN(VLOOKUP(AA76,suvaha!$D$8:$H$158,2,FALSE))&lt;5,"",LEFT(RIGHT(VLOOKUP(AA76,suvaha!$D$8:$H$158,2,FALSE),5),1))</f>
        <v/>
      </c>
      <c r="AR78" s="476"/>
      <c r="AS78" s="474" t="str">
        <f>IF(LEN(VLOOKUP(AA76,suvaha!$D$8:$H$158,2,FALSE))&lt;4,"",LEFT(RIGHT(VLOOKUP(AA76,suvaha!$D$8:$H$158,2,FALSE),4),1))</f>
        <v/>
      </c>
      <c r="AT78" s="674"/>
      <c r="AU78" s="474" t="str">
        <f>IF(LEN(VLOOKUP(AA76,suvaha!$D$8:$H$158,2,FALSE))&lt;3,"",LEFT(RIGHT(VLOOKUP(AA76,suvaha!$D$8:$H$158,2,FALSE),3),1))</f>
        <v/>
      </c>
      <c r="AV78" s="476"/>
      <c r="AW78" s="474" t="str">
        <f>IF(LEN(VLOOKUP(AA76,suvaha!$D$8:$H$158,2,FALSE))&lt;2,"",LEFT(RIGHT(VLOOKUP(AA76,suvaha!$D$8:$H$158,2,FALSE),2),1))</f>
        <v/>
      </c>
      <c r="AX78" s="476"/>
      <c r="AY78" s="474" t="str">
        <f>IF(VLOOKUP(AA76,suvaha!$D$8:$H$85,2,FALSE)=0,"",IF(LEN(VLOOKUP(AA76,suvaha!$D$8:$H$158,2,FALSE))&lt;1,"",LEFT(RIGHT(VLOOKUP(AA76,suvaha!$D$8:$H$158,2,FALSE),1),1)))</f>
        <v/>
      </c>
      <c r="AZ78" s="711"/>
      <c r="BA78" s="671"/>
      <c r="BB78" s="474" t="str">
        <f>IF(LEN(VLOOKUP(AA76,suvaha!$D$8:$H$158,4,FALSE))&lt;11,"",LEFT(RIGHT(VLOOKUP(AA76,suvaha!$D$8:$H$158,4,FALSE),11),1))</f>
        <v/>
      </c>
      <c r="BC78" s="181"/>
      <c r="BD78" s="474" t="str">
        <f>IF(LEN(VLOOKUP(AA76,suvaha!$D$8:$H$158,4,FALSE))&lt;10,"",LEFT(RIGHT(VLOOKUP(AA76,suvaha!$D$8:$H$158,4,FALSE),10),1))</f>
        <v/>
      </c>
      <c r="BE78" s="476"/>
      <c r="BF78" s="474" t="str">
        <f>IF(LEN(VLOOKUP(AA76,suvaha!$D$8:$H$158,4,FALSE))&lt;9,"",LEFT(RIGHT(VLOOKUP(AA76,suvaha!$D$8:$H$158,4,FALSE),9),1))</f>
        <v/>
      </c>
      <c r="BG78" s="181"/>
      <c r="BH78" s="474" t="str">
        <f>IF(LEN(VLOOKUP(AA76,suvaha!$D$8:$H$158,4,FALSE))&lt;8,"",LEFT(RIGHT(VLOOKUP(AA76,suvaha!$D$8:$H$158,4,FALSE),8),1))</f>
        <v/>
      </c>
      <c r="BI78" s="476"/>
      <c r="BJ78" s="474" t="str">
        <f>IF(LEN(VLOOKUP(AA76,suvaha!$D$8:$H$158,4,FALSE))&lt;7,"",LEFT(RIGHT(VLOOKUP(AA76,suvaha!$D$8:$H$158,4,FALSE),7),1))</f>
        <v/>
      </c>
      <c r="BK78" s="674"/>
      <c r="BL78" s="474" t="str">
        <f>IF(LEN(VLOOKUP(AA76,suvaha!$D$8:$H$158,4,FALSE))&lt;6,"",LEFT(RIGHT(VLOOKUP(AA76,suvaha!$D$8:$H$158,4,FALSE),6),1))</f>
        <v/>
      </c>
      <c r="BM78" s="476"/>
      <c r="BN78" s="474" t="str">
        <f>IF(LEN(VLOOKUP(AA76,suvaha!$D$8:$H$158,4,FALSE))&lt;5,"",LEFT(RIGHT(VLOOKUP(AA76,suvaha!$D$8:$H$158,4,FALSE),5),1))</f>
        <v/>
      </c>
      <c r="BO78" s="476"/>
      <c r="BP78" s="474" t="str">
        <f>IF(LEN(VLOOKUP(AA76,suvaha!$D$8:$H$158,4,FALSE))&lt;4,"",LEFT(RIGHT(VLOOKUP(AA76,suvaha!$D$8:$H$158,4,FALSE),4),1))</f>
        <v/>
      </c>
      <c r="BQ78" s="674"/>
      <c r="BR78" s="474" t="str">
        <f>IF(LEN(VLOOKUP(AA76,suvaha!$D$8:$H$158,4,FALSE))&lt;3,"",LEFT(RIGHT(VLOOKUP(AA76,suvaha!$D$8:$H$158,4,FALSE),3),1))</f>
        <v/>
      </c>
      <c r="BS78" s="476"/>
      <c r="BT78" s="474" t="str">
        <f>IF(LEN(VLOOKUP(AA76,suvaha!$D$8:$H$158,4,FALSE))&lt;2,"",LEFT(RIGHT(VLOOKUP(AA76,suvaha!$D$8:$H$158,4,FALSE),2),1))</f>
        <v/>
      </c>
      <c r="BU78" s="476"/>
      <c r="BV78" s="474" t="str">
        <f>IF(VLOOKUP(AA76,suvaha!$D$8:$H$85,4,FALSE)=0,"",IF(LEN(VLOOKUP(AA76,suvaha!$D$8:$H$158,4,FALSE))&lt;1,"",LEFT(RIGHT(VLOOKUP(AA76,suvaha!$D$8:$H$158,4,FALSE),1),1)))</f>
        <v/>
      </c>
      <c r="BW78" s="178"/>
      <c r="BX78" s="179"/>
      <c r="BY78" s="179"/>
      <c r="BZ78" s="179"/>
      <c r="CA78" s="179"/>
      <c r="CB78" s="179"/>
      <c r="CC78" s="179"/>
      <c r="CD78" s="179"/>
      <c r="CE78" s="179"/>
      <c r="CF78" s="179"/>
      <c r="CG78" s="217"/>
    </row>
    <row r="79" spans="1:85" ht="3" customHeight="1">
      <c r="A79" s="139"/>
      <c r="B79" s="715"/>
      <c r="C79" s="715"/>
      <c r="D79" s="715"/>
      <c r="E79" s="706"/>
      <c r="F79" s="706"/>
      <c r="G79" s="707"/>
      <c r="H79" s="763"/>
      <c r="I79" s="763"/>
      <c r="J79" s="763"/>
      <c r="K79" s="763"/>
      <c r="L79" s="763"/>
      <c r="M79" s="763"/>
      <c r="N79" s="763"/>
      <c r="O79" s="763"/>
      <c r="P79" s="763"/>
      <c r="Q79" s="763"/>
      <c r="R79" s="763"/>
      <c r="S79" s="763"/>
      <c r="T79" s="763"/>
      <c r="U79" s="763"/>
      <c r="V79" s="763"/>
      <c r="W79" s="763"/>
      <c r="X79" s="763"/>
      <c r="Y79" s="763"/>
      <c r="Z79" s="763"/>
      <c r="AA79" s="717"/>
      <c r="AB79" s="717"/>
      <c r="AC79" s="717"/>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669"/>
      <c r="BB79" s="669"/>
      <c r="BC79" s="669"/>
      <c r="BD79" s="669"/>
      <c r="BE79" s="669"/>
      <c r="BF79" s="669"/>
      <c r="BG79" s="669"/>
      <c r="BH79" s="669"/>
      <c r="BI79" s="669"/>
      <c r="BJ79" s="669"/>
      <c r="BK79" s="669"/>
      <c r="BL79" s="669"/>
      <c r="BM79" s="669"/>
      <c r="BN79" s="669"/>
      <c r="BO79" s="669"/>
      <c r="BP79" s="669"/>
      <c r="BQ79" s="669"/>
      <c r="BR79" s="182"/>
      <c r="BS79" s="182"/>
      <c r="BT79" s="182"/>
      <c r="BU79" s="182"/>
      <c r="BV79" s="182"/>
      <c r="BW79" s="183"/>
      <c r="BX79" s="182"/>
      <c r="BY79" s="182"/>
      <c r="BZ79" s="182"/>
      <c r="CA79" s="182"/>
      <c r="CB79" s="182"/>
      <c r="CC79" s="182"/>
      <c r="CD79" s="182"/>
      <c r="CE79" s="182"/>
      <c r="CF79" s="182"/>
      <c r="CG79" s="218"/>
    </row>
    <row r="80" spans="1:85" ht="3" customHeight="1">
      <c r="A80" s="139"/>
      <c r="B80" s="715"/>
      <c r="C80" s="715"/>
      <c r="D80" s="715"/>
      <c r="E80" s="706"/>
      <c r="F80" s="706"/>
      <c r="G80" s="707"/>
      <c r="H80" s="763"/>
      <c r="I80" s="763"/>
      <c r="J80" s="763"/>
      <c r="K80" s="763"/>
      <c r="L80" s="763"/>
      <c r="M80" s="763"/>
      <c r="N80" s="763"/>
      <c r="O80" s="763"/>
      <c r="P80" s="763"/>
      <c r="Q80" s="763"/>
      <c r="R80" s="763"/>
      <c r="S80" s="763"/>
      <c r="T80" s="763"/>
      <c r="U80" s="763"/>
      <c r="V80" s="763"/>
      <c r="W80" s="763"/>
      <c r="X80" s="763"/>
      <c r="Y80" s="763"/>
      <c r="Z80" s="763"/>
      <c r="AA80" s="717"/>
      <c r="AB80" s="717"/>
      <c r="AC80" s="717"/>
      <c r="AD80" s="670"/>
      <c r="AE80" s="670"/>
      <c r="AF80" s="670"/>
      <c r="AG80" s="670"/>
      <c r="AH80" s="670"/>
      <c r="AI80" s="670"/>
      <c r="AJ80" s="670"/>
      <c r="AK80" s="670"/>
      <c r="AL80" s="670"/>
      <c r="AM80" s="670"/>
      <c r="AN80" s="670"/>
      <c r="AO80" s="670"/>
      <c r="AP80" s="670"/>
      <c r="AQ80" s="670"/>
      <c r="AR80" s="670"/>
      <c r="AS80" s="670"/>
      <c r="AT80" s="670"/>
      <c r="AU80" s="670"/>
      <c r="AV80" s="670"/>
      <c r="AW80" s="670"/>
      <c r="AX80" s="670"/>
      <c r="AY80" s="670"/>
      <c r="AZ80" s="670"/>
      <c r="BA80" s="185"/>
      <c r="BB80" s="175"/>
      <c r="BC80" s="175"/>
      <c r="BD80" s="175"/>
      <c r="BE80" s="175"/>
      <c r="BF80" s="175"/>
      <c r="BG80" s="175"/>
      <c r="BH80" s="175"/>
      <c r="BI80" s="175"/>
      <c r="BJ80" s="176"/>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216"/>
    </row>
    <row r="81" spans="1:85" ht="3" customHeight="1">
      <c r="A81" s="139"/>
      <c r="B81" s="715"/>
      <c r="C81" s="715"/>
      <c r="D81" s="715"/>
      <c r="E81" s="706"/>
      <c r="F81" s="706"/>
      <c r="G81" s="707"/>
      <c r="H81" s="763"/>
      <c r="I81" s="763"/>
      <c r="J81" s="763"/>
      <c r="K81" s="763"/>
      <c r="L81" s="763"/>
      <c r="M81" s="763"/>
      <c r="N81" s="763"/>
      <c r="O81" s="763"/>
      <c r="P81" s="763"/>
      <c r="Q81" s="763"/>
      <c r="R81" s="763"/>
      <c r="S81" s="763"/>
      <c r="T81" s="763"/>
      <c r="U81" s="763"/>
      <c r="V81" s="763"/>
      <c r="W81" s="763"/>
      <c r="X81" s="763"/>
      <c r="Y81" s="763"/>
      <c r="Z81" s="763"/>
      <c r="AA81" s="717"/>
      <c r="AB81" s="717"/>
      <c r="AC81" s="717"/>
      <c r="AD81" s="671"/>
      <c r="AE81" s="672"/>
      <c r="AF81" s="672"/>
      <c r="AG81" s="672"/>
      <c r="AH81" s="471"/>
      <c r="AI81" s="673"/>
      <c r="AJ81" s="673"/>
      <c r="AK81" s="673"/>
      <c r="AL81" s="673"/>
      <c r="AM81" s="673"/>
      <c r="AN81" s="674"/>
      <c r="AO81" s="668"/>
      <c r="AP81" s="668"/>
      <c r="AQ81" s="668"/>
      <c r="AR81" s="668"/>
      <c r="AS81" s="668"/>
      <c r="AT81" s="674"/>
      <c r="AU81" s="668"/>
      <c r="AV81" s="668"/>
      <c r="AW81" s="668"/>
      <c r="AX81" s="668"/>
      <c r="AY81" s="668"/>
      <c r="AZ81" s="711"/>
      <c r="BA81" s="186"/>
      <c r="BB81" s="179"/>
      <c r="BC81" s="179"/>
      <c r="BD81" s="179"/>
      <c r="BE81" s="179"/>
      <c r="BF81" s="179"/>
      <c r="BG81" s="179"/>
      <c r="BH81" s="179"/>
      <c r="BI81" s="179"/>
      <c r="BJ81" s="178"/>
      <c r="BK81" s="179"/>
      <c r="BL81" s="672"/>
      <c r="BM81" s="672"/>
      <c r="BN81" s="672"/>
      <c r="BO81" s="471"/>
      <c r="BP81" s="673"/>
      <c r="BQ81" s="673"/>
      <c r="BR81" s="673"/>
      <c r="BS81" s="673"/>
      <c r="BT81" s="673"/>
      <c r="BU81" s="674"/>
      <c r="BV81" s="668"/>
      <c r="BW81" s="668"/>
      <c r="BX81" s="668"/>
      <c r="BY81" s="668"/>
      <c r="BZ81" s="668"/>
      <c r="CA81" s="674"/>
      <c r="CB81" s="668"/>
      <c r="CC81" s="668"/>
      <c r="CD81" s="668"/>
      <c r="CE81" s="668"/>
      <c r="CF81" s="668"/>
      <c r="CG81" s="219"/>
    </row>
    <row r="82" spans="1:85" ht="15" customHeight="1">
      <c r="A82" s="139"/>
      <c r="B82" s="715"/>
      <c r="C82" s="715"/>
      <c r="D82" s="715"/>
      <c r="E82" s="706"/>
      <c r="F82" s="706"/>
      <c r="G82" s="707"/>
      <c r="H82" s="763"/>
      <c r="I82" s="763"/>
      <c r="J82" s="763"/>
      <c r="K82" s="763"/>
      <c r="L82" s="763"/>
      <c r="M82" s="763"/>
      <c r="N82" s="763"/>
      <c r="O82" s="763"/>
      <c r="P82" s="763"/>
      <c r="Q82" s="763"/>
      <c r="R82" s="763"/>
      <c r="S82" s="763"/>
      <c r="T82" s="763"/>
      <c r="U82" s="763"/>
      <c r="V82" s="763"/>
      <c r="W82" s="763"/>
      <c r="X82" s="763"/>
      <c r="Y82" s="763"/>
      <c r="Z82" s="763"/>
      <c r="AA82" s="717"/>
      <c r="AB82" s="717"/>
      <c r="AC82" s="717"/>
      <c r="AD82" s="671"/>
      <c r="AE82" s="474" t="str">
        <f>IF(LEN(VLOOKUP(AA76,suvaha!$D$8:$H$158,3,FALSE))&lt;11,"",LEFT(RIGHT(VLOOKUP(AA76,suvaha!$D$8:$H$158,3,FALSE),11),1))</f>
        <v/>
      </c>
      <c r="AF82" s="181"/>
      <c r="AG82" s="474" t="str">
        <f>IF(LEN(VLOOKUP(AA76,suvaha!$D$8:$H$158,3,FALSE))&lt;10,"",LEFT(RIGHT(VLOOKUP(AA76,suvaha!$D$8:$H$158,3,FALSE),10),1))</f>
        <v/>
      </c>
      <c r="AH82" s="476"/>
      <c r="AI82" s="474" t="str">
        <f>IF(LEN(VLOOKUP(AA76,suvaha!$D$8:$H$158,3,FALSE))&lt;9,"",LEFT(RIGHT(VLOOKUP(AA76,suvaha!$D$8:$H$158,3,FALSE),9),1))</f>
        <v/>
      </c>
      <c r="AJ82" s="181"/>
      <c r="AK82" s="474" t="str">
        <f>IF(LEN(VLOOKUP(AA76,suvaha!$D$8:$H$158,3,FALSE))&lt;8,"",LEFT(RIGHT(VLOOKUP(AA76,suvaha!$D$8:$H$158,3,FALSE),8),1))</f>
        <v/>
      </c>
      <c r="AL82" s="476"/>
      <c r="AM82" s="474" t="str">
        <f>IF(LEN(VLOOKUP(AA76,suvaha!$D$8:$H$158,3,FALSE))&lt;7,"",LEFT(RIGHT(VLOOKUP(AA76,suvaha!$D$8:$H$158,3,FALSE),7),1))</f>
        <v/>
      </c>
      <c r="AN82" s="674"/>
      <c r="AO82" s="474" t="str">
        <f>IF(LEN(VLOOKUP(AA76,suvaha!$D$8:$H$158,3,FALSE))&lt;6,"",LEFT(RIGHT(VLOOKUP(AA76,suvaha!$D$8:$H$158,3,FALSE),6),1))</f>
        <v/>
      </c>
      <c r="AP82" s="476"/>
      <c r="AQ82" s="474" t="str">
        <f>IF(LEN(VLOOKUP(AA76,suvaha!$D$8:$H$158,3,FALSE))&lt;5,"",LEFT(RIGHT(VLOOKUP(AA76,suvaha!$D$8:$H$158,3,FALSE),5),1))</f>
        <v/>
      </c>
      <c r="AR82" s="476"/>
      <c r="AS82" s="474" t="str">
        <f>IF(LEN(VLOOKUP(AA76,suvaha!$D$8:$H$158,3,FALSE))&lt;4,"",LEFT(RIGHT(VLOOKUP(AA76,suvaha!$D$8:$H$158,3,FALSE),4),1))</f>
        <v/>
      </c>
      <c r="AT82" s="674"/>
      <c r="AU82" s="474" t="str">
        <f>IF(LEN(VLOOKUP(AA76,suvaha!$D$8:$H$158,3,FALSE))&lt;3,"",LEFT(RIGHT(VLOOKUP(AA76,suvaha!$D$8:$H$158,3,FALSE),3),1))</f>
        <v/>
      </c>
      <c r="AV82" s="476"/>
      <c r="AW82" s="474" t="str">
        <f>IF(LEN(VLOOKUP(AA76,suvaha!$D$8:$H$158,3,FALSE))&lt;2,"",LEFT(RIGHT(VLOOKUP(AA76,suvaha!$D$8:$H$158,3,FALSE),2),1))</f>
        <v/>
      </c>
      <c r="AX82" s="476"/>
      <c r="AY82" s="474" t="str">
        <f>IF(VLOOKUP(AA76,suvaha!$D$8:$H$85,3,FALSE)=0,"",IF(LEN(VLOOKUP(AA76,suvaha!$D$8:$H$158,3,FALSE))&lt;1,"",LEFT(RIGHT(VLOOKUP(AA76,suvaha!$D$8:$H$158,3,FALSE),1),1)))</f>
        <v/>
      </c>
      <c r="AZ82" s="711"/>
      <c r="BA82" s="186"/>
      <c r="BB82" s="179"/>
      <c r="BC82" s="179"/>
      <c r="BD82" s="179"/>
      <c r="BE82" s="179"/>
      <c r="BF82" s="179"/>
      <c r="BG82" s="179"/>
      <c r="BH82" s="179"/>
      <c r="BI82" s="179"/>
      <c r="BJ82" s="178"/>
      <c r="BK82" s="179"/>
      <c r="BL82" s="474" t="str">
        <f>IF(LEN(VLOOKUP(AA76,suvaha!$D$8:$H$158,5,FALSE))&lt;11,"",LEFT(RIGHT(VLOOKUP(AA76,suvaha!$D$8:$H$158,5,FALSE),11),1))</f>
        <v/>
      </c>
      <c r="BM82" s="181"/>
      <c r="BN82" s="474" t="str">
        <f>IF(LEN(VLOOKUP(AA76,suvaha!$D$8:$H$158,5,FALSE))&lt;10,"",LEFT(RIGHT(VLOOKUP(AA76,suvaha!$D$8:$H$158,5,FALSE),10),1))</f>
        <v/>
      </c>
      <c r="BO82" s="476"/>
      <c r="BP82" s="474" t="str">
        <f>IF(LEN(VLOOKUP(AA76,suvaha!$D$8:$H$158,5,FALSE))&lt;9,"",LEFT(RIGHT(VLOOKUP(AA76,suvaha!$D$8:$H$158,5,FALSE),9),1))</f>
        <v/>
      </c>
      <c r="BQ82" s="181"/>
      <c r="BR82" s="474" t="str">
        <f>IF(LEN(VLOOKUP(AA76,suvaha!$D$8:$H$158,5,FALSE))&lt;8,"",LEFT(RIGHT(VLOOKUP(AA76,suvaha!$D$8:$H$158,5,FALSE),8),1))</f>
        <v/>
      </c>
      <c r="BS82" s="476"/>
      <c r="BT82" s="474" t="str">
        <f>IF(LEN(VLOOKUP(AA76,suvaha!$D$8:$H$158,5,FALSE))&lt;7,"",LEFT(RIGHT(VLOOKUP(AA76,suvaha!$D$8:$H$158,5,FALSE),7),1))</f>
        <v/>
      </c>
      <c r="BU82" s="674"/>
      <c r="BV82" s="474" t="str">
        <f>IF(LEN(VLOOKUP(AA76,suvaha!$D$8:$H$158,5,FALSE))&lt;6,"",LEFT(RIGHT(VLOOKUP(AA76,suvaha!$D$8:$H$158,5,FALSE),6),1))</f>
        <v/>
      </c>
      <c r="BW82" s="476"/>
      <c r="BX82" s="474" t="str">
        <f>IF(LEN(VLOOKUP(AA76,suvaha!$D$8:$H$158,5,FALSE))&lt;5,"",LEFT(RIGHT(VLOOKUP(AA76,suvaha!$D$8:$H$158,5,FALSE),5),1))</f>
        <v/>
      </c>
      <c r="BY82" s="476"/>
      <c r="BZ82" s="474" t="str">
        <f>IF(LEN(VLOOKUP(AA76,suvaha!$D$8:$H$158,5,FALSE))&lt;4,"",LEFT(RIGHT(VLOOKUP(AA76,suvaha!$D$8:$H$158,5,FALSE),4),1))</f>
        <v/>
      </c>
      <c r="CA82" s="674"/>
      <c r="CB82" s="474" t="str">
        <f>IF(LEN(VLOOKUP(AA76,suvaha!$D$8:$H$158,5,FALSE))&lt;3,"",LEFT(RIGHT(VLOOKUP(AA76,suvaha!$D$8:$H$158,5,FALSE),3),1))</f>
        <v/>
      </c>
      <c r="CC82" s="476"/>
      <c r="CD82" s="474" t="str">
        <f>IF(LEN(VLOOKUP(AA76,suvaha!$D$8:$H$158,5,FALSE))&lt;2,"",LEFT(RIGHT(VLOOKUP(AA76,suvaha!$D$8:$H$158,5,FALSE),2),1))</f>
        <v/>
      </c>
      <c r="CE82" s="476"/>
      <c r="CF82" s="474" t="str">
        <f>IF(VLOOKUP(AA76,suvaha!$D$8:$H$85,5,FALSE)=0,"",IF(LEN(VLOOKUP(AA76,suvaha!$D$8:$H$158,5,FALSE))&lt;1,"",LEFT(RIGHT(VLOOKUP(AA76,suvaha!$D$8:$H$158,5,FALSE),1),1)))</f>
        <v/>
      </c>
      <c r="CG82" s="219"/>
    </row>
    <row r="83" spans="1:85" ht="3" customHeight="1">
      <c r="A83" s="139"/>
      <c r="B83" s="715"/>
      <c r="C83" s="715"/>
      <c r="D83" s="715"/>
      <c r="E83" s="706"/>
      <c r="F83" s="706"/>
      <c r="G83" s="707"/>
      <c r="H83" s="763"/>
      <c r="I83" s="763"/>
      <c r="J83" s="763"/>
      <c r="K83" s="763"/>
      <c r="L83" s="763"/>
      <c r="M83" s="763"/>
      <c r="N83" s="763"/>
      <c r="O83" s="763"/>
      <c r="P83" s="763"/>
      <c r="Q83" s="763"/>
      <c r="R83" s="763"/>
      <c r="S83" s="763"/>
      <c r="T83" s="763"/>
      <c r="U83" s="763"/>
      <c r="V83" s="763"/>
      <c r="W83" s="763"/>
      <c r="X83" s="763"/>
      <c r="Y83" s="763"/>
      <c r="Z83" s="763"/>
      <c r="AA83" s="717"/>
      <c r="AB83" s="717"/>
      <c r="AC83" s="717"/>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189"/>
      <c r="BB83" s="182"/>
      <c r="BC83" s="182"/>
      <c r="BD83" s="182"/>
      <c r="BE83" s="182"/>
      <c r="BF83" s="182"/>
      <c r="BG83" s="182"/>
      <c r="BH83" s="182"/>
      <c r="BI83" s="182"/>
      <c r="BJ83" s="183"/>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218"/>
    </row>
    <row r="84" spans="1:85" s="174" customFormat="1" ht="3" customHeight="1">
      <c r="A84" s="139"/>
      <c r="B84" s="715"/>
      <c r="C84" s="715"/>
      <c r="D84" s="715"/>
      <c r="E84" s="719" t="s">
        <v>61</v>
      </c>
      <c r="F84" s="719"/>
      <c r="G84" s="707"/>
      <c r="H84" s="716" t="str">
        <f>Index!C75</f>
        <v>Ostatné realizovateľné cenné papiere a podiely (063A) - 096A</v>
      </c>
      <c r="I84" s="716"/>
      <c r="J84" s="716"/>
      <c r="K84" s="716"/>
      <c r="L84" s="716"/>
      <c r="M84" s="716"/>
      <c r="N84" s="716"/>
      <c r="O84" s="716"/>
      <c r="P84" s="716"/>
      <c r="Q84" s="716"/>
      <c r="R84" s="716"/>
      <c r="S84" s="716"/>
      <c r="T84" s="716"/>
      <c r="U84" s="716"/>
      <c r="V84" s="716"/>
      <c r="W84" s="716"/>
      <c r="X84" s="716"/>
      <c r="Y84" s="716"/>
      <c r="Z84" s="716"/>
      <c r="AA84" s="717" t="s">
        <v>92</v>
      </c>
      <c r="AB84" s="717"/>
      <c r="AC84" s="717"/>
      <c r="AD84" s="670"/>
      <c r="AE84" s="670"/>
      <c r="AF84" s="670"/>
      <c r="AG84" s="670"/>
      <c r="AH84" s="670"/>
      <c r="AI84" s="670"/>
      <c r="AJ84" s="670"/>
      <c r="AK84" s="670"/>
      <c r="AL84" s="670"/>
      <c r="AM84" s="670"/>
      <c r="AN84" s="670"/>
      <c r="AO84" s="670"/>
      <c r="AP84" s="670"/>
      <c r="AQ84" s="670"/>
      <c r="AR84" s="670"/>
      <c r="AS84" s="670"/>
      <c r="AT84" s="670"/>
      <c r="AU84" s="670"/>
      <c r="AV84" s="670"/>
      <c r="AW84" s="670"/>
      <c r="AX84" s="670"/>
      <c r="AY84" s="670"/>
      <c r="AZ84" s="670"/>
      <c r="BA84" s="710"/>
      <c r="BB84" s="710"/>
      <c r="BC84" s="710"/>
      <c r="BD84" s="710"/>
      <c r="BE84" s="710"/>
      <c r="BF84" s="710"/>
      <c r="BG84" s="710"/>
      <c r="BH84" s="710"/>
      <c r="BI84" s="710"/>
      <c r="BJ84" s="710"/>
      <c r="BK84" s="710"/>
      <c r="BL84" s="710"/>
      <c r="BM84" s="710"/>
      <c r="BN84" s="710"/>
      <c r="BO84" s="710"/>
      <c r="BP84" s="710"/>
      <c r="BQ84" s="710"/>
      <c r="BR84" s="175"/>
      <c r="BS84" s="175"/>
      <c r="BT84" s="175"/>
      <c r="BU84" s="175"/>
      <c r="BV84" s="175"/>
      <c r="BW84" s="176"/>
      <c r="BX84" s="175"/>
      <c r="BY84" s="175"/>
      <c r="BZ84" s="175"/>
      <c r="CA84" s="175"/>
      <c r="CB84" s="175"/>
      <c r="CC84" s="175"/>
      <c r="CD84" s="175"/>
      <c r="CE84" s="175"/>
      <c r="CF84" s="175"/>
      <c r="CG84" s="216"/>
    </row>
    <row r="85" spans="1:85" s="174" customFormat="1" ht="3" customHeight="1">
      <c r="A85" s="139"/>
      <c r="B85" s="715"/>
      <c r="C85" s="715"/>
      <c r="D85" s="715"/>
      <c r="E85" s="719"/>
      <c r="F85" s="719"/>
      <c r="G85" s="707"/>
      <c r="H85" s="716"/>
      <c r="I85" s="716"/>
      <c r="J85" s="716"/>
      <c r="K85" s="716"/>
      <c r="L85" s="716"/>
      <c r="M85" s="716"/>
      <c r="N85" s="716"/>
      <c r="O85" s="716"/>
      <c r="P85" s="716"/>
      <c r="Q85" s="716"/>
      <c r="R85" s="716"/>
      <c r="S85" s="716"/>
      <c r="T85" s="716"/>
      <c r="U85" s="716"/>
      <c r="V85" s="716"/>
      <c r="W85" s="716"/>
      <c r="X85" s="716"/>
      <c r="Y85" s="716"/>
      <c r="Z85" s="716"/>
      <c r="AA85" s="717"/>
      <c r="AB85" s="717"/>
      <c r="AC85" s="717"/>
      <c r="AD85" s="671"/>
      <c r="AE85" s="672"/>
      <c r="AF85" s="672"/>
      <c r="AG85" s="672"/>
      <c r="AH85" s="471"/>
      <c r="AI85" s="673"/>
      <c r="AJ85" s="673"/>
      <c r="AK85" s="673"/>
      <c r="AL85" s="673"/>
      <c r="AM85" s="673"/>
      <c r="AN85" s="674"/>
      <c r="AO85" s="668"/>
      <c r="AP85" s="668"/>
      <c r="AQ85" s="668"/>
      <c r="AR85" s="668"/>
      <c r="AS85" s="668"/>
      <c r="AT85" s="674"/>
      <c r="AU85" s="668"/>
      <c r="AV85" s="668"/>
      <c r="AW85" s="668"/>
      <c r="AX85" s="668"/>
      <c r="AY85" s="668"/>
      <c r="AZ85" s="711"/>
      <c r="BA85" s="671"/>
      <c r="BB85" s="672"/>
      <c r="BC85" s="672"/>
      <c r="BD85" s="672"/>
      <c r="BE85" s="471"/>
      <c r="BF85" s="673"/>
      <c r="BG85" s="673"/>
      <c r="BH85" s="673"/>
      <c r="BI85" s="673"/>
      <c r="BJ85" s="673"/>
      <c r="BK85" s="674"/>
      <c r="BL85" s="668"/>
      <c r="BM85" s="668"/>
      <c r="BN85" s="668"/>
      <c r="BO85" s="668"/>
      <c r="BP85" s="668"/>
      <c r="BQ85" s="674"/>
      <c r="BR85" s="668"/>
      <c r="BS85" s="668"/>
      <c r="BT85" s="668"/>
      <c r="BU85" s="668"/>
      <c r="BV85" s="668"/>
      <c r="BW85" s="178"/>
      <c r="BX85" s="179"/>
      <c r="BY85" s="179"/>
      <c r="BZ85" s="179"/>
      <c r="CA85" s="179"/>
      <c r="CB85" s="179"/>
      <c r="CC85" s="179"/>
      <c r="CD85" s="179"/>
      <c r="CE85" s="179"/>
      <c r="CF85" s="179"/>
      <c r="CG85" s="217"/>
    </row>
    <row r="86" spans="1:85" ht="15" customHeight="1">
      <c r="A86" s="139"/>
      <c r="B86" s="715"/>
      <c r="C86" s="715"/>
      <c r="D86" s="715"/>
      <c r="E86" s="719"/>
      <c r="F86" s="719"/>
      <c r="G86" s="707"/>
      <c r="H86" s="716"/>
      <c r="I86" s="716"/>
      <c r="J86" s="716"/>
      <c r="K86" s="716"/>
      <c r="L86" s="716"/>
      <c r="M86" s="716"/>
      <c r="N86" s="716"/>
      <c r="O86" s="716"/>
      <c r="P86" s="716"/>
      <c r="Q86" s="716"/>
      <c r="R86" s="716"/>
      <c r="S86" s="716"/>
      <c r="T86" s="716"/>
      <c r="U86" s="716"/>
      <c r="V86" s="716"/>
      <c r="W86" s="716"/>
      <c r="X86" s="716"/>
      <c r="Y86" s="716"/>
      <c r="Z86" s="716"/>
      <c r="AA86" s="717"/>
      <c r="AB86" s="717"/>
      <c r="AC86" s="717"/>
      <c r="AD86" s="671"/>
      <c r="AE86" s="474" t="str">
        <f>IF(LEN(VLOOKUP(AA84,suvaha!$D$8:$H$158,2,FALSE))&lt;11,"",LEFT(RIGHT(VLOOKUP(AA84,suvaha!$D$8:$H$158,2,FALSE),11),1))</f>
        <v/>
      </c>
      <c r="AF86" s="181"/>
      <c r="AG86" s="474" t="str">
        <f>IF(LEN(VLOOKUP(AA84,suvaha!$D$8:$H$158,2,FALSE))&lt;10,"",LEFT(RIGHT(VLOOKUP(AA84,suvaha!$D$8:$H$158,2,FALSE),10),1))</f>
        <v/>
      </c>
      <c r="AH86" s="476"/>
      <c r="AI86" s="474" t="str">
        <f>IF(LEN(VLOOKUP(AA84,suvaha!$D$8:$H$158,2,FALSE))&lt;9,"",LEFT(RIGHT(VLOOKUP(AA84,suvaha!$D$8:$H$158,2,FALSE),9),1))</f>
        <v/>
      </c>
      <c r="AJ86" s="181"/>
      <c r="AK86" s="474" t="str">
        <f>IF(LEN(VLOOKUP(AA84,suvaha!$D$8:$H$158,2,FALSE))&lt;8,"",LEFT(RIGHT(VLOOKUP(AA84,suvaha!$D$8:$H$158,2,FALSE),8),1))</f>
        <v/>
      </c>
      <c r="AL86" s="476"/>
      <c r="AM86" s="474" t="str">
        <f>IF(LEN(VLOOKUP(AA84,suvaha!$D$8:$H$158,2,FALSE))&lt;7,"",LEFT(RIGHT(VLOOKUP(AA84,suvaha!$D$8:$H$158,2,FALSE),7),1))</f>
        <v/>
      </c>
      <c r="AN86" s="674"/>
      <c r="AO86" s="474" t="str">
        <f>IF(LEN(VLOOKUP(AA84,suvaha!$D$8:$H$158,2,FALSE))&lt;6,"",LEFT(RIGHT(VLOOKUP(AA84,suvaha!$D$8:$H$158,2,FALSE),6),1))</f>
        <v/>
      </c>
      <c r="AP86" s="476"/>
      <c r="AQ86" s="474" t="str">
        <f>IF(LEN(VLOOKUP(AA84,suvaha!$D$8:$H$158,2,FALSE))&lt;5,"",LEFT(RIGHT(VLOOKUP(AA84,suvaha!$D$8:$H$158,2,FALSE),5),1))</f>
        <v/>
      </c>
      <c r="AR86" s="476"/>
      <c r="AS86" s="474" t="str">
        <f>IF(LEN(VLOOKUP(AA84,suvaha!$D$8:$H$158,2,FALSE))&lt;4,"",LEFT(RIGHT(VLOOKUP(AA84,suvaha!$D$8:$H$158,2,FALSE),4),1))</f>
        <v/>
      </c>
      <c r="AT86" s="674"/>
      <c r="AU86" s="474" t="str">
        <f>IF(LEN(VLOOKUP(AA84,suvaha!$D$8:$H$158,2,FALSE))&lt;3,"",LEFT(RIGHT(VLOOKUP(AA84,suvaha!$D$8:$H$158,2,FALSE),3),1))</f>
        <v/>
      </c>
      <c r="AV86" s="476"/>
      <c r="AW86" s="474" t="str">
        <f>IF(LEN(VLOOKUP(AA84,suvaha!$D$8:$H$158,2,FALSE))&lt;2,"",LEFT(RIGHT(VLOOKUP(AA84,suvaha!$D$8:$H$158,2,FALSE),2),1))</f>
        <v/>
      </c>
      <c r="AX86" s="476"/>
      <c r="AY86" s="474" t="str">
        <f>IF(VLOOKUP(AA84,suvaha!$D$8:$H$85,2,FALSE)=0,"",IF(LEN(VLOOKUP(AA84,suvaha!$D$8:$H$158,2,FALSE))&lt;1,"",LEFT(RIGHT(VLOOKUP(AA84,suvaha!$D$8:$H$158,2,FALSE),1),1)))</f>
        <v/>
      </c>
      <c r="AZ86" s="711"/>
      <c r="BA86" s="671"/>
      <c r="BB86" s="474" t="str">
        <f>IF(LEN(VLOOKUP(AA84,suvaha!$D$8:$H$158,4,FALSE))&lt;11,"",LEFT(RIGHT(VLOOKUP(AA84,suvaha!$D$8:$H$158,4,FALSE),11),1))</f>
        <v/>
      </c>
      <c r="BC86" s="181"/>
      <c r="BD86" s="474" t="str">
        <f>IF(LEN(VLOOKUP(AA84,suvaha!$D$8:$H$158,4,FALSE))&lt;10,"",LEFT(RIGHT(VLOOKUP(AA84,suvaha!$D$8:$H$158,4,FALSE),10),1))</f>
        <v/>
      </c>
      <c r="BE86" s="476"/>
      <c r="BF86" s="474" t="str">
        <f>IF(LEN(VLOOKUP(AA84,suvaha!$D$8:$H$158,4,FALSE))&lt;9,"",LEFT(RIGHT(VLOOKUP(AA84,suvaha!$D$8:$H$158,4,FALSE),9),1))</f>
        <v/>
      </c>
      <c r="BG86" s="181"/>
      <c r="BH86" s="474" t="str">
        <f>IF(LEN(VLOOKUP(AA84,suvaha!$D$8:$H$158,4,FALSE))&lt;8,"",LEFT(RIGHT(VLOOKUP(AA84,suvaha!$D$8:$H$158,4,FALSE),8),1))</f>
        <v/>
      </c>
      <c r="BI86" s="476"/>
      <c r="BJ86" s="474" t="str">
        <f>IF(LEN(VLOOKUP(AA84,suvaha!$D$8:$H$158,4,FALSE))&lt;7,"",LEFT(RIGHT(VLOOKUP(AA84,suvaha!$D$8:$H$158,4,FALSE),7),1))</f>
        <v/>
      </c>
      <c r="BK86" s="674"/>
      <c r="BL86" s="474" t="str">
        <f>IF(LEN(VLOOKUP(AA84,suvaha!$D$8:$H$158,4,FALSE))&lt;6,"",LEFT(RIGHT(VLOOKUP(AA84,suvaha!$D$8:$H$158,4,FALSE),6),1))</f>
        <v/>
      </c>
      <c r="BM86" s="476"/>
      <c r="BN86" s="474" t="str">
        <f>IF(LEN(VLOOKUP(AA84,suvaha!$D$8:$H$158,4,FALSE))&lt;5,"",LEFT(RIGHT(VLOOKUP(AA84,suvaha!$D$8:$H$158,4,FALSE),5),1))</f>
        <v/>
      </c>
      <c r="BO86" s="476"/>
      <c r="BP86" s="474" t="str">
        <f>IF(LEN(VLOOKUP(AA84,suvaha!$D$8:$H$158,4,FALSE))&lt;4,"",LEFT(RIGHT(VLOOKUP(AA84,suvaha!$D$8:$H$158,4,FALSE),4),1))</f>
        <v/>
      </c>
      <c r="BQ86" s="674"/>
      <c r="BR86" s="474" t="str">
        <f>IF(LEN(VLOOKUP(AA84,suvaha!$D$8:$H$158,4,FALSE))&lt;3,"",LEFT(RIGHT(VLOOKUP(AA84,suvaha!$D$8:$H$158,4,FALSE),3),1))</f>
        <v/>
      </c>
      <c r="BS86" s="476"/>
      <c r="BT86" s="474" t="str">
        <f>IF(LEN(VLOOKUP(AA84,suvaha!$D$8:$H$158,4,FALSE))&lt;2,"",LEFT(RIGHT(VLOOKUP(AA84,suvaha!$D$8:$H$158,4,FALSE),2),1))</f>
        <v/>
      </c>
      <c r="BU86" s="476"/>
      <c r="BV86" s="474" t="str">
        <f>IF(VLOOKUP(AA84,suvaha!$D$8:$H$85,4,FALSE)=0,"",IF(LEN(VLOOKUP(AA84,suvaha!$D$8:$H$158,4,FALSE))&lt;1,"",LEFT(RIGHT(VLOOKUP(AA84,suvaha!$D$8:$H$158,4,FALSE),1),1)))</f>
        <v/>
      </c>
      <c r="BW86" s="178"/>
      <c r="BX86" s="179"/>
      <c r="BY86" s="179"/>
      <c r="BZ86" s="179"/>
      <c r="CA86" s="179"/>
      <c r="CB86" s="179"/>
      <c r="CC86" s="179"/>
      <c r="CD86" s="179"/>
      <c r="CE86" s="179"/>
      <c r="CF86" s="179"/>
      <c r="CG86" s="217"/>
    </row>
    <row r="87" spans="1:85" ht="3" customHeight="1">
      <c r="A87" s="139"/>
      <c r="B87" s="715"/>
      <c r="C87" s="715"/>
      <c r="D87" s="715"/>
      <c r="E87" s="719"/>
      <c r="F87" s="719"/>
      <c r="G87" s="707"/>
      <c r="H87" s="716"/>
      <c r="I87" s="716"/>
      <c r="J87" s="716"/>
      <c r="K87" s="716"/>
      <c r="L87" s="716"/>
      <c r="M87" s="716"/>
      <c r="N87" s="716"/>
      <c r="O87" s="716"/>
      <c r="P87" s="716"/>
      <c r="Q87" s="716"/>
      <c r="R87" s="716"/>
      <c r="S87" s="716"/>
      <c r="T87" s="716"/>
      <c r="U87" s="716"/>
      <c r="V87" s="716"/>
      <c r="W87" s="716"/>
      <c r="X87" s="716"/>
      <c r="Y87" s="716"/>
      <c r="Z87" s="716"/>
      <c r="AA87" s="717"/>
      <c r="AB87" s="717"/>
      <c r="AC87" s="717"/>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669"/>
      <c r="BB87" s="669"/>
      <c r="BC87" s="669"/>
      <c r="BD87" s="669"/>
      <c r="BE87" s="669"/>
      <c r="BF87" s="669"/>
      <c r="BG87" s="669"/>
      <c r="BH87" s="669"/>
      <c r="BI87" s="669"/>
      <c r="BJ87" s="669"/>
      <c r="BK87" s="669"/>
      <c r="BL87" s="669"/>
      <c r="BM87" s="669"/>
      <c r="BN87" s="669"/>
      <c r="BO87" s="669"/>
      <c r="BP87" s="669"/>
      <c r="BQ87" s="669"/>
      <c r="BR87" s="182"/>
      <c r="BS87" s="182"/>
      <c r="BT87" s="182"/>
      <c r="BU87" s="182"/>
      <c r="BV87" s="182"/>
      <c r="BW87" s="183"/>
      <c r="BX87" s="182"/>
      <c r="BY87" s="182"/>
      <c r="BZ87" s="182"/>
      <c r="CA87" s="182"/>
      <c r="CB87" s="182"/>
      <c r="CC87" s="182"/>
      <c r="CD87" s="182"/>
      <c r="CE87" s="182"/>
      <c r="CF87" s="182"/>
      <c r="CG87" s="218"/>
    </row>
    <row r="88" spans="1:85" ht="3" customHeight="1">
      <c r="A88" s="139"/>
      <c r="B88" s="715"/>
      <c r="C88" s="715"/>
      <c r="D88" s="715"/>
      <c r="E88" s="719"/>
      <c r="F88" s="719"/>
      <c r="G88" s="707"/>
      <c r="H88" s="716"/>
      <c r="I88" s="716"/>
      <c r="J88" s="716"/>
      <c r="K88" s="716"/>
      <c r="L88" s="716"/>
      <c r="M88" s="716"/>
      <c r="N88" s="716"/>
      <c r="O88" s="716"/>
      <c r="P88" s="716"/>
      <c r="Q88" s="716"/>
      <c r="R88" s="716"/>
      <c r="S88" s="716"/>
      <c r="T88" s="716"/>
      <c r="U88" s="716"/>
      <c r="V88" s="716"/>
      <c r="W88" s="716"/>
      <c r="X88" s="716"/>
      <c r="Y88" s="716"/>
      <c r="Z88" s="716"/>
      <c r="AA88" s="717"/>
      <c r="AB88" s="717"/>
      <c r="AC88" s="717"/>
      <c r="AD88" s="670"/>
      <c r="AE88" s="670"/>
      <c r="AF88" s="670"/>
      <c r="AG88" s="670"/>
      <c r="AH88" s="670"/>
      <c r="AI88" s="670"/>
      <c r="AJ88" s="670"/>
      <c r="AK88" s="670"/>
      <c r="AL88" s="670"/>
      <c r="AM88" s="670"/>
      <c r="AN88" s="670"/>
      <c r="AO88" s="670"/>
      <c r="AP88" s="670"/>
      <c r="AQ88" s="670"/>
      <c r="AR88" s="670"/>
      <c r="AS88" s="670"/>
      <c r="AT88" s="670"/>
      <c r="AU88" s="670"/>
      <c r="AV88" s="670"/>
      <c r="AW88" s="670"/>
      <c r="AX88" s="670"/>
      <c r="AY88" s="670"/>
      <c r="AZ88" s="670"/>
      <c r="BA88" s="185"/>
      <c r="BB88" s="175"/>
      <c r="BC88" s="175"/>
      <c r="BD88" s="175"/>
      <c r="BE88" s="175"/>
      <c r="BF88" s="175"/>
      <c r="BG88" s="175"/>
      <c r="BH88" s="175"/>
      <c r="BI88" s="175"/>
      <c r="BJ88" s="176"/>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216"/>
    </row>
    <row r="89" spans="1:85" ht="3" customHeight="1">
      <c r="A89" s="139"/>
      <c r="B89" s="715"/>
      <c r="C89" s="715"/>
      <c r="D89" s="715"/>
      <c r="E89" s="719"/>
      <c r="F89" s="719"/>
      <c r="G89" s="707"/>
      <c r="H89" s="716"/>
      <c r="I89" s="716"/>
      <c r="J89" s="716"/>
      <c r="K89" s="716"/>
      <c r="L89" s="716"/>
      <c r="M89" s="716"/>
      <c r="N89" s="716"/>
      <c r="O89" s="716"/>
      <c r="P89" s="716"/>
      <c r="Q89" s="716"/>
      <c r="R89" s="716"/>
      <c r="S89" s="716"/>
      <c r="T89" s="716"/>
      <c r="U89" s="716"/>
      <c r="V89" s="716"/>
      <c r="W89" s="716"/>
      <c r="X89" s="716"/>
      <c r="Y89" s="716"/>
      <c r="Z89" s="716"/>
      <c r="AA89" s="717"/>
      <c r="AB89" s="717"/>
      <c r="AC89" s="717"/>
      <c r="AD89" s="671"/>
      <c r="AE89" s="672"/>
      <c r="AF89" s="672"/>
      <c r="AG89" s="672"/>
      <c r="AH89" s="471"/>
      <c r="AI89" s="673"/>
      <c r="AJ89" s="673"/>
      <c r="AK89" s="673"/>
      <c r="AL89" s="673"/>
      <c r="AM89" s="673"/>
      <c r="AN89" s="674"/>
      <c r="AO89" s="668"/>
      <c r="AP89" s="668"/>
      <c r="AQ89" s="668"/>
      <c r="AR89" s="668"/>
      <c r="AS89" s="668"/>
      <c r="AT89" s="674"/>
      <c r="AU89" s="668"/>
      <c r="AV89" s="668"/>
      <c r="AW89" s="668"/>
      <c r="AX89" s="668"/>
      <c r="AY89" s="668"/>
      <c r="AZ89" s="711"/>
      <c r="BA89" s="186"/>
      <c r="BB89" s="179"/>
      <c r="BC89" s="179"/>
      <c r="BD89" s="179"/>
      <c r="BE89" s="179"/>
      <c r="BF89" s="179"/>
      <c r="BG89" s="179"/>
      <c r="BH89" s="179"/>
      <c r="BI89" s="179"/>
      <c r="BJ89" s="178"/>
      <c r="BK89" s="179"/>
      <c r="BL89" s="672"/>
      <c r="BM89" s="672"/>
      <c r="BN89" s="672"/>
      <c r="BO89" s="471"/>
      <c r="BP89" s="673"/>
      <c r="BQ89" s="673"/>
      <c r="BR89" s="673"/>
      <c r="BS89" s="673"/>
      <c r="BT89" s="673"/>
      <c r="BU89" s="674"/>
      <c r="BV89" s="668"/>
      <c r="BW89" s="668"/>
      <c r="BX89" s="668"/>
      <c r="BY89" s="668"/>
      <c r="BZ89" s="668"/>
      <c r="CA89" s="674"/>
      <c r="CB89" s="668"/>
      <c r="CC89" s="668"/>
      <c r="CD89" s="668"/>
      <c r="CE89" s="668"/>
      <c r="CF89" s="668"/>
      <c r="CG89" s="219"/>
    </row>
    <row r="90" spans="1:85" ht="15" customHeight="1">
      <c r="A90" s="139"/>
      <c r="B90" s="715"/>
      <c r="C90" s="715"/>
      <c r="D90" s="715"/>
      <c r="E90" s="719"/>
      <c r="F90" s="719"/>
      <c r="G90" s="707"/>
      <c r="H90" s="716"/>
      <c r="I90" s="716"/>
      <c r="J90" s="716"/>
      <c r="K90" s="716"/>
      <c r="L90" s="716"/>
      <c r="M90" s="716"/>
      <c r="N90" s="716"/>
      <c r="O90" s="716"/>
      <c r="P90" s="716"/>
      <c r="Q90" s="716"/>
      <c r="R90" s="716"/>
      <c r="S90" s="716"/>
      <c r="T90" s="716"/>
      <c r="U90" s="716"/>
      <c r="V90" s="716"/>
      <c r="W90" s="716"/>
      <c r="X90" s="716"/>
      <c r="Y90" s="716"/>
      <c r="Z90" s="716"/>
      <c r="AA90" s="717"/>
      <c r="AB90" s="717"/>
      <c r="AC90" s="717"/>
      <c r="AD90" s="671"/>
      <c r="AE90" s="474" t="str">
        <f>IF(LEN(VLOOKUP(AA84,suvaha!$D$8:$H$158,3,FALSE))&lt;11,"",LEFT(RIGHT(VLOOKUP(AA84,suvaha!$D$8:$H$158,3,FALSE),11),1))</f>
        <v/>
      </c>
      <c r="AF90" s="181"/>
      <c r="AG90" s="474" t="str">
        <f>IF(LEN(VLOOKUP(AA84,suvaha!$D$8:$H$158,3,FALSE))&lt;10,"",LEFT(RIGHT(VLOOKUP(AA84,suvaha!$D$8:$H$158,3,FALSE),10),1))</f>
        <v/>
      </c>
      <c r="AH90" s="476"/>
      <c r="AI90" s="474" t="str">
        <f>IF(LEN(VLOOKUP(AA84,suvaha!$D$8:$H$158,3,FALSE))&lt;9,"",LEFT(RIGHT(VLOOKUP(AA84,suvaha!$D$8:$H$158,3,FALSE),9),1))</f>
        <v/>
      </c>
      <c r="AJ90" s="181"/>
      <c r="AK90" s="474" t="str">
        <f>IF(LEN(VLOOKUP(AA84,suvaha!$D$8:$H$158,3,FALSE))&lt;8,"",LEFT(RIGHT(VLOOKUP(AA84,suvaha!$D$8:$H$158,3,FALSE),8),1))</f>
        <v/>
      </c>
      <c r="AL90" s="476"/>
      <c r="AM90" s="474" t="str">
        <f>IF(LEN(VLOOKUP(AA84,suvaha!$D$8:$H$158,3,FALSE))&lt;7,"",LEFT(RIGHT(VLOOKUP(AA84,suvaha!$D$8:$H$158,3,FALSE),7),1))</f>
        <v/>
      </c>
      <c r="AN90" s="674"/>
      <c r="AO90" s="474" t="str">
        <f>IF(LEN(VLOOKUP(AA84,suvaha!$D$8:$H$158,3,FALSE))&lt;6,"",LEFT(RIGHT(VLOOKUP(AA84,suvaha!$D$8:$H$158,3,FALSE),6),1))</f>
        <v/>
      </c>
      <c r="AP90" s="476"/>
      <c r="AQ90" s="474" t="str">
        <f>IF(LEN(VLOOKUP(AA84,suvaha!$D$8:$H$158,3,FALSE))&lt;5,"",LEFT(RIGHT(VLOOKUP(AA84,suvaha!$D$8:$H$158,3,FALSE),5),1))</f>
        <v/>
      </c>
      <c r="AR90" s="476"/>
      <c r="AS90" s="474" t="str">
        <f>IF(LEN(VLOOKUP(AA84,suvaha!$D$8:$H$158,3,FALSE))&lt;4,"",LEFT(RIGHT(VLOOKUP(AA84,suvaha!$D$8:$H$158,3,FALSE),4),1))</f>
        <v/>
      </c>
      <c r="AT90" s="674"/>
      <c r="AU90" s="474" t="str">
        <f>IF(LEN(VLOOKUP(AA84,suvaha!$D$8:$H$158,3,FALSE))&lt;3,"",LEFT(RIGHT(VLOOKUP(AA84,suvaha!$D$8:$H$158,3,FALSE),3),1))</f>
        <v/>
      </c>
      <c r="AV90" s="476"/>
      <c r="AW90" s="474" t="str">
        <f>IF(LEN(VLOOKUP(AA84,suvaha!$D$8:$H$158,3,FALSE))&lt;2,"",LEFT(RIGHT(VLOOKUP(AA84,suvaha!$D$8:$H$158,3,FALSE),2),1))</f>
        <v/>
      </c>
      <c r="AX90" s="476"/>
      <c r="AY90" s="474" t="str">
        <f>IF(VLOOKUP(AA84,suvaha!$D$8:$H$85,3,FALSE)=0,"",IF(LEN(VLOOKUP(AA84,suvaha!$D$8:$H$158,3,FALSE))&lt;1,"",LEFT(RIGHT(VLOOKUP(AA84,suvaha!$D$8:$H$158,3,FALSE),1),1)))</f>
        <v/>
      </c>
      <c r="AZ90" s="711"/>
      <c r="BA90" s="186"/>
      <c r="BB90" s="179"/>
      <c r="BC90" s="179"/>
      <c r="BD90" s="179"/>
      <c r="BE90" s="179"/>
      <c r="BF90" s="179"/>
      <c r="BG90" s="179"/>
      <c r="BH90" s="179"/>
      <c r="BI90" s="179"/>
      <c r="BJ90" s="178"/>
      <c r="BK90" s="179"/>
      <c r="BL90" s="474" t="str">
        <f>IF(LEN(VLOOKUP(AA84,suvaha!$D$8:$H$158,5,FALSE))&lt;11,"",LEFT(RIGHT(VLOOKUP(AA84,suvaha!$D$8:$H$158,5,FALSE),11),1))</f>
        <v/>
      </c>
      <c r="BM90" s="181"/>
      <c r="BN90" s="474" t="str">
        <f>IF(LEN(VLOOKUP(AA84,suvaha!$D$8:$H$158,5,FALSE))&lt;10,"",LEFT(RIGHT(VLOOKUP(AA84,suvaha!$D$8:$H$158,5,FALSE),10),1))</f>
        <v/>
      </c>
      <c r="BO90" s="476"/>
      <c r="BP90" s="474" t="str">
        <f>IF(LEN(VLOOKUP(AA84,suvaha!$D$8:$H$158,5,FALSE))&lt;9,"",LEFT(RIGHT(VLOOKUP(AA84,suvaha!$D$8:$H$158,5,FALSE),9),1))</f>
        <v/>
      </c>
      <c r="BQ90" s="181"/>
      <c r="BR90" s="474" t="str">
        <f>IF(LEN(VLOOKUP(AA84,suvaha!$D$8:$H$158,5,FALSE))&lt;8,"",LEFT(RIGHT(VLOOKUP(AA84,suvaha!$D$8:$H$158,5,FALSE),8),1))</f>
        <v/>
      </c>
      <c r="BS90" s="476"/>
      <c r="BT90" s="474" t="str">
        <f>IF(LEN(VLOOKUP(AA84,suvaha!$D$8:$H$158,5,FALSE))&lt;7,"",LEFT(RIGHT(VLOOKUP(AA84,suvaha!$D$8:$H$158,5,FALSE),7),1))</f>
        <v/>
      </c>
      <c r="BU90" s="674"/>
      <c r="BV90" s="474" t="str">
        <f>IF(LEN(VLOOKUP(AA84,suvaha!$D$8:$H$158,5,FALSE))&lt;6,"",LEFT(RIGHT(VLOOKUP(AA84,suvaha!$D$8:$H$158,5,FALSE),6),1))</f>
        <v/>
      </c>
      <c r="BW90" s="476"/>
      <c r="BX90" s="474" t="str">
        <f>IF(LEN(VLOOKUP(AA84,suvaha!$D$8:$H$158,5,FALSE))&lt;5,"",LEFT(RIGHT(VLOOKUP(AA84,suvaha!$D$8:$H$158,5,FALSE),5),1))</f>
        <v/>
      </c>
      <c r="BY90" s="476"/>
      <c r="BZ90" s="474" t="str">
        <f>IF(LEN(VLOOKUP(AA84,suvaha!$D$8:$H$158,5,FALSE))&lt;4,"",LEFT(RIGHT(VLOOKUP(AA84,suvaha!$D$8:$H$158,5,FALSE),4),1))</f>
        <v/>
      </c>
      <c r="CA90" s="674"/>
      <c r="CB90" s="474" t="str">
        <f>IF(LEN(VLOOKUP(AA84,suvaha!$D$8:$H$158,5,FALSE))&lt;3,"",LEFT(RIGHT(VLOOKUP(AA84,suvaha!$D$8:$H$158,5,FALSE),3),1))</f>
        <v/>
      </c>
      <c r="CC90" s="476"/>
      <c r="CD90" s="474" t="str">
        <f>IF(LEN(VLOOKUP(AA84,suvaha!$D$8:$H$158,5,FALSE))&lt;2,"",LEFT(RIGHT(VLOOKUP(AA84,suvaha!$D$8:$H$158,5,FALSE),2),1))</f>
        <v/>
      </c>
      <c r="CE90" s="476"/>
      <c r="CF90" s="474" t="str">
        <f>IF(VLOOKUP(AA84,suvaha!$D$8:$H$85,5,FALSE)=0,"",IF(LEN(VLOOKUP(AA84,suvaha!$D$8:$H$158,5,FALSE))&lt;1,"",LEFT(RIGHT(VLOOKUP(AA84,suvaha!$D$8:$H$158,5,FALSE),1),1)))</f>
        <v/>
      </c>
      <c r="CG90" s="219"/>
    </row>
    <row r="91" spans="1:85" ht="3" customHeight="1">
      <c r="A91" s="139"/>
      <c r="B91" s="715"/>
      <c r="C91" s="715"/>
      <c r="D91" s="715"/>
      <c r="E91" s="719"/>
      <c r="F91" s="719"/>
      <c r="G91" s="707"/>
      <c r="H91" s="716"/>
      <c r="I91" s="716"/>
      <c r="J91" s="716"/>
      <c r="K91" s="716"/>
      <c r="L91" s="716"/>
      <c r="M91" s="716"/>
      <c r="N91" s="716"/>
      <c r="O91" s="716"/>
      <c r="P91" s="716"/>
      <c r="Q91" s="716"/>
      <c r="R91" s="716"/>
      <c r="S91" s="716"/>
      <c r="T91" s="716"/>
      <c r="U91" s="716"/>
      <c r="V91" s="716"/>
      <c r="W91" s="716"/>
      <c r="X91" s="716"/>
      <c r="Y91" s="716"/>
      <c r="Z91" s="716"/>
      <c r="AA91" s="717"/>
      <c r="AB91" s="717"/>
      <c r="AC91" s="717"/>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189"/>
      <c r="BB91" s="182"/>
      <c r="BC91" s="182"/>
      <c r="BD91" s="182"/>
      <c r="BE91" s="182"/>
      <c r="BF91" s="182"/>
      <c r="BG91" s="182"/>
      <c r="BH91" s="182"/>
      <c r="BI91" s="182"/>
      <c r="BJ91" s="183"/>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218"/>
    </row>
    <row r="92" spans="1:85" s="174" customFormat="1" ht="3" customHeight="1">
      <c r="A92" s="139"/>
      <c r="B92" s="715"/>
      <c r="C92" s="715"/>
      <c r="D92" s="715"/>
      <c r="E92" s="719" t="s">
        <v>63</v>
      </c>
      <c r="F92" s="719"/>
      <c r="G92" s="707"/>
      <c r="H92" s="716" t="str">
        <f>Index!C76</f>
        <v>Pôžičky prepojeným účtovným jednotkám (066A) - 096A</v>
      </c>
      <c r="I92" s="716"/>
      <c r="J92" s="716"/>
      <c r="K92" s="716"/>
      <c r="L92" s="716"/>
      <c r="M92" s="716"/>
      <c r="N92" s="716"/>
      <c r="O92" s="716"/>
      <c r="P92" s="716"/>
      <c r="Q92" s="716"/>
      <c r="R92" s="716"/>
      <c r="S92" s="716"/>
      <c r="T92" s="716"/>
      <c r="U92" s="716"/>
      <c r="V92" s="716"/>
      <c r="W92" s="716"/>
      <c r="X92" s="716"/>
      <c r="Y92" s="716"/>
      <c r="Z92" s="716"/>
      <c r="AA92" s="717" t="s">
        <v>93</v>
      </c>
      <c r="AB92" s="717"/>
      <c r="AC92" s="717"/>
      <c r="AD92" s="670"/>
      <c r="AE92" s="670"/>
      <c r="AF92" s="670"/>
      <c r="AG92" s="670"/>
      <c r="AH92" s="670"/>
      <c r="AI92" s="670"/>
      <c r="AJ92" s="670"/>
      <c r="AK92" s="670"/>
      <c r="AL92" s="670"/>
      <c r="AM92" s="670"/>
      <c r="AN92" s="670"/>
      <c r="AO92" s="670"/>
      <c r="AP92" s="670"/>
      <c r="AQ92" s="670"/>
      <c r="AR92" s="670"/>
      <c r="AS92" s="670"/>
      <c r="AT92" s="670"/>
      <c r="AU92" s="670"/>
      <c r="AV92" s="670"/>
      <c r="AW92" s="670"/>
      <c r="AX92" s="670"/>
      <c r="AY92" s="670"/>
      <c r="AZ92" s="670"/>
      <c r="BA92" s="710"/>
      <c r="BB92" s="710"/>
      <c r="BC92" s="710"/>
      <c r="BD92" s="710"/>
      <c r="BE92" s="710"/>
      <c r="BF92" s="710"/>
      <c r="BG92" s="710"/>
      <c r="BH92" s="710"/>
      <c r="BI92" s="710"/>
      <c r="BJ92" s="710"/>
      <c r="BK92" s="710"/>
      <c r="BL92" s="710"/>
      <c r="BM92" s="710"/>
      <c r="BN92" s="710"/>
      <c r="BO92" s="710"/>
      <c r="BP92" s="710"/>
      <c r="BQ92" s="710"/>
      <c r="BR92" s="175"/>
      <c r="BS92" s="175"/>
      <c r="BT92" s="175"/>
      <c r="BU92" s="175"/>
      <c r="BV92" s="175"/>
      <c r="BW92" s="176"/>
      <c r="BX92" s="175"/>
      <c r="BY92" s="175"/>
      <c r="BZ92" s="175"/>
      <c r="CA92" s="175"/>
      <c r="CB92" s="175"/>
      <c r="CC92" s="175"/>
      <c r="CD92" s="175"/>
      <c r="CE92" s="175"/>
      <c r="CF92" s="175"/>
      <c r="CG92" s="216"/>
    </row>
    <row r="93" spans="1:85" s="174" customFormat="1" ht="3" customHeight="1">
      <c r="A93" s="139"/>
      <c r="B93" s="715"/>
      <c r="C93" s="715"/>
      <c r="D93" s="715"/>
      <c r="E93" s="719"/>
      <c r="F93" s="719"/>
      <c r="G93" s="707"/>
      <c r="H93" s="716"/>
      <c r="I93" s="716"/>
      <c r="J93" s="716"/>
      <c r="K93" s="716"/>
      <c r="L93" s="716"/>
      <c r="M93" s="716"/>
      <c r="N93" s="716"/>
      <c r="O93" s="716"/>
      <c r="P93" s="716"/>
      <c r="Q93" s="716"/>
      <c r="R93" s="716"/>
      <c r="S93" s="716"/>
      <c r="T93" s="716"/>
      <c r="U93" s="716"/>
      <c r="V93" s="716"/>
      <c r="W93" s="716"/>
      <c r="X93" s="716"/>
      <c r="Y93" s="716"/>
      <c r="Z93" s="716"/>
      <c r="AA93" s="717"/>
      <c r="AB93" s="717"/>
      <c r="AC93" s="717"/>
      <c r="AD93" s="671"/>
      <c r="AE93" s="672"/>
      <c r="AF93" s="672"/>
      <c r="AG93" s="672"/>
      <c r="AH93" s="471"/>
      <c r="AI93" s="673"/>
      <c r="AJ93" s="673"/>
      <c r="AK93" s="673"/>
      <c r="AL93" s="673"/>
      <c r="AM93" s="673"/>
      <c r="AN93" s="674"/>
      <c r="AO93" s="668"/>
      <c r="AP93" s="668"/>
      <c r="AQ93" s="668"/>
      <c r="AR93" s="668"/>
      <c r="AS93" s="668"/>
      <c r="AT93" s="674"/>
      <c r="AU93" s="668"/>
      <c r="AV93" s="668"/>
      <c r="AW93" s="668"/>
      <c r="AX93" s="668"/>
      <c r="AY93" s="668"/>
      <c r="AZ93" s="711"/>
      <c r="BA93" s="671"/>
      <c r="BB93" s="672"/>
      <c r="BC93" s="672"/>
      <c r="BD93" s="672"/>
      <c r="BE93" s="471"/>
      <c r="BF93" s="673"/>
      <c r="BG93" s="673"/>
      <c r="BH93" s="673"/>
      <c r="BI93" s="673"/>
      <c r="BJ93" s="673"/>
      <c r="BK93" s="674"/>
      <c r="BL93" s="668"/>
      <c r="BM93" s="668"/>
      <c r="BN93" s="668"/>
      <c r="BO93" s="668"/>
      <c r="BP93" s="668"/>
      <c r="BQ93" s="674"/>
      <c r="BR93" s="668"/>
      <c r="BS93" s="668"/>
      <c r="BT93" s="668"/>
      <c r="BU93" s="668"/>
      <c r="BV93" s="668"/>
      <c r="BW93" s="178"/>
      <c r="BX93" s="179"/>
      <c r="BY93" s="179"/>
      <c r="BZ93" s="179"/>
      <c r="CA93" s="179"/>
      <c r="CB93" s="179"/>
      <c r="CC93" s="179"/>
      <c r="CD93" s="179"/>
      <c r="CE93" s="179"/>
      <c r="CF93" s="179"/>
      <c r="CG93" s="217"/>
    </row>
    <row r="94" spans="1:85" ht="15" customHeight="1">
      <c r="A94" s="139"/>
      <c r="B94" s="715"/>
      <c r="C94" s="715"/>
      <c r="D94" s="715"/>
      <c r="E94" s="719"/>
      <c r="F94" s="719"/>
      <c r="G94" s="707"/>
      <c r="H94" s="716"/>
      <c r="I94" s="716"/>
      <c r="J94" s="716"/>
      <c r="K94" s="716"/>
      <c r="L94" s="716"/>
      <c r="M94" s="716"/>
      <c r="N94" s="716"/>
      <c r="O94" s="716"/>
      <c r="P94" s="716"/>
      <c r="Q94" s="716"/>
      <c r="R94" s="716"/>
      <c r="S94" s="716"/>
      <c r="T94" s="716"/>
      <c r="U94" s="716"/>
      <c r="V94" s="716"/>
      <c r="W94" s="716"/>
      <c r="X94" s="716"/>
      <c r="Y94" s="716"/>
      <c r="Z94" s="716"/>
      <c r="AA94" s="717"/>
      <c r="AB94" s="717"/>
      <c r="AC94" s="717"/>
      <c r="AD94" s="671"/>
      <c r="AE94" s="474" t="str">
        <f>IF(LEN(VLOOKUP(AA92,suvaha!$D$8:$H$158,2,FALSE))&lt;11,"",LEFT(RIGHT(VLOOKUP(AA92,suvaha!$D$8:$H$158,2,FALSE),11),1))</f>
        <v/>
      </c>
      <c r="AF94" s="181"/>
      <c r="AG94" s="474" t="str">
        <f>IF(LEN(VLOOKUP(AA92,suvaha!$D$8:$H$158,2,FALSE))&lt;10,"",LEFT(RIGHT(VLOOKUP(AA92,suvaha!$D$8:$H$158,2,FALSE),10),1))</f>
        <v/>
      </c>
      <c r="AH94" s="476"/>
      <c r="AI94" s="474" t="str">
        <f>IF(LEN(VLOOKUP(AA92,suvaha!$D$8:$H$158,2,FALSE))&lt;9,"",LEFT(RIGHT(VLOOKUP(AA92,suvaha!$D$8:$H$158,2,FALSE),9),1))</f>
        <v/>
      </c>
      <c r="AJ94" s="181"/>
      <c r="AK94" s="474" t="str">
        <f>IF(LEN(VLOOKUP(AA92,suvaha!$D$8:$H$158,2,FALSE))&lt;8,"",LEFT(RIGHT(VLOOKUP(AA92,suvaha!$D$8:$H$158,2,FALSE),8),1))</f>
        <v/>
      </c>
      <c r="AL94" s="476"/>
      <c r="AM94" s="474" t="str">
        <f>IF(LEN(VLOOKUP(AA92,suvaha!$D$8:$H$158,2,FALSE))&lt;7,"",LEFT(RIGHT(VLOOKUP(AA92,suvaha!$D$8:$H$158,2,FALSE),7),1))</f>
        <v/>
      </c>
      <c r="AN94" s="674"/>
      <c r="AO94" s="474" t="str">
        <f>IF(LEN(VLOOKUP(AA92,suvaha!$D$8:$H$158,2,FALSE))&lt;6,"",LEFT(RIGHT(VLOOKUP(AA92,suvaha!$D$8:$H$158,2,FALSE),6),1))</f>
        <v/>
      </c>
      <c r="AP94" s="476"/>
      <c r="AQ94" s="474" t="str">
        <f>IF(LEN(VLOOKUP(AA92,suvaha!$D$8:$H$158,2,FALSE))&lt;5,"",LEFT(RIGHT(VLOOKUP(AA92,suvaha!$D$8:$H$158,2,FALSE),5),1))</f>
        <v/>
      </c>
      <c r="AR94" s="476"/>
      <c r="AS94" s="474" t="str">
        <f>IF(LEN(VLOOKUP(AA92,suvaha!$D$8:$H$158,2,FALSE))&lt;4,"",LEFT(RIGHT(VLOOKUP(AA92,suvaha!$D$8:$H$158,2,FALSE),4),1))</f>
        <v/>
      </c>
      <c r="AT94" s="674"/>
      <c r="AU94" s="474" t="str">
        <f>IF(LEN(VLOOKUP(AA92,suvaha!$D$8:$H$158,2,FALSE))&lt;3,"",LEFT(RIGHT(VLOOKUP(AA92,suvaha!$D$8:$H$158,2,FALSE),3),1))</f>
        <v/>
      </c>
      <c r="AV94" s="476"/>
      <c r="AW94" s="474" t="str">
        <f>IF(LEN(VLOOKUP(AA92,suvaha!$D$8:$H$158,2,FALSE))&lt;2,"",LEFT(RIGHT(VLOOKUP(AA92,suvaha!$D$8:$H$158,2,FALSE),2),1))</f>
        <v/>
      </c>
      <c r="AX94" s="476"/>
      <c r="AY94" s="474" t="str">
        <f>IF(VLOOKUP(AA92,suvaha!$D$8:$H$85,2,FALSE)=0,"",IF(LEN(VLOOKUP(AA92,suvaha!$D$8:$H$158,2,FALSE))&lt;1,"",LEFT(RIGHT(VLOOKUP(AA92,suvaha!$D$8:$H$158,2,FALSE),1),1)))</f>
        <v/>
      </c>
      <c r="AZ94" s="711"/>
      <c r="BA94" s="671"/>
      <c r="BB94" s="474" t="str">
        <f>IF(LEN(VLOOKUP(AA92,suvaha!$D$8:$H$158,4,FALSE))&lt;11,"",LEFT(RIGHT(VLOOKUP(AA92,suvaha!$D$8:$H$158,4,FALSE),11),1))</f>
        <v/>
      </c>
      <c r="BC94" s="181"/>
      <c r="BD94" s="474" t="str">
        <f>IF(LEN(VLOOKUP(AA92,suvaha!$D$8:$H$158,4,FALSE))&lt;10,"",LEFT(RIGHT(VLOOKUP(AA92,suvaha!$D$8:$H$158,4,FALSE),10),1))</f>
        <v/>
      </c>
      <c r="BE94" s="476"/>
      <c r="BF94" s="474" t="str">
        <f>IF(LEN(VLOOKUP(AA92,suvaha!$D$8:$H$158,4,FALSE))&lt;9,"",LEFT(RIGHT(VLOOKUP(AA92,suvaha!$D$8:$H$158,4,FALSE),9),1))</f>
        <v/>
      </c>
      <c r="BG94" s="181"/>
      <c r="BH94" s="474" t="str">
        <f>IF(LEN(VLOOKUP(AA92,suvaha!$D$8:$H$158,4,FALSE))&lt;8,"",LEFT(RIGHT(VLOOKUP(AA92,suvaha!$D$8:$H$158,4,FALSE),8),1))</f>
        <v/>
      </c>
      <c r="BI94" s="476"/>
      <c r="BJ94" s="474" t="str">
        <f>IF(LEN(VLOOKUP(AA92,suvaha!$D$8:$H$158,4,FALSE))&lt;7,"",LEFT(RIGHT(VLOOKUP(AA92,suvaha!$D$8:$H$158,4,FALSE),7),1))</f>
        <v/>
      </c>
      <c r="BK94" s="674"/>
      <c r="BL94" s="474" t="str">
        <f>IF(LEN(VLOOKUP(AA92,suvaha!$D$8:$H$158,4,FALSE))&lt;6,"",LEFT(RIGHT(VLOOKUP(AA92,suvaha!$D$8:$H$158,4,FALSE),6),1))</f>
        <v/>
      </c>
      <c r="BM94" s="476"/>
      <c r="BN94" s="474" t="str">
        <f>IF(LEN(VLOOKUP(AA92,suvaha!$D$8:$H$158,4,FALSE))&lt;5,"",LEFT(RIGHT(VLOOKUP(AA92,suvaha!$D$8:$H$158,4,FALSE),5),1))</f>
        <v/>
      </c>
      <c r="BO94" s="476"/>
      <c r="BP94" s="474" t="str">
        <f>IF(LEN(VLOOKUP(AA92,suvaha!$D$8:$H$158,4,FALSE))&lt;4,"",LEFT(RIGHT(VLOOKUP(AA92,suvaha!$D$8:$H$158,4,FALSE),4),1))</f>
        <v/>
      </c>
      <c r="BQ94" s="674"/>
      <c r="BR94" s="474" t="str">
        <f>IF(LEN(VLOOKUP(AA92,suvaha!$D$8:$H$158,4,FALSE))&lt;3,"",LEFT(RIGHT(VLOOKUP(AA92,suvaha!$D$8:$H$158,4,FALSE),3),1))</f>
        <v/>
      </c>
      <c r="BS94" s="476"/>
      <c r="BT94" s="474" t="str">
        <f>IF(LEN(VLOOKUP(AA92,suvaha!$D$8:$H$158,4,FALSE))&lt;2,"",LEFT(RIGHT(VLOOKUP(AA92,suvaha!$D$8:$H$158,4,FALSE),2),1))</f>
        <v/>
      </c>
      <c r="BU94" s="476"/>
      <c r="BV94" s="474" t="str">
        <f>IF(VLOOKUP(AA92,suvaha!$D$8:$H$85,4,FALSE)=0,"",IF(LEN(VLOOKUP(AA92,suvaha!$D$8:$H$158,4,FALSE))&lt;1,"",LEFT(RIGHT(VLOOKUP(AA92,suvaha!$D$8:$H$158,4,FALSE),1),1)))</f>
        <v/>
      </c>
      <c r="BW94" s="178"/>
      <c r="BX94" s="179"/>
      <c r="BY94" s="179"/>
      <c r="BZ94" s="179"/>
      <c r="CA94" s="179"/>
      <c r="CB94" s="179"/>
      <c r="CC94" s="179"/>
      <c r="CD94" s="179"/>
      <c r="CE94" s="179"/>
      <c r="CF94" s="179"/>
      <c r="CG94" s="217"/>
    </row>
    <row r="95" spans="1:85" ht="3" customHeight="1">
      <c r="A95" s="139"/>
      <c r="B95" s="715"/>
      <c r="C95" s="715"/>
      <c r="D95" s="715"/>
      <c r="E95" s="719"/>
      <c r="F95" s="719"/>
      <c r="G95" s="707"/>
      <c r="H95" s="716"/>
      <c r="I95" s="716"/>
      <c r="J95" s="716"/>
      <c r="K95" s="716"/>
      <c r="L95" s="716"/>
      <c r="M95" s="716"/>
      <c r="N95" s="716"/>
      <c r="O95" s="716"/>
      <c r="P95" s="716"/>
      <c r="Q95" s="716"/>
      <c r="R95" s="716"/>
      <c r="S95" s="716"/>
      <c r="T95" s="716"/>
      <c r="U95" s="716"/>
      <c r="V95" s="716"/>
      <c r="W95" s="716"/>
      <c r="X95" s="716"/>
      <c r="Y95" s="716"/>
      <c r="Z95" s="716"/>
      <c r="AA95" s="717"/>
      <c r="AB95" s="717"/>
      <c r="AC95" s="717"/>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669"/>
      <c r="BB95" s="669"/>
      <c r="BC95" s="669"/>
      <c r="BD95" s="669"/>
      <c r="BE95" s="669"/>
      <c r="BF95" s="669"/>
      <c r="BG95" s="669"/>
      <c r="BH95" s="669"/>
      <c r="BI95" s="669"/>
      <c r="BJ95" s="669"/>
      <c r="BK95" s="669"/>
      <c r="BL95" s="669"/>
      <c r="BM95" s="669"/>
      <c r="BN95" s="669"/>
      <c r="BO95" s="669"/>
      <c r="BP95" s="669"/>
      <c r="BQ95" s="669"/>
      <c r="BR95" s="182"/>
      <c r="BS95" s="182"/>
      <c r="BT95" s="182"/>
      <c r="BU95" s="182"/>
      <c r="BV95" s="182"/>
      <c r="BW95" s="183"/>
      <c r="BX95" s="182"/>
      <c r="BY95" s="182"/>
      <c r="BZ95" s="182"/>
      <c r="CA95" s="182"/>
      <c r="CB95" s="182"/>
      <c r="CC95" s="182"/>
      <c r="CD95" s="182"/>
      <c r="CE95" s="182"/>
      <c r="CF95" s="182"/>
      <c r="CG95" s="218"/>
    </row>
    <row r="96" spans="1:85" ht="3" customHeight="1">
      <c r="A96" s="139"/>
      <c r="B96" s="715"/>
      <c r="C96" s="715"/>
      <c r="D96" s="715"/>
      <c r="E96" s="719"/>
      <c r="F96" s="719"/>
      <c r="G96" s="707"/>
      <c r="H96" s="716"/>
      <c r="I96" s="716"/>
      <c r="J96" s="716"/>
      <c r="K96" s="716"/>
      <c r="L96" s="716"/>
      <c r="M96" s="716"/>
      <c r="N96" s="716"/>
      <c r="O96" s="716"/>
      <c r="P96" s="716"/>
      <c r="Q96" s="716"/>
      <c r="R96" s="716"/>
      <c r="S96" s="716"/>
      <c r="T96" s="716"/>
      <c r="U96" s="716"/>
      <c r="V96" s="716"/>
      <c r="W96" s="716"/>
      <c r="X96" s="716"/>
      <c r="Y96" s="716"/>
      <c r="Z96" s="716"/>
      <c r="AA96" s="717"/>
      <c r="AB96" s="717"/>
      <c r="AC96" s="717"/>
      <c r="AD96" s="670"/>
      <c r="AE96" s="670"/>
      <c r="AF96" s="670"/>
      <c r="AG96" s="670"/>
      <c r="AH96" s="670"/>
      <c r="AI96" s="670"/>
      <c r="AJ96" s="670"/>
      <c r="AK96" s="670"/>
      <c r="AL96" s="670"/>
      <c r="AM96" s="670"/>
      <c r="AN96" s="670"/>
      <c r="AO96" s="670"/>
      <c r="AP96" s="670"/>
      <c r="AQ96" s="670"/>
      <c r="AR96" s="670"/>
      <c r="AS96" s="670"/>
      <c r="AT96" s="670"/>
      <c r="AU96" s="670"/>
      <c r="AV96" s="670"/>
      <c r="AW96" s="670"/>
      <c r="AX96" s="670"/>
      <c r="AY96" s="670"/>
      <c r="AZ96" s="670"/>
      <c r="BA96" s="185"/>
      <c r="BB96" s="175"/>
      <c r="BC96" s="175"/>
      <c r="BD96" s="175"/>
      <c r="BE96" s="175"/>
      <c r="BF96" s="175"/>
      <c r="BG96" s="175"/>
      <c r="BH96" s="175"/>
      <c r="BI96" s="175"/>
      <c r="BJ96" s="176"/>
      <c r="BK96" s="175"/>
      <c r="BL96" s="175"/>
      <c r="BM96" s="175"/>
      <c r="BN96" s="175"/>
      <c r="BO96" s="175"/>
      <c r="BP96" s="175"/>
      <c r="BQ96" s="175"/>
      <c r="BR96" s="175"/>
      <c r="BS96" s="175"/>
      <c r="BT96" s="175"/>
      <c r="BU96" s="175"/>
      <c r="BV96" s="175"/>
      <c r="BW96" s="175"/>
      <c r="BX96" s="175"/>
      <c r="BY96" s="175"/>
      <c r="BZ96" s="175"/>
      <c r="CA96" s="175"/>
      <c r="CB96" s="175"/>
      <c r="CC96" s="175"/>
      <c r="CD96" s="175"/>
      <c r="CE96" s="175"/>
      <c r="CF96" s="175"/>
      <c r="CG96" s="216"/>
    </row>
    <row r="97" spans="1:85" ht="3" customHeight="1">
      <c r="A97" s="139"/>
      <c r="B97" s="715"/>
      <c r="C97" s="715"/>
      <c r="D97" s="715"/>
      <c r="E97" s="719"/>
      <c r="F97" s="719"/>
      <c r="G97" s="707"/>
      <c r="H97" s="716"/>
      <c r="I97" s="716"/>
      <c r="J97" s="716"/>
      <c r="K97" s="716"/>
      <c r="L97" s="716"/>
      <c r="M97" s="716"/>
      <c r="N97" s="716"/>
      <c r="O97" s="716"/>
      <c r="P97" s="716"/>
      <c r="Q97" s="716"/>
      <c r="R97" s="716"/>
      <c r="S97" s="716"/>
      <c r="T97" s="716"/>
      <c r="U97" s="716"/>
      <c r="V97" s="716"/>
      <c r="W97" s="716"/>
      <c r="X97" s="716"/>
      <c r="Y97" s="716"/>
      <c r="Z97" s="716"/>
      <c r="AA97" s="717"/>
      <c r="AB97" s="717"/>
      <c r="AC97" s="717"/>
      <c r="AD97" s="671"/>
      <c r="AE97" s="672"/>
      <c r="AF97" s="672"/>
      <c r="AG97" s="672"/>
      <c r="AH97" s="471"/>
      <c r="AI97" s="673"/>
      <c r="AJ97" s="673"/>
      <c r="AK97" s="673"/>
      <c r="AL97" s="673"/>
      <c r="AM97" s="673"/>
      <c r="AN97" s="674"/>
      <c r="AO97" s="668"/>
      <c r="AP97" s="668"/>
      <c r="AQ97" s="668"/>
      <c r="AR97" s="668"/>
      <c r="AS97" s="668"/>
      <c r="AT97" s="674"/>
      <c r="AU97" s="668"/>
      <c r="AV97" s="668"/>
      <c r="AW97" s="668"/>
      <c r="AX97" s="668"/>
      <c r="AY97" s="668"/>
      <c r="AZ97" s="711"/>
      <c r="BA97" s="186"/>
      <c r="BB97" s="179"/>
      <c r="BC97" s="179"/>
      <c r="BD97" s="179"/>
      <c r="BE97" s="179"/>
      <c r="BF97" s="179"/>
      <c r="BG97" s="179"/>
      <c r="BH97" s="179"/>
      <c r="BI97" s="179"/>
      <c r="BJ97" s="178"/>
      <c r="BK97" s="179"/>
      <c r="BL97" s="672"/>
      <c r="BM97" s="672"/>
      <c r="BN97" s="672"/>
      <c r="BO97" s="471"/>
      <c r="BP97" s="673"/>
      <c r="BQ97" s="673"/>
      <c r="BR97" s="673"/>
      <c r="BS97" s="673"/>
      <c r="BT97" s="673"/>
      <c r="BU97" s="674"/>
      <c r="BV97" s="668"/>
      <c r="BW97" s="668"/>
      <c r="BX97" s="668"/>
      <c r="BY97" s="668"/>
      <c r="BZ97" s="668"/>
      <c r="CA97" s="674"/>
      <c r="CB97" s="668"/>
      <c r="CC97" s="668"/>
      <c r="CD97" s="668"/>
      <c r="CE97" s="668"/>
      <c r="CF97" s="668"/>
      <c r="CG97" s="219"/>
    </row>
    <row r="98" spans="1:85" ht="15" customHeight="1">
      <c r="A98" s="139"/>
      <c r="B98" s="715"/>
      <c r="C98" s="715"/>
      <c r="D98" s="715"/>
      <c r="E98" s="719"/>
      <c r="F98" s="719"/>
      <c r="G98" s="707"/>
      <c r="H98" s="716"/>
      <c r="I98" s="716"/>
      <c r="J98" s="716"/>
      <c r="K98" s="716"/>
      <c r="L98" s="716"/>
      <c r="M98" s="716"/>
      <c r="N98" s="716"/>
      <c r="O98" s="716"/>
      <c r="P98" s="716"/>
      <c r="Q98" s="716"/>
      <c r="R98" s="716"/>
      <c r="S98" s="716"/>
      <c r="T98" s="716"/>
      <c r="U98" s="716"/>
      <c r="V98" s="716"/>
      <c r="W98" s="716"/>
      <c r="X98" s="716"/>
      <c r="Y98" s="716"/>
      <c r="Z98" s="716"/>
      <c r="AA98" s="717"/>
      <c r="AB98" s="717"/>
      <c r="AC98" s="717"/>
      <c r="AD98" s="671"/>
      <c r="AE98" s="474" t="str">
        <f>IF(LEN(VLOOKUP(AA92,suvaha!$D$8:$H$158,3,FALSE))&lt;11,"",LEFT(RIGHT(VLOOKUP(AA92,suvaha!$D$8:$H$158,3,FALSE),11),1))</f>
        <v/>
      </c>
      <c r="AF98" s="181"/>
      <c r="AG98" s="474" t="str">
        <f>IF(LEN(VLOOKUP(AA92,suvaha!$D$8:$H$158,3,FALSE))&lt;10,"",LEFT(RIGHT(VLOOKUP(AA92,suvaha!$D$8:$H$158,3,FALSE),10),1))</f>
        <v/>
      </c>
      <c r="AH98" s="476"/>
      <c r="AI98" s="474" t="str">
        <f>IF(LEN(VLOOKUP(AA92,suvaha!$D$8:$H$158,3,FALSE))&lt;9,"",LEFT(RIGHT(VLOOKUP(AA92,suvaha!$D$8:$H$158,3,FALSE),9),1))</f>
        <v/>
      </c>
      <c r="AJ98" s="181"/>
      <c r="AK98" s="474" t="str">
        <f>IF(LEN(VLOOKUP(AA92,suvaha!$D$8:$H$158,3,FALSE))&lt;8,"",LEFT(RIGHT(VLOOKUP(AA92,suvaha!$D$8:$H$158,3,FALSE),8),1))</f>
        <v/>
      </c>
      <c r="AL98" s="476"/>
      <c r="AM98" s="474" t="str">
        <f>IF(LEN(VLOOKUP(AA92,suvaha!$D$8:$H$158,3,FALSE))&lt;7,"",LEFT(RIGHT(VLOOKUP(AA92,suvaha!$D$8:$H$158,3,FALSE),7),1))</f>
        <v/>
      </c>
      <c r="AN98" s="674"/>
      <c r="AO98" s="474" t="str">
        <f>IF(LEN(VLOOKUP(AA92,suvaha!$D$8:$H$158,3,FALSE))&lt;6,"",LEFT(RIGHT(VLOOKUP(AA92,suvaha!$D$8:$H$158,3,FALSE),6),1))</f>
        <v/>
      </c>
      <c r="AP98" s="476"/>
      <c r="AQ98" s="474" t="str">
        <f>IF(LEN(VLOOKUP(AA92,suvaha!$D$8:$H$158,3,FALSE))&lt;5,"",LEFT(RIGHT(VLOOKUP(AA92,suvaha!$D$8:$H$158,3,FALSE),5),1))</f>
        <v/>
      </c>
      <c r="AR98" s="476"/>
      <c r="AS98" s="474" t="str">
        <f>IF(LEN(VLOOKUP(AA92,suvaha!$D$8:$H$158,3,FALSE))&lt;4,"",LEFT(RIGHT(VLOOKUP(AA92,suvaha!$D$8:$H$158,3,FALSE),4),1))</f>
        <v/>
      </c>
      <c r="AT98" s="674"/>
      <c r="AU98" s="474" t="str">
        <f>IF(LEN(VLOOKUP(AA92,suvaha!$D$8:$H$158,3,FALSE))&lt;3,"",LEFT(RIGHT(VLOOKUP(AA92,suvaha!$D$8:$H$158,3,FALSE),3),1))</f>
        <v/>
      </c>
      <c r="AV98" s="476"/>
      <c r="AW98" s="474" t="str">
        <f>IF(LEN(VLOOKUP(AA92,suvaha!$D$8:$H$158,3,FALSE))&lt;2,"",LEFT(RIGHT(VLOOKUP(AA92,suvaha!$D$8:$H$158,3,FALSE),2),1))</f>
        <v/>
      </c>
      <c r="AX98" s="476"/>
      <c r="AY98" s="474" t="str">
        <f>IF(VLOOKUP(AA92,suvaha!$D$8:$H$85,3,FALSE)=0,"",IF(LEN(VLOOKUP(AA92,suvaha!$D$8:$H$158,3,FALSE))&lt;1,"",LEFT(RIGHT(VLOOKUP(AA92,suvaha!$D$8:$H$158,3,FALSE),1),1)))</f>
        <v/>
      </c>
      <c r="AZ98" s="711"/>
      <c r="BA98" s="186"/>
      <c r="BB98" s="179"/>
      <c r="BC98" s="179"/>
      <c r="BD98" s="179"/>
      <c r="BE98" s="179"/>
      <c r="BF98" s="179"/>
      <c r="BG98" s="179"/>
      <c r="BH98" s="179"/>
      <c r="BI98" s="179"/>
      <c r="BJ98" s="178"/>
      <c r="BK98" s="179"/>
      <c r="BL98" s="474" t="str">
        <f>IF(LEN(VLOOKUP(AA92,suvaha!$D$8:$H$158,5,FALSE))&lt;11,"",LEFT(RIGHT(VLOOKUP(AA92,suvaha!$D$8:$H$158,5,FALSE),11),1))</f>
        <v/>
      </c>
      <c r="BM98" s="181"/>
      <c r="BN98" s="474" t="str">
        <f>IF(LEN(VLOOKUP(AA92,suvaha!$D$8:$H$158,5,FALSE))&lt;10,"",LEFT(RIGHT(VLOOKUP(AA92,suvaha!$D$8:$H$158,5,FALSE),10),1))</f>
        <v/>
      </c>
      <c r="BO98" s="476"/>
      <c r="BP98" s="474" t="str">
        <f>IF(LEN(VLOOKUP(AA92,suvaha!$D$8:$H$158,5,FALSE))&lt;9,"",LEFT(RIGHT(VLOOKUP(AA92,suvaha!$D$8:$H$158,5,FALSE),9),1))</f>
        <v/>
      </c>
      <c r="BQ98" s="181"/>
      <c r="BR98" s="474" t="str">
        <f>IF(LEN(VLOOKUP(AA92,suvaha!$D$8:$H$158,5,FALSE))&lt;8,"",LEFT(RIGHT(VLOOKUP(AA92,suvaha!$D$8:$H$158,5,FALSE),8),1))</f>
        <v/>
      </c>
      <c r="BS98" s="476"/>
      <c r="BT98" s="474" t="str">
        <f>IF(LEN(VLOOKUP(AA92,suvaha!$D$8:$H$158,5,FALSE))&lt;7,"",LEFT(RIGHT(VLOOKUP(AA92,suvaha!$D$8:$H$158,5,FALSE),7),1))</f>
        <v/>
      </c>
      <c r="BU98" s="674"/>
      <c r="BV98" s="474" t="str">
        <f>IF(LEN(VLOOKUP(AA92,suvaha!$D$8:$H$158,5,FALSE))&lt;6,"",LEFT(RIGHT(VLOOKUP(AA92,suvaha!$D$8:$H$158,5,FALSE),6),1))</f>
        <v/>
      </c>
      <c r="BW98" s="476"/>
      <c r="BX98" s="474" t="str">
        <f>IF(LEN(VLOOKUP(AA92,suvaha!$D$8:$H$158,5,FALSE))&lt;5,"",LEFT(RIGHT(VLOOKUP(AA92,suvaha!$D$8:$H$158,5,FALSE),5),1))</f>
        <v/>
      </c>
      <c r="BY98" s="476"/>
      <c r="BZ98" s="474" t="str">
        <f>IF(LEN(VLOOKUP(AA92,suvaha!$D$8:$H$158,5,FALSE))&lt;4,"",LEFT(RIGHT(VLOOKUP(AA92,suvaha!$D$8:$H$158,5,FALSE),4),1))</f>
        <v/>
      </c>
      <c r="CA98" s="674"/>
      <c r="CB98" s="474" t="str">
        <f>IF(LEN(VLOOKUP(AA92,suvaha!$D$8:$H$158,5,FALSE))&lt;3,"",LEFT(RIGHT(VLOOKUP(AA92,suvaha!$D$8:$H$158,5,FALSE),3),1))</f>
        <v/>
      </c>
      <c r="CC98" s="476"/>
      <c r="CD98" s="474" t="str">
        <f>IF(LEN(VLOOKUP(AA92,suvaha!$D$8:$H$158,5,FALSE))&lt;2,"",LEFT(RIGHT(VLOOKUP(AA92,suvaha!$D$8:$H$158,5,FALSE),2),1))</f>
        <v/>
      </c>
      <c r="CE98" s="476"/>
      <c r="CF98" s="474" t="str">
        <f>IF(VLOOKUP(AA92,suvaha!$D$8:$H$85,5,FALSE)=0,"",IF(LEN(VLOOKUP(AA92,suvaha!$D$8:$H$158,5,FALSE))&lt;1,"",LEFT(RIGHT(VLOOKUP(AA92,suvaha!$D$8:$H$158,5,FALSE),1),1)))</f>
        <v/>
      </c>
      <c r="CG98" s="219"/>
    </row>
    <row r="99" spans="1:85" ht="3" customHeight="1">
      <c r="A99" s="139"/>
      <c r="B99" s="715"/>
      <c r="C99" s="715"/>
      <c r="D99" s="715"/>
      <c r="E99" s="719"/>
      <c r="F99" s="719"/>
      <c r="G99" s="707"/>
      <c r="H99" s="716"/>
      <c r="I99" s="716"/>
      <c r="J99" s="716"/>
      <c r="K99" s="716"/>
      <c r="L99" s="716"/>
      <c r="M99" s="716"/>
      <c r="N99" s="716"/>
      <c r="O99" s="716"/>
      <c r="P99" s="716"/>
      <c r="Q99" s="716"/>
      <c r="R99" s="716"/>
      <c r="S99" s="716"/>
      <c r="T99" s="716"/>
      <c r="U99" s="716"/>
      <c r="V99" s="716"/>
      <c r="W99" s="716"/>
      <c r="X99" s="716"/>
      <c r="Y99" s="716"/>
      <c r="Z99" s="716"/>
      <c r="AA99" s="717"/>
      <c r="AB99" s="717"/>
      <c r="AC99" s="717"/>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189"/>
      <c r="BB99" s="182"/>
      <c r="BC99" s="182"/>
      <c r="BD99" s="182"/>
      <c r="BE99" s="182"/>
      <c r="BF99" s="182"/>
      <c r="BG99" s="182"/>
      <c r="BH99" s="182"/>
      <c r="BI99" s="182"/>
      <c r="BJ99" s="183"/>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218"/>
    </row>
    <row r="100" spans="1:85" s="174" customFormat="1" ht="3" customHeight="1">
      <c r="A100" s="139"/>
      <c r="B100" s="715"/>
      <c r="C100" s="715"/>
      <c r="D100" s="715"/>
      <c r="E100" s="719" t="s">
        <v>65</v>
      </c>
      <c r="F100" s="719"/>
      <c r="G100" s="707"/>
      <c r="H100" s="716" t="str">
        <f>Index!C77</f>
        <v>Pôžičky v rámci podielovej účasti okrem prepojeným účtovným jednotkám (066A) - 096A</v>
      </c>
      <c r="I100" s="716"/>
      <c r="J100" s="716"/>
      <c r="K100" s="716"/>
      <c r="L100" s="716"/>
      <c r="M100" s="716"/>
      <c r="N100" s="716"/>
      <c r="O100" s="716"/>
      <c r="P100" s="716"/>
      <c r="Q100" s="716"/>
      <c r="R100" s="716"/>
      <c r="S100" s="716"/>
      <c r="T100" s="716"/>
      <c r="U100" s="716"/>
      <c r="V100" s="716"/>
      <c r="W100" s="716"/>
      <c r="X100" s="716"/>
      <c r="Y100" s="716"/>
      <c r="Z100" s="716"/>
      <c r="AA100" s="717" t="s">
        <v>94</v>
      </c>
      <c r="AB100" s="717"/>
      <c r="AC100" s="717"/>
      <c r="AD100" s="670"/>
      <c r="AE100" s="670"/>
      <c r="AF100" s="670"/>
      <c r="AG100" s="670"/>
      <c r="AH100" s="670"/>
      <c r="AI100" s="670"/>
      <c r="AJ100" s="670"/>
      <c r="AK100" s="670"/>
      <c r="AL100" s="670"/>
      <c r="AM100" s="670"/>
      <c r="AN100" s="670"/>
      <c r="AO100" s="670"/>
      <c r="AP100" s="670"/>
      <c r="AQ100" s="670"/>
      <c r="AR100" s="670"/>
      <c r="AS100" s="670"/>
      <c r="AT100" s="670"/>
      <c r="AU100" s="670"/>
      <c r="AV100" s="670"/>
      <c r="AW100" s="670"/>
      <c r="AX100" s="670"/>
      <c r="AY100" s="670"/>
      <c r="AZ100" s="670"/>
      <c r="BA100" s="710"/>
      <c r="BB100" s="710"/>
      <c r="BC100" s="710"/>
      <c r="BD100" s="710"/>
      <c r="BE100" s="710"/>
      <c r="BF100" s="710"/>
      <c r="BG100" s="710"/>
      <c r="BH100" s="710"/>
      <c r="BI100" s="710"/>
      <c r="BJ100" s="710"/>
      <c r="BK100" s="710"/>
      <c r="BL100" s="710"/>
      <c r="BM100" s="710"/>
      <c r="BN100" s="710"/>
      <c r="BO100" s="710"/>
      <c r="BP100" s="710"/>
      <c r="BQ100" s="710"/>
      <c r="BR100" s="175"/>
      <c r="BS100" s="175"/>
      <c r="BT100" s="175"/>
      <c r="BU100" s="175"/>
      <c r="BV100" s="175"/>
      <c r="BW100" s="176"/>
      <c r="BX100" s="175"/>
      <c r="BY100" s="175"/>
      <c r="BZ100" s="175"/>
      <c r="CA100" s="175"/>
      <c r="CB100" s="175"/>
      <c r="CC100" s="175"/>
      <c r="CD100" s="175"/>
      <c r="CE100" s="175"/>
      <c r="CF100" s="175"/>
      <c r="CG100" s="216"/>
    </row>
    <row r="101" spans="1:85" s="174" customFormat="1" ht="3" customHeight="1">
      <c r="A101" s="139"/>
      <c r="B101" s="715"/>
      <c r="C101" s="715"/>
      <c r="D101" s="715"/>
      <c r="E101" s="719"/>
      <c r="F101" s="719"/>
      <c r="G101" s="707"/>
      <c r="H101" s="716"/>
      <c r="I101" s="716"/>
      <c r="J101" s="716"/>
      <c r="K101" s="716"/>
      <c r="L101" s="716"/>
      <c r="M101" s="716"/>
      <c r="N101" s="716"/>
      <c r="O101" s="716"/>
      <c r="P101" s="716"/>
      <c r="Q101" s="716"/>
      <c r="R101" s="716"/>
      <c r="S101" s="716"/>
      <c r="T101" s="716"/>
      <c r="U101" s="716"/>
      <c r="V101" s="716"/>
      <c r="W101" s="716"/>
      <c r="X101" s="716"/>
      <c r="Y101" s="716"/>
      <c r="Z101" s="716"/>
      <c r="AA101" s="717"/>
      <c r="AB101" s="717"/>
      <c r="AC101" s="717"/>
      <c r="AD101" s="671"/>
      <c r="AE101" s="672"/>
      <c r="AF101" s="672"/>
      <c r="AG101" s="672"/>
      <c r="AH101" s="471"/>
      <c r="AI101" s="673"/>
      <c r="AJ101" s="673"/>
      <c r="AK101" s="673"/>
      <c r="AL101" s="673"/>
      <c r="AM101" s="673"/>
      <c r="AN101" s="674"/>
      <c r="AO101" s="668"/>
      <c r="AP101" s="668"/>
      <c r="AQ101" s="668"/>
      <c r="AR101" s="668"/>
      <c r="AS101" s="668"/>
      <c r="AT101" s="674"/>
      <c r="AU101" s="668"/>
      <c r="AV101" s="668"/>
      <c r="AW101" s="668"/>
      <c r="AX101" s="668"/>
      <c r="AY101" s="668"/>
      <c r="AZ101" s="711"/>
      <c r="BA101" s="671"/>
      <c r="BB101" s="672"/>
      <c r="BC101" s="672"/>
      <c r="BD101" s="672"/>
      <c r="BE101" s="471"/>
      <c r="BF101" s="673"/>
      <c r="BG101" s="673"/>
      <c r="BH101" s="673"/>
      <c r="BI101" s="673"/>
      <c r="BJ101" s="673"/>
      <c r="BK101" s="674"/>
      <c r="BL101" s="668"/>
      <c r="BM101" s="668"/>
      <c r="BN101" s="668"/>
      <c r="BO101" s="668"/>
      <c r="BP101" s="668"/>
      <c r="BQ101" s="674"/>
      <c r="BR101" s="668"/>
      <c r="BS101" s="668"/>
      <c r="BT101" s="668"/>
      <c r="BU101" s="668"/>
      <c r="BV101" s="668"/>
      <c r="BW101" s="178"/>
      <c r="BX101" s="179"/>
      <c r="BY101" s="179"/>
      <c r="BZ101" s="179"/>
      <c r="CA101" s="179"/>
      <c r="CB101" s="179"/>
      <c r="CC101" s="179"/>
      <c r="CD101" s="179"/>
      <c r="CE101" s="179"/>
      <c r="CF101" s="179"/>
      <c r="CG101" s="217"/>
    </row>
    <row r="102" spans="1:85" ht="15" customHeight="1">
      <c r="A102" s="139"/>
      <c r="B102" s="715"/>
      <c r="C102" s="715"/>
      <c r="D102" s="715"/>
      <c r="E102" s="719"/>
      <c r="F102" s="719"/>
      <c r="G102" s="707"/>
      <c r="H102" s="716"/>
      <c r="I102" s="716"/>
      <c r="J102" s="716"/>
      <c r="K102" s="716"/>
      <c r="L102" s="716"/>
      <c r="M102" s="716"/>
      <c r="N102" s="716"/>
      <c r="O102" s="716"/>
      <c r="P102" s="716"/>
      <c r="Q102" s="716"/>
      <c r="R102" s="716"/>
      <c r="S102" s="716"/>
      <c r="T102" s="716"/>
      <c r="U102" s="716"/>
      <c r="V102" s="716"/>
      <c r="W102" s="716"/>
      <c r="X102" s="716"/>
      <c r="Y102" s="716"/>
      <c r="Z102" s="716"/>
      <c r="AA102" s="717"/>
      <c r="AB102" s="717"/>
      <c r="AC102" s="717"/>
      <c r="AD102" s="671"/>
      <c r="AE102" s="474" t="str">
        <f>IF(LEN(VLOOKUP(AA100,suvaha!$D$8:$H$158,2,FALSE))&lt;11,"",LEFT(RIGHT(VLOOKUP(AA100,suvaha!$D$8:$H$158,2,FALSE),11),1))</f>
        <v/>
      </c>
      <c r="AF102" s="181"/>
      <c r="AG102" s="474" t="str">
        <f>IF(LEN(VLOOKUP(AA100,suvaha!$D$8:$H$158,2,FALSE))&lt;10,"",LEFT(RIGHT(VLOOKUP(AA100,suvaha!$D$8:$H$158,2,FALSE),10),1))</f>
        <v/>
      </c>
      <c r="AH102" s="476"/>
      <c r="AI102" s="474" t="str">
        <f>IF(LEN(VLOOKUP(AA100,suvaha!$D$8:$H$158,2,FALSE))&lt;9,"",LEFT(RIGHT(VLOOKUP(AA100,suvaha!$D$8:$H$158,2,FALSE),9),1))</f>
        <v/>
      </c>
      <c r="AJ102" s="181"/>
      <c r="AK102" s="474" t="str">
        <f>IF(LEN(VLOOKUP(AA100,suvaha!$D$8:$H$158,2,FALSE))&lt;8,"",LEFT(RIGHT(VLOOKUP(AA100,suvaha!$D$8:$H$158,2,FALSE),8),1))</f>
        <v/>
      </c>
      <c r="AL102" s="476"/>
      <c r="AM102" s="474" t="str">
        <f>IF(LEN(VLOOKUP(AA100,suvaha!$D$8:$H$158,2,FALSE))&lt;7,"",LEFT(RIGHT(VLOOKUP(AA100,suvaha!$D$8:$H$158,2,FALSE),7),1))</f>
        <v/>
      </c>
      <c r="AN102" s="674"/>
      <c r="AO102" s="474" t="str">
        <f>IF(LEN(VLOOKUP(AA100,suvaha!$D$8:$H$158,2,FALSE))&lt;6,"",LEFT(RIGHT(VLOOKUP(AA100,suvaha!$D$8:$H$158,2,FALSE),6),1))</f>
        <v/>
      </c>
      <c r="AP102" s="476"/>
      <c r="AQ102" s="474" t="str">
        <f>IF(LEN(VLOOKUP(AA100,suvaha!$D$8:$H$158,2,FALSE))&lt;5,"",LEFT(RIGHT(VLOOKUP(AA100,suvaha!$D$8:$H$158,2,FALSE),5),1))</f>
        <v/>
      </c>
      <c r="AR102" s="476"/>
      <c r="AS102" s="474" t="str">
        <f>IF(LEN(VLOOKUP(AA100,suvaha!$D$8:$H$158,2,FALSE))&lt;4,"",LEFT(RIGHT(VLOOKUP(AA100,suvaha!$D$8:$H$158,2,FALSE),4),1))</f>
        <v/>
      </c>
      <c r="AT102" s="674"/>
      <c r="AU102" s="474" t="str">
        <f>IF(LEN(VLOOKUP(AA100,suvaha!$D$8:$H$158,2,FALSE))&lt;3,"",LEFT(RIGHT(VLOOKUP(AA100,suvaha!$D$8:$H$158,2,FALSE),3),1))</f>
        <v/>
      </c>
      <c r="AV102" s="476"/>
      <c r="AW102" s="474" t="str">
        <f>IF(LEN(VLOOKUP(AA100,suvaha!$D$8:$H$158,2,FALSE))&lt;2,"",LEFT(RIGHT(VLOOKUP(AA100,suvaha!$D$8:$H$158,2,FALSE),2),1))</f>
        <v/>
      </c>
      <c r="AX102" s="476"/>
      <c r="AY102" s="474" t="str">
        <f>IF(VLOOKUP(AA100,suvaha!$D$8:$H$85,2,FALSE)=0,"",IF(LEN(VLOOKUP(AA100,suvaha!$D$8:$H$158,2,FALSE))&lt;1,"",LEFT(RIGHT(VLOOKUP(AA100,suvaha!$D$8:$H$158,2,FALSE),1),1)))</f>
        <v/>
      </c>
      <c r="AZ102" s="711"/>
      <c r="BA102" s="671"/>
      <c r="BB102" s="474" t="str">
        <f>IF(LEN(VLOOKUP(AA100,suvaha!$D$8:$H$158,4,FALSE))&lt;11,"",LEFT(RIGHT(VLOOKUP(AA100,suvaha!$D$8:$H$158,4,FALSE),11),1))</f>
        <v/>
      </c>
      <c r="BC102" s="181"/>
      <c r="BD102" s="474" t="str">
        <f>IF(LEN(VLOOKUP(AA100,suvaha!$D$8:$H$158,4,FALSE))&lt;10,"",LEFT(RIGHT(VLOOKUP(AA100,suvaha!$D$8:$H$158,4,FALSE),10),1))</f>
        <v/>
      </c>
      <c r="BE102" s="476"/>
      <c r="BF102" s="474" t="str">
        <f>IF(LEN(VLOOKUP(AA100,suvaha!$D$8:$H$158,4,FALSE))&lt;9,"",LEFT(RIGHT(VLOOKUP(AA100,suvaha!$D$8:$H$158,4,FALSE),9),1))</f>
        <v/>
      </c>
      <c r="BG102" s="181"/>
      <c r="BH102" s="474" t="str">
        <f>IF(LEN(VLOOKUP(AA100,suvaha!$D$8:$H$158,4,FALSE))&lt;8,"",LEFT(RIGHT(VLOOKUP(AA100,suvaha!$D$8:$H$158,4,FALSE),8),1))</f>
        <v/>
      </c>
      <c r="BI102" s="476"/>
      <c r="BJ102" s="474" t="str">
        <f>IF(LEN(VLOOKUP(AA100,suvaha!$D$8:$H$158,4,FALSE))&lt;7,"",LEFT(RIGHT(VLOOKUP(AA100,suvaha!$D$8:$H$158,4,FALSE),7),1))</f>
        <v/>
      </c>
      <c r="BK102" s="674"/>
      <c r="BL102" s="474" t="str">
        <f>IF(LEN(VLOOKUP(AA100,suvaha!$D$8:$H$158,4,FALSE))&lt;6,"",LEFT(RIGHT(VLOOKUP(AA100,suvaha!$D$8:$H$158,4,FALSE),6),1))</f>
        <v/>
      </c>
      <c r="BM102" s="476"/>
      <c r="BN102" s="474" t="str">
        <f>IF(LEN(VLOOKUP(AA100,suvaha!$D$8:$H$158,4,FALSE))&lt;5,"",LEFT(RIGHT(VLOOKUP(AA100,suvaha!$D$8:$H$158,4,FALSE),5),1))</f>
        <v/>
      </c>
      <c r="BO102" s="476"/>
      <c r="BP102" s="474" t="str">
        <f>IF(LEN(VLOOKUP(AA100,suvaha!$D$8:$H$158,4,FALSE))&lt;4,"",LEFT(RIGHT(VLOOKUP(AA100,suvaha!$D$8:$H$158,4,FALSE),4),1))</f>
        <v/>
      </c>
      <c r="BQ102" s="674"/>
      <c r="BR102" s="474" t="str">
        <f>IF(LEN(VLOOKUP(AA100,suvaha!$D$8:$H$158,4,FALSE))&lt;3,"",LEFT(RIGHT(VLOOKUP(AA100,suvaha!$D$8:$H$158,4,FALSE),3),1))</f>
        <v/>
      </c>
      <c r="BS102" s="476"/>
      <c r="BT102" s="474" t="str">
        <f>IF(LEN(VLOOKUP(AA100,suvaha!$D$8:$H$158,4,FALSE))&lt;2,"",LEFT(RIGHT(VLOOKUP(AA100,suvaha!$D$8:$H$158,4,FALSE),2),1))</f>
        <v/>
      </c>
      <c r="BU102" s="476"/>
      <c r="BV102" s="474" t="str">
        <f>IF(VLOOKUP(AA100,suvaha!$D$8:$H$85,4,FALSE)=0,"",IF(LEN(VLOOKUP(AA100,suvaha!$D$8:$H$158,4,FALSE))&lt;1,"",LEFT(RIGHT(VLOOKUP(AA100,suvaha!$D$8:$H$158,4,FALSE),1),1)))</f>
        <v/>
      </c>
      <c r="BW102" s="178"/>
      <c r="BX102" s="179"/>
      <c r="BY102" s="179"/>
      <c r="BZ102" s="179"/>
      <c r="CA102" s="179"/>
      <c r="CB102" s="179"/>
      <c r="CC102" s="179"/>
      <c r="CD102" s="179"/>
      <c r="CE102" s="179"/>
      <c r="CF102" s="179"/>
      <c r="CG102" s="217"/>
    </row>
    <row r="103" spans="1:85" ht="3" customHeight="1">
      <c r="A103" s="139"/>
      <c r="B103" s="715"/>
      <c r="C103" s="715"/>
      <c r="D103" s="715"/>
      <c r="E103" s="719"/>
      <c r="F103" s="719"/>
      <c r="G103" s="707"/>
      <c r="H103" s="716"/>
      <c r="I103" s="716"/>
      <c r="J103" s="716"/>
      <c r="K103" s="716"/>
      <c r="L103" s="716"/>
      <c r="M103" s="716"/>
      <c r="N103" s="716"/>
      <c r="O103" s="716"/>
      <c r="P103" s="716"/>
      <c r="Q103" s="716"/>
      <c r="R103" s="716"/>
      <c r="S103" s="716"/>
      <c r="T103" s="716"/>
      <c r="U103" s="716"/>
      <c r="V103" s="716"/>
      <c r="W103" s="716"/>
      <c r="X103" s="716"/>
      <c r="Y103" s="716"/>
      <c r="Z103" s="716"/>
      <c r="AA103" s="717"/>
      <c r="AB103" s="717"/>
      <c r="AC103" s="717"/>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669"/>
      <c r="BB103" s="669"/>
      <c r="BC103" s="669"/>
      <c r="BD103" s="669"/>
      <c r="BE103" s="669"/>
      <c r="BF103" s="669"/>
      <c r="BG103" s="669"/>
      <c r="BH103" s="669"/>
      <c r="BI103" s="669"/>
      <c r="BJ103" s="669"/>
      <c r="BK103" s="669"/>
      <c r="BL103" s="669"/>
      <c r="BM103" s="669"/>
      <c r="BN103" s="669"/>
      <c r="BO103" s="669"/>
      <c r="BP103" s="669"/>
      <c r="BQ103" s="669"/>
      <c r="BR103" s="182"/>
      <c r="BS103" s="182"/>
      <c r="BT103" s="182"/>
      <c r="BU103" s="182"/>
      <c r="BV103" s="182"/>
      <c r="BW103" s="183"/>
      <c r="BX103" s="182"/>
      <c r="BY103" s="182"/>
      <c r="BZ103" s="182"/>
      <c r="CA103" s="182"/>
      <c r="CB103" s="182"/>
      <c r="CC103" s="182"/>
      <c r="CD103" s="182"/>
      <c r="CE103" s="182"/>
      <c r="CF103" s="182"/>
      <c r="CG103" s="218"/>
    </row>
    <row r="104" spans="1:85" ht="3" customHeight="1">
      <c r="A104" s="139"/>
      <c r="B104" s="715"/>
      <c r="C104" s="715"/>
      <c r="D104" s="715"/>
      <c r="E104" s="719"/>
      <c r="F104" s="719"/>
      <c r="G104" s="707"/>
      <c r="H104" s="716"/>
      <c r="I104" s="716"/>
      <c r="J104" s="716"/>
      <c r="K104" s="716"/>
      <c r="L104" s="716"/>
      <c r="M104" s="716"/>
      <c r="N104" s="716"/>
      <c r="O104" s="716"/>
      <c r="P104" s="716"/>
      <c r="Q104" s="716"/>
      <c r="R104" s="716"/>
      <c r="S104" s="716"/>
      <c r="T104" s="716"/>
      <c r="U104" s="716"/>
      <c r="V104" s="716"/>
      <c r="W104" s="716"/>
      <c r="X104" s="716"/>
      <c r="Y104" s="716"/>
      <c r="Z104" s="716"/>
      <c r="AA104" s="717"/>
      <c r="AB104" s="717"/>
      <c r="AC104" s="717"/>
      <c r="AD104" s="670"/>
      <c r="AE104" s="670"/>
      <c r="AF104" s="670"/>
      <c r="AG104" s="670"/>
      <c r="AH104" s="670"/>
      <c r="AI104" s="670"/>
      <c r="AJ104" s="670"/>
      <c r="AK104" s="670"/>
      <c r="AL104" s="670"/>
      <c r="AM104" s="670"/>
      <c r="AN104" s="670"/>
      <c r="AO104" s="670"/>
      <c r="AP104" s="670"/>
      <c r="AQ104" s="670"/>
      <c r="AR104" s="670"/>
      <c r="AS104" s="670"/>
      <c r="AT104" s="670"/>
      <c r="AU104" s="670"/>
      <c r="AV104" s="670"/>
      <c r="AW104" s="670"/>
      <c r="AX104" s="670"/>
      <c r="AY104" s="670"/>
      <c r="AZ104" s="670"/>
      <c r="BA104" s="185"/>
      <c r="BB104" s="175"/>
      <c r="BC104" s="175"/>
      <c r="BD104" s="175"/>
      <c r="BE104" s="175"/>
      <c r="BF104" s="175"/>
      <c r="BG104" s="175"/>
      <c r="BH104" s="175"/>
      <c r="BI104" s="175"/>
      <c r="BJ104" s="176"/>
      <c r="BK104" s="175"/>
      <c r="BL104" s="175"/>
      <c r="BM104" s="175"/>
      <c r="BN104" s="175"/>
      <c r="BO104" s="175"/>
      <c r="BP104" s="175"/>
      <c r="BQ104" s="175"/>
      <c r="BR104" s="175"/>
      <c r="BS104" s="175"/>
      <c r="BT104" s="175"/>
      <c r="BU104" s="175"/>
      <c r="BV104" s="175"/>
      <c r="BW104" s="175"/>
      <c r="BX104" s="175"/>
      <c r="BY104" s="175"/>
      <c r="BZ104" s="175"/>
      <c r="CA104" s="175"/>
      <c r="CB104" s="175"/>
      <c r="CC104" s="175"/>
      <c r="CD104" s="175"/>
      <c r="CE104" s="175"/>
      <c r="CF104" s="175"/>
      <c r="CG104" s="216"/>
    </row>
    <row r="105" spans="1:85" ht="3" customHeight="1">
      <c r="A105" s="139"/>
      <c r="B105" s="715"/>
      <c r="C105" s="715"/>
      <c r="D105" s="715"/>
      <c r="E105" s="719"/>
      <c r="F105" s="719"/>
      <c r="G105" s="707"/>
      <c r="H105" s="716"/>
      <c r="I105" s="716"/>
      <c r="J105" s="716"/>
      <c r="K105" s="716"/>
      <c r="L105" s="716"/>
      <c r="M105" s="716"/>
      <c r="N105" s="716"/>
      <c r="O105" s="716"/>
      <c r="P105" s="716"/>
      <c r="Q105" s="716"/>
      <c r="R105" s="716"/>
      <c r="S105" s="716"/>
      <c r="T105" s="716"/>
      <c r="U105" s="716"/>
      <c r="V105" s="716"/>
      <c r="W105" s="716"/>
      <c r="X105" s="716"/>
      <c r="Y105" s="716"/>
      <c r="Z105" s="716"/>
      <c r="AA105" s="717"/>
      <c r="AB105" s="717"/>
      <c r="AC105" s="717"/>
      <c r="AD105" s="671"/>
      <c r="AE105" s="672"/>
      <c r="AF105" s="672"/>
      <c r="AG105" s="672"/>
      <c r="AH105" s="471"/>
      <c r="AI105" s="673"/>
      <c r="AJ105" s="673"/>
      <c r="AK105" s="673"/>
      <c r="AL105" s="673"/>
      <c r="AM105" s="673"/>
      <c r="AN105" s="674"/>
      <c r="AO105" s="668"/>
      <c r="AP105" s="668"/>
      <c r="AQ105" s="668"/>
      <c r="AR105" s="668"/>
      <c r="AS105" s="668"/>
      <c r="AT105" s="674"/>
      <c r="AU105" s="668"/>
      <c r="AV105" s="668"/>
      <c r="AW105" s="668"/>
      <c r="AX105" s="668"/>
      <c r="AY105" s="668"/>
      <c r="AZ105" s="711"/>
      <c r="BA105" s="186"/>
      <c r="BB105" s="179"/>
      <c r="BC105" s="179"/>
      <c r="BD105" s="179"/>
      <c r="BE105" s="179"/>
      <c r="BF105" s="179"/>
      <c r="BG105" s="179"/>
      <c r="BH105" s="179"/>
      <c r="BI105" s="179"/>
      <c r="BJ105" s="178"/>
      <c r="BK105" s="179"/>
      <c r="BL105" s="672"/>
      <c r="BM105" s="672"/>
      <c r="BN105" s="672"/>
      <c r="BO105" s="471"/>
      <c r="BP105" s="673"/>
      <c r="BQ105" s="673"/>
      <c r="BR105" s="673"/>
      <c r="BS105" s="673"/>
      <c r="BT105" s="673"/>
      <c r="BU105" s="674"/>
      <c r="BV105" s="668"/>
      <c r="BW105" s="668"/>
      <c r="BX105" s="668"/>
      <c r="BY105" s="668"/>
      <c r="BZ105" s="668"/>
      <c r="CA105" s="674"/>
      <c r="CB105" s="668"/>
      <c r="CC105" s="668"/>
      <c r="CD105" s="668"/>
      <c r="CE105" s="668"/>
      <c r="CF105" s="668"/>
      <c r="CG105" s="219"/>
    </row>
    <row r="106" spans="1:85" ht="15" customHeight="1">
      <c r="A106" s="139"/>
      <c r="B106" s="715"/>
      <c r="C106" s="715"/>
      <c r="D106" s="715"/>
      <c r="E106" s="719"/>
      <c r="F106" s="719"/>
      <c r="G106" s="707"/>
      <c r="H106" s="716"/>
      <c r="I106" s="716"/>
      <c r="J106" s="716"/>
      <c r="K106" s="716"/>
      <c r="L106" s="716"/>
      <c r="M106" s="716"/>
      <c r="N106" s="716"/>
      <c r="O106" s="716"/>
      <c r="P106" s="716"/>
      <c r="Q106" s="716"/>
      <c r="R106" s="716"/>
      <c r="S106" s="716"/>
      <c r="T106" s="716"/>
      <c r="U106" s="716"/>
      <c r="V106" s="716"/>
      <c r="W106" s="716"/>
      <c r="X106" s="716"/>
      <c r="Y106" s="716"/>
      <c r="Z106" s="716"/>
      <c r="AA106" s="717"/>
      <c r="AB106" s="717"/>
      <c r="AC106" s="717"/>
      <c r="AD106" s="671"/>
      <c r="AE106" s="474" t="str">
        <f>IF(LEN(VLOOKUP(AA100,suvaha!$D$8:$H$158,3,FALSE))&lt;11,"",LEFT(RIGHT(VLOOKUP(AA100,suvaha!$D$8:$H$158,3,FALSE),11),1))</f>
        <v/>
      </c>
      <c r="AF106" s="181"/>
      <c r="AG106" s="474" t="str">
        <f>IF(LEN(VLOOKUP(AA100,suvaha!$D$8:$H$158,3,FALSE))&lt;10,"",LEFT(RIGHT(VLOOKUP(AA100,suvaha!$D$8:$H$158,3,FALSE),10),1))</f>
        <v/>
      </c>
      <c r="AH106" s="476"/>
      <c r="AI106" s="474" t="str">
        <f>IF(LEN(VLOOKUP(AA100,suvaha!$D$8:$H$158,3,FALSE))&lt;9,"",LEFT(RIGHT(VLOOKUP(AA100,suvaha!$D$8:$H$158,3,FALSE),9),1))</f>
        <v/>
      </c>
      <c r="AJ106" s="181"/>
      <c r="AK106" s="474" t="str">
        <f>IF(LEN(VLOOKUP(AA100,suvaha!$D$8:$H$158,3,FALSE))&lt;8,"",LEFT(RIGHT(VLOOKUP(AA100,suvaha!$D$8:$H$158,3,FALSE),8),1))</f>
        <v/>
      </c>
      <c r="AL106" s="476"/>
      <c r="AM106" s="474" t="str">
        <f>IF(LEN(VLOOKUP(AA100,suvaha!$D$8:$H$158,3,FALSE))&lt;7,"",LEFT(RIGHT(VLOOKUP(AA100,suvaha!$D$8:$H$158,3,FALSE),7),1))</f>
        <v/>
      </c>
      <c r="AN106" s="674"/>
      <c r="AO106" s="474" t="str">
        <f>IF(LEN(VLOOKUP(AA100,suvaha!$D$8:$H$158,3,FALSE))&lt;6,"",LEFT(RIGHT(VLOOKUP(AA100,suvaha!$D$8:$H$158,3,FALSE),6),1))</f>
        <v/>
      </c>
      <c r="AP106" s="476"/>
      <c r="AQ106" s="474" t="str">
        <f>IF(LEN(VLOOKUP(AA100,suvaha!$D$8:$H$158,3,FALSE))&lt;5,"",LEFT(RIGHT(VLOOKUP(AA100,suvaha!$D$8:$H$158,3,FALSE),5),1))</f>
        <v/>
      </c>
      <c r="AR106" s="476"/>
      <c r="AS106" s="474" t="str">
        <f>IF(LEN(VLOOKUP(AA100,suvaha!$D$8:$H$158,3,FALSE))&lt;4,"",LEFT(RIGHT(VLOOKUP(AA100,suvaha!$D$8:$H$158,3,FALSE),4),1))</f>
        <v/>
      </c>
      <c r="AT106" s="674"/>
      <c r="AU106" s="474" t="str">
        <f>IF(LEN(VLOOKUP(AA100,suvaha!$D$8:$H$158,3,FALSE))&lt;3,"",LEFT(RIGHT(VLOOKUP(AA100,suvaha!$D$8:$H$158,3,FALSE),3),1))</f>
        <v/>
      </c>
      <c r="AV106" s="476"/>
      <c r="AW106" s="474" t="str">
        <f>IF(LEN(VLOOKUP(AA100,suvaha!$D$8:$H$158,3,FALSE))&lt;2,"",LEFT(RIGHT(VLOOKUP(AA100,suvaha!$D$8:$H$158,3,FALSE),2),1))</f>
        <v/>
      </c>
      <c r="AX106" s="476"/>
      <c r="AY106" s="474" t="str">
        <f>IF(VLOOKUP(AA100,suvaha!$D$8:$H$85,3,FALSE)=0,"",IF(LEN(VLOOKUP(AA100,suvaha!$D$8:$H$158,3,FALSE))&lt;1,"",LEFT(RIGHT(VLOOKUP(AA100,suvaha!$D$8:$H$158,3,FALSE),1),1)))</f>
        <v/>
      </c>
      <c r="AZ106" s="711"/>
      <c r="BA106" s="186"/>
      <c r="BB106" s="179"/>
      <c r="BC106" s="179"/>
      <c r="BD106" s="179"/>
      <c r="BE106" s="179"/>
      <c r="BF106" s="179"/>
      <c r="BG106" s="179"/>
      <c r="BH106" s="179"/>
      <c r="BI106" s="179"/>
      <c r="BJ106" s="178"/>
      <c r="BK106" s="179"/>
      <c r="BL106" s="474" t="str">
        <f>IF(LEN(VLOOKUP(AA100,suvaha!$D$8:$H$158,5,FALSE))&lt;11,"",LEFT(RIGHT(VLOOKUP(AA100,suvaha!$D$8:$H$158,5,FALSE),11),1))</f>
        <v/>
      </c>
      <c r="BM106" s="181"/>
      <c r="BN106" s="474" t="str">
        <f>IF(LEN(VLOOKUP(AA100,suvaha!$D$8:$H$158,5,FALSE))&lt;10,"",LEFT(RIGHT(VLOOKUP(AA100,suvaha!$D$8:$H$158,5,FALSE),10),1))</f>
        <v/>
      </c>
      <c r="BO106" s="476"/>
      <c r="BP106" s="474" t="str">
        <f>IF(LEN(VLOOKUP(AA100,suvaha!$D$8:$H$158,5,FALSE))&lt;9,"",LEFT(RIGHT(VLOOKUP(AA100,suvaha!$D$8:$H$158,5,FALSE),9),1))</f>
        <v/>
      </c>
      <c r="BQ106" s="181"/>
      <c r="BR106" s="474" t="str">
        <f>IF(LEN(VLOOKUP(AA100,suvaha!$D$8:$H$158,5,FALSE))&lt;8,"",LEFT(RIGHT(VLOOKUP(AA100,suvaha!$D$8:$H$158,5,FALSE),8),1))</f>
        <v/>
      </c>
      <c r="BS106" s="476"/>
      <c r="BT106" s="474" t="str">
        <f>IF(LEN(VLOOKUP(AA100,suvaha!$D$8:$H$158,5,FALSE))&lt;7,"",LEFT(RIGHT(VLOOKUP(AA100,suvaha!$D$8:$H$158,5,FALSE),7),1))</f>
        <v/>
      </c>
      <c r="BU106" s="674"/>
      <c r="BV106" s="474" t="str">
        <f>IF(LEN(VLOOKUP(AA100,suvaha!$D$8:$H$158,5,FALSE))&lt;6,"",LEFT(RIGHT(VLOOKUP(AA100,suvaha!$D$8:$H$158,5,FALSE),6),1))</f>
        <v/>
      </c>
      <c r="BW106" s="476"/>
      <c r="BX106" s="474" t="str">
        <f>IF(LEN(VLOOKUP(AA100,suvaha!$D$8:$H$158,5,FALSE))&lt;5,"",LEFT(RIGHT(VLOOKUP(AA100,suvaha!$D$8:$H$158,5,FALSE),5),1))</f>
        <v/>
      </c>
      <c r="BY106" s="476"/>
      <c r="BZ106" s="474" t="str">
        <f>IF(LEN(VLOOKUP(AA100,suvaha!$D$8:$H$158,5,FALSE))&lt;4,"",LEFT(RIGHT(VLOOKUP(AA100,suvaha!$D$8:$H$158,5,FALSE),4),1))</f>
        <v/>
      </c>
      <c r="CA106" s="674"/>
      <c r="CB106" s="474" t="str">
        <f>IF(LEN(VLOOKUP(AA100,suvaha!$D$8:$H$158,5,FALSE))&lt;3,"",LEFT(RIGHT(VLOOKUP(AA100,suvaha!$D$8:$H$158,5,FALSE),3),1))</f>
        <v/>
      </c>
      <c r="CC106" s="476"/>
      <c r="CD106" s="474" t="str">
        <f>IF(LEN(VLOOKUP(AA100,suvaha!$D$8:$H$158,5,FALSE))&lt;2,"",LEFT(RIGHT(VLOOKUP(AA100,suvaha!$D$8:$H$158,5,FALSE),2),1))</f>
        <v/>
      </c>
      <c r="CE106" s="476"/>
      <c r="CF106" s="474" t="str">
        <f>IF(VLOOKUP(AA100,suvaha!$D$8:$H$85,5,FALSE)=0,"",IF(LEN(VLOOKUP(AA100,suvaha!$D$8:$H$158,5,FALSE))&lt;1,"",LEFT(RIGHT(VLOOKUP(AA100,suvaha!$D$8:$H$158,5,FALSE),1),1)))</f>
        <v/>
      </c>
      <c r="CG106" s="219"/>
    </row>
    <row r="107" spans="1:85" ht="3" customHeight="1">
      <c r="A107" s="139"/>
      <c r="B107" s="715"/>
      <c r="C107" s="715"/>
      <c r="D107" s="715"/>
      <c r="E107" s="719"/>
      <c r="F107" s="719"/>
      <c r="G107" s="707"/>
      <c r="H107" s="716"/>
      <c r="I107" s="716"/>
      <c r="J107" s="716"/>
      <c r="K107" s="716"/>
      <c r="L107" s="716"/>
      <c r="M107" s="716"/>
      <c r="N107" s="716"/>
      <c r="O107" s="716"/>
      <c r="P107" s="716"/>
      <c r="Q107" s="716"/>
      <c r="R107" s="716"/>
      <c r="S107" s="716"/>
      <c r="T107" s="716"/>
      <c r="U107" s="716"/>
      <c r="V107" s="716"/>
      <c r="W107" s="716"/>
      <c r="X107" s="716"/>
      <c r="Y107" s="716"/>
      <c r="Z107" s="716"/>
      <c r="AA107" s="717"/>
      <c r="AB107" s="717"/>
      <c r="AC107" s="717"/>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189"/>
      <c r="BB107" s="182"/>
      <c r="BC107" s="182"/>
      <c r="BD107" s="182"/>
      <c r="BE107" s="182"/>
      <c r="BF107" s="182"/>
      <c r="BG107" s="182"/>
      <c r="BH107" s="182"/>
      <c r="BI107" s="182"/>
      <c r="BJ107" s="183"/>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218"/>
    </row>
    <row r="108" spans="1:85" s="174" customFormat="1" ht="3" customHeight="1">
      <c r="A108" s="139"/>
      <c r="B108" s="715"/>
      <c r="C108" s="715"/>
      <c r="D108" s="715"/>
      <c r="E108" s="719" t="s">
        <v>67</v>
      </c>
      <c r="F108" s="719"/>
      <c r="G108" s="707"/>
      <c r="H108" s="716" t="str">
        <f>Index!C78</f>
        <v>Ostatné pôžičky (067A) - /096A/</v>
      </c>
      <c r="I108" s="716"/>
      <c r="J108" s="716"/>
      <c r="K108" s="716"/>
      <c r="L108" s="716"/>
      <c r="M108" s="716"/>
      <c r="N108" s="716"/>
      <c r="O108" s="716"/>
      <c r="P108" s="716"/>
      <c r="Q108" s="716"/>
      <c r="R108" s="716"/>
      <c r="S108" s="716"/>
      <c r="T108" s="716"/>
      <c r="U108" s="716"/>
      <c r="V108" s="716"/>
      <c r="W108" s="716"/>
      <c r="X108" s="716"/>
      <c r="Y108" s="716"/>
      <c r="Z108" s="716"/>
      <c r="AA108" s="717" t="s">
        <v>95</v>
      </c>
      <c r="AB108" s="717"/>
      <c r="AC108" s="717"/>
      <c r="AD108" s="670"/>
      <c r="AE108" s="670"/>
      <c r="AF108" s="670"/>
      <c r="AG108" s="670"/>
      <c r="AH108" s="670"/>
      <c r="AI108" s="670"/>
      <c r="AJ108" s="670"/>
      <c r="AK108" s="670"/>
      <c r="AL108" s="670"/>
      <c r="AM108" s="670"/>
      <c r="AN108" s="670"/>
      <c r="AO108" s="670"/>
      <c r="AP108" s="670"/>
      <c r="AQ108" s="670"/>
      <c r="AR108" s="670"/>
      <c r="AS108" s="670"/>
      <c r="AT108" s="670"/>
      <c r="AU108" s="670"/>
      <c r="AV108" s="670"/>
      <c r="AW108" s="670"/>
      <c r="AX108" s="670"/>
      <c r="AY108" s="670"/>
      <c r="AZ108" s="670"/>
      <c r="BA108" s="710"/>
      <c r="BB108" s="710"/>
      <c r="BC108" s="710"/>
      <c r="BD108" s="710"/>
      <c r="BE108" s="710"/>
      <c r="BF108" s="710"/>
      <c r="BG108" s="710"/>
      <c r="BH108" s="710"/>
      <c r="BI108" s="710"/>
      <c r="BJ108" s="710"/>
      <c r="BK108" s="710"/>
      <c r="BL108" s="710"/>
      <c r="BM108" s="710"/>
      <c r="BN108" s="710"/>
      <c r="BO108" s="710"/>
      <c r="BP108" s="710"/>
      <c r="BQ108" s="710"/>
      <c r="BR108" s="175"/>
      <c r="BS108" s="175"/>
      <c r="BT108" s="175"/>
      <c r="BU108" s="175"/>
      <c r="BV108" s="175"/>
      <c r="BW108" s="176"/>
      <c r="BX108" s="175"/>
      <c r="BY108" s="175"/>
      <c r="BZ108" s="175"/>
      <c r="CA108" s="175"/>
      <c r="CB108" s="175"/>
      <c r="CC108" s="175"/>
      <c r="CD108" s="175"/>
      <c r="CE108" s="175"/>
      <c r="CF108" s="175"/>
      <c r="CG108" s="216"/>
    </row>
    <row r="109" spans="1:85" s="174" customFormat="1" ht="3" customHeight="1">
      <c r="A109" s="139"/>
      <c r="B109" s="715"/>
      <c r="C109" s="715"/>
      <c r="D109" s="715"/>
      <c r="E109" s="719"/>
      <c r="F109" s="719"/>
      <c r="G109" s="707"/>
      <c r="H109" s="716"/>
      <c r="I109" s="716"/>
      <c r="J109" s="716"/>
      <c r="K109" s="716"/>
      <c r="L109" s="716"/>
      <c r="M109" s="716"/>
      <c r="N109" s="716"/>
      <c r="O109" s="716"/>
      <c r="P109" s="716"/>
      <c r="Q109" s="716"/>
      <c r="R109" s="716"/>
      <c r="S109" s="716"/>
      <c r="T109" s="716"/>
      <c r="U109" s="716"/>
      <c r="V109" s="716"/>
      <c r="W109" s="716"/>
      <c r="X109" s="716"/>
      <c r="Y109" s="716"/>
      <c r="Z109" s="716"/>
      <c r="AA109" s="717"/>
      <c r="AB109" s="717"/>
      <c r="AC109" s="717"/>
      <c r="AD109" s="671"/>
      <c r="AE109" s="672"/>
      <c r="AF109" s="672"/>
      <c r="AG109" s="672"/>
      <c r="AH109" s="471"/>
      <c r="AI109" s="673"/>
      <c r="AJ109" s="673"/>
      <c r="AK109" s="673"/>
      <c r="AL109" s="673"/>
      <c r="AM109" s="673"/>
      <c r="AN109" s="674"/>
      <c r="AO109" s="668"/>
      <c r="AP109" s="668"/>
      <c r="AQ109" s="668"/>
      <c r="AR109" s="668"/>
      <c r="AS109" s="668"/>
      <c r="AT109" s="674"/>
      <c r="AU109" s="668"/>
      <c r="AV109" s="668"/>
      <c r="AW109" s="668"/>
      <c r="AX109" s="668"/>
      <c r="AY109" s="668"/>
      <c r="AZ109" s="711"/>
      <c r="BA109" s="671"/>
      <c r="BB109" s="672"/>
      <c r="BC109" s="672"/>
      <c r="BD109" s="672"/>
      <c r="BE109" s="471"/>
      <c r="BF109" s="673"/>
      <c r="BG109" s="673"/>
      <c r="BH109" s="673"/>
      <c r="BI109" s="673"/>
      <c r="BJ109" s="673"/>
      <c r="BK109" s="674"/>
      <c r="BL109" s="668"/>
      <c r="BM109" s="668"/>
      <c r="BN109" s="668"/>
      <c r="BO109" s="668"/>
      <c r="BP109" s="668"/>
      <c r="BQ109" s="674"/>
      <c r="BR109" s="668"/>
      <c r="BS109" s="668"/>
      <c r="BT109" s="668"/>
      <c r="BU109" s="668"/>
      <c r="BV109" s="668"/>
      <c r="BW109" s="178"/>
      <c r="BX109" s="179"/>
      <c r="BY109" s="179"/>
      <c r="BZ109" s="179"/>
      <c r="CA109" s="179"/>
      <c r="CB109" s="179"/>
      <c r="CC109" s="179"/>
      <c r="CD109" s="179"/>
      <c r="CE109" s="179"/>
      <c r="CF109" s="179"/>
      <c r="CG109" s="217"/>
    </row>
    <row r="110" spans="1:85" ht="15" customHeight="1">
      <c r="A110" s="139"/>
      <c r="B110" s="715"/>
      <c r="C110" s="715"/>
      <c r="D110" s="715"/>
      <c r="E110" s="719"/>
      <c r="F110" s="719"/>
      <c r="G110" s="707"/>
      <c r="H110" s="716"/>
      <c r="I110" s="716"/>
      <c r="J110" s="716"/>
      <c r="K110" s="716"/>
      <c r="L110" s="716"/>
      <c r="M110" s="716"/>
      <c r="N110" s="716"/>
      <c r="O110" s="716"/>
      <c r="P110" s="716"/>
      <c r="Q110" s="716"/>
      <c r="R110" s="716"/>
      <c r="S110" s="716"/>
      <c r="T110" s="716"/>
      <c r="U110" s="716"/>
      <c r="V110" s="716"/>
      <c r="W110" s="716"/>
      <c r="X110" s="716"/>
      <c r="Y110" s="716"/>
      <c r="Z110" s="716"/>
      <c r="AA110" s="717"/>
      <c r="AB110" s="717"/>
      <c r="AC110" s="717"/>
      <c r="AD110" s="671"/>
      <c r="AE110" s="474" t="str">
        <f>IF(LEN(VLOOKUP(AA108,suvaha!$D$8:$H$158,2,FALSE))&lt;11,"",LEFT(RIGHT(VLOOKUP(AA108,suvaha!$D$8:$H$158,2,FALSE),11),1))</f>
        <v/>
      </c>
      <c r="AF110" s="181"/>
      <c r="AG110" s="474" t="str">
        <f>IF(LEN(VLOOKUP(AA108,suvaha!$D$8:$H$158,2,FALSE))&lt;10,"",LEFT(RIGHT(VLOOKUP(AA108,suvaha!$D$8:$H$158,2,FALSE),10),1))</f>
        <v/>
      </c>
      <c r="AH110" s="476"/>
      <c r="AI110" s="474" t="str">
        <f>IF(LEN(VLOOKUP(AA108,suvaha!$D$8:$H$158,2,FALSE))&lt;9,"",LEFT(RIGHT(VLOOKUP(AA108,suvaha!$D$8:$H$158,2,FALSE),9),1))</f>
        <v/>
      </c>
      <c r="AJ110" s="181"/>
      <c r="AK110" s="474" t="str">
        <f>IF(LEN(VLOOKUP(AA108,suvaha!$D$8:$H$158,2,FALSE))&lt;8,"",LEFT(RIGHT(VLOOKUP(AA108,suvaha!$D$8:$H$158,2,FALSE),8),1))</f>
        <v/>
      </c>
      <c r="AL110" s="476"/>
      <c r="AM110" s="474" t="str">
        <f>IF(LEN(VLOOKUP(AA108,suvaha!$D$8:$H$158,2,FALSE))&lt;7,"",LEFT(RIGHT(VLOOKUP(AA108,suvaha!$D$8:$H$158,2,FALSE),7),1))</f>
        <v/>
      </c>
      <c r="AN110" s="674"/>
      <c r="AO110" s="474" t="str">
        <f>IF(LEN(VLOOKUP(AA108,suvaha!$D$8:$H$158,2,FALSE))&lt;6,"",LEFT(RIGHT(VLOOKUP(AA108,suvaha!$D$8:$H$158,2,FALSE),6),1))</f>
        <v/>
      </c>
      <c r="AP110" s="476"/>
      <c r="AQ110" s="474" t="str">
        <f>IF(LEN(VLOOKUP(AA108,suvaha!$D$8:$H$158,2,FALSE))&lt;5,"",LEFT(RIGHT(VLOOKUP(AA108,suvaha!$D$8:$H$158,2,FALSE),5),1))</f>
        <v/>
      </c>
      <c r="AR110" s="476"/>
      <c r="AS110" s="474" t="str">
        <f>IF(LEN(VLOOKUP(AA108,suvaha!$D$8:$H$158,2,FALSE))&lt;4,"",LEFT(RIGHT(VLOOKUP(AA108,suvaha!$D$8:$H$158,2,FALSE),4),1))</f>
        <v/>
      </c>
      <c r="AT110" s="674"/>
      <c r="AU110" s="474" t="str">
        <f>IF(LEN(VLOOKUP(AA108,suvaha!$D$8:$H$158,2,FALSE))&lt;3,"",LEFT(RIGHT(VLOOKUP(AA108,suvaha!$D$8:$H$158,2,FALSE),3),1))</f>
        <v/>
      </c>
      <c r="AV110" s="476"/>
      <c r="AW110" s="474" t="str">
        <f>IF(LEN(VLOOKUP(AA108,suvaha!$D$8:$H$158,2,FALSE))&lt;2,"",LEFT(RIGHT(VLOOKUP(AA108,suvaha!$D$8:$H$158,2,FALSE),2),1))</f>
        <v/>
      </c>
      <c r="AX110" s="476"/>
      <c r="AY110" s="474" t="str">
        <f>IF(VLOOKUP(AA108,suvaha!$D$8:$H$85,2,FALSE)=0,"",IF(LEN(VLOOKUP(AA108,suvaha!$D$8:$H$158,2,FALSE))&lt;1,"",LEFT(RIGHT(VLOOKUP(AA108,suvaha!$D$8:$H$158,2,FALSE),1),1)))</f>
        <v/>
      </c>
      <c r="AZ110" s="711"/>
      <c r="BA110" s="671"/>
      <c r="BB110" s="474" t="str">
        <f>IF(LEN(VLOOKUP(AA108,suvaha!$D$8:$H$158,4,FALSE))&lt;11,"",LEFT(RIGHT(VLOOKUP(AA108,suvaha!$D$8:$H$158,4,FALSE),11),1))</f>
        <v/>
      </c>
      <c r="BC110" s="181"/>
      <c r="BD110" s="474" t="str">
        <f>IF(LEN(VLOOKUP(AA108,suvaha!$D$8:$H$158,4,FALSE))&lt;10,"",LEFT(RIGHT(VLOOKUP(AA108,suvaha!$D$8:$H$158,4,FALSE),10),1))</f>
        <v/>
      </c>
      <c r="BE110" s="476"/>
      <c r="BF110" s="474" t="str">
        <f>IF(LEN(VLOOKUP(AA108,suvaha!$D$8:$H$158,4,FALSE))&lt;9,"",LEFT(RIGHT(VLOOKUP(AA108,suvaha!$D$8:$H$158,4,FALSE),9),1))</f>
        <v/>
      </c>
      <c r="BG110" s="181"/>
      <c r="BH110" s="474" t="str">
        <f>IF(LEN(VLOOKUP(AA108,suvaha!$D$8:$H$158,4,FALSE))&lt;8,"",LEFT(RIGHT(VLOOKUP(AA108,suvaha!$D$8:$H$158,4,FALSE),8),1))</f>
        <v/>
      </c>
      <c r="BI110" s="476"/>
      <c r="BJ110" s="474" t="str">
        <f>IF(LEN(VLOOKUP(AA108,suvaha!$D$8:$H$158,4,FALSE))&lt;7,"",LEFT(RIGHT(VLOOKUP(AA108,suvaha!$D$8:$H$158,4,FALSE),7),1))</f>
        <v/>
      </c>
      <c r="BK110" s="674"/>
      <c r="BL110" s="474" t="str">
        <f>IF(LEN(VLOOKUP(AA108,suvaha!$D$8:$H$158,4,FALSE))&lt;6,"",LEFT(RIGHT(VLOOKUP(AA108,suvaha!$D$8:$H$158,4,FALSE),6),1))</f>
        <v/>
      </c>
      <c r="BM110" s="476"/>
      <c r="BN110" s="474" t="str">
        <f>IF(LEN(VLOOKUP(AA108,suvaha!$D$8:$H$158,4,FALSE))&lt;5,"",LEFT(RIGHT(VLOOKUP(AA108,suvaha!$D$8:$H$158,4,FALSE),5),1))</f>
        <v/>
      </c>
      <c r="BO110" s="476"/>
      <c r="BP110" s="474" t="str">
        <f>IF(LEN(VLOOKUP(AA108,suvaha!$D$8:$H$158,4,FALSE))&lt;4,"",LEFT(RIGHT(VLOOKUP(AA108,suvaha!$D$8:$H$158,4,FALSE),4),1))</f>
        <v/>
      </c>
      <c r="BQ110" s="674"/>
      <c r="BR110" s="474" t="str">
        <f>IF(LEN(VLOOKUP(AA108,suvaha!$D$8:$H$158,4,FALSE))&lt;3,"",LEFT(RIGHT(VLOOKUP(AA108,suvaha!$D$8:$H$158,4,FALSE),3),1))</f>
        <v/>
      </c>
      <c r="BS110" s="476"/>
      <c r="BT110" s="474" t="str">
        <f>IF(LEN(VLOOKUP(AA108,suvaha!$D$8:$H$158,4,FALSE))&lt;2,"",LEFT(RIGHT(VLOOKUP(AA108,suvaha!$D$8:$H$158,4,FALSE),2),1))</f>
        <v/>
      </c>
      <c r="BU110" s="476"/>
      <c r="BV110" s="474" t="str">
        <f>IF(VLOOKUP(AA108,suvaha!$D$8:$H$85,4,FALSE)=0,"",IF(LEN(VLOOKUP(AA108,suvaha!$D$8:$H$158,4,FALSE))&lt;1,"",LEFT(RIGHT(VLOOKUP(AA108,suvaha!$D$8:$H$158,4,FALSE),1),1)))</f>
        <v/>
      </c>
      <c r="BW110" s="178"/>
      <c r="BX110" s="179"/>
      <c r="BY110" s="179"/>
      <c r="BZ110" s="179"/>
      <c r="CA110" s="179"/>
      <c r="CB110" s="179"/>
      <c r="CC110" s="179"/>
      <c r="CD110" s="179"/>
      <c r="CE110" s="179"/>
      <c r="CF110" s="179"/>
      <c r="CG110" s="217"/>
    </row>
    <row r="111" spans="1:85" ht="3" customHeight="1">
      <c r="A111" s="139"/>
      <c r="B111" s="715"/>
      <c r="C111" s="715"/>
      <c r="D111" s="715"/>
      <c r="E111" s="719"/>
      <c r="F111" s="719"/>
      <c r="G111" s="707"/>
      <c r="H111" s="716"/>
      <c r="I111" s="716"/>
      <c r="J111" s="716"/>
      <c r="K111" s="716"/>
      <c r="L111" s="716"/>
      <c r="M111" s="716"/>
      <c r="N111" s="716"/>
      <c r="O111" s="716"/>
      <c r="P111" s="716"/>
      <c r="Q111" s="716"/>
      <c r="R111" s="716"/>
      <c r="S111" s="716"/>
      <c r="T111" s="716"/>
      <c r="U111" s="716"/>
      <c r="V111" s="716"/>
      <c r="W111" s="716"/>
      <c r="X111" s="716"/>
      <c r="Y111" s="716"/>
      <c r="Z111" s="716"/>
      <c r="AA111" s="717"/>
      <c r="AB111" s="717"/>
      <c r="AC111" s="717"/>
      <c r="AD111" s="712"/>
      <c r="AE111" s="712"/>
      <c r="AF111" s="712"/>
      <c r="AG111" s="712"/>
      <c r="AH111" s="712"/>
      <c r="AI111" s="712"/>
      <c r="AJ111" s="712"/>
      <c r="AK111" s="712"/>
      <c r="AL111" s="712"/>
      <c r="AM111" s="712"/>
      <c r="AN111" s="712"/>
      <c r="AO111" s="712"/>
      <c r="AP111" s="712"/>
      <c r="AQ111" s="712"/>
      <c r="AR111" s="712"/>
      <c r="AS111" s="712"/>
      <c r="AT111" s="712"/>
      <c r="AU111" s="712"/>
      <c r="AV111" s="712"/>
      <c r="AW111" s="712"/>
      <c r="AX111" s="712"/>
      <c r="AY111" s="712"/>
      <c r="AZ111" s="712"/>
      <c r="BA111" s="669"/>
      <c r="BB111" s="669"/>
      <c r="BC111" s="669"/>
      <c r="BD111" s="669"/>
      <c r="BE111" s="669"/>
      <c r="BF111" s="669"/>
      <c r="BG111" s="669"/>
      <c r="BH111" s="669"/>
      <c r="BI111" s="669"/>
      <c r="BJ111" s="669"/>
      <c r="BK111" s="669"/>
      <c r="BL111" s="669"/>
      <c r="BM111" s="669"/>
      <c r="BN111" s="669"/>
      <c r="BO111" s="669"/>
      <c r="BP111" s="669"/>
      <c r="BQ111" s="669"/>
      <c r="BR111" s="182"/>
      <c r="BS111" s="182"/>
      <c r="BT111" s="182"/>
      <c r="BU111" s="182"/>
      <c r="BV111" s="182"/>
      <c r="BW111" s="183"/>
      <c r="BX111" s="182"/>
      <c r="BY111" s="182"/>
      <c r="BZ111" s="182"/>
      <c r="CA111" s="182"/>
      <c r="CB111" s="182"/>
      <c r="CC111" s="182"/>
      <c r="CD111" s="182"/>
      <c r="CE111" s="182"/>
      <c r="CF111" s="182"/>
      <c r="CG111" s="218"/>
    </row>
    <row r="112" spans="1:85" ht="3" customHeight="1">
      <c r="A112" s="139"/>
      <c r="B112" s="715"/>
      <c r="C112" s="715"/>
      <c r="D112" s="715"/>
      <c r="E112" s="719"/>
      <c r="F112" s="719"/>
      <c r="G112" s="707"/>
      <c r="H112" s="716"/>
      <c r="I112" s="716"/>
      <c r="J112" s="716"/>
      <c r="K112" s="716"/>
      <c r="L112" s="716"/>
      <c r="M112" s="716"/>
      <c r="N112" s="716"/>
      <c r="O112" s="716"/>
      <c r="P112" s="716"/>
      <c r="Q112" s="716"/>
      <c r="R112" s="716"/>
      <c r="S112" s="716"/>
      <c r="T112" s="716"/>
      <c r="U112" s="716"/>
      <c r="V112" s="716"/>
      <c r="W112" s="716"/>
      <c r="X112" s="716"/>
      <c r="Y112" s="716"/>
      <c r="Z112" s="716"/>
      <c r="AA112" s="717"/>
      <c r="AB112" s="717"/>
      <c r="AC112" s="717"/>
      <c r="AD112" s="670"/>
      <c r="AE112" s="670"/>
      <c r="AF112" s="670"/>
      <c r="AG112" s="670"/>
      <c r="AH112" s="670"/>
      <c r="AI112" s="670"/>
      <c r="AJ112" s="670"/>
      <c r="AK112" s="670"/>
      <c r="AL112" s="670"/>
      <c r="AM112" s="670"/>
      <c r="AN112" s="670"/>
      <c r="AO112" s="670"/>
      <c r="AP112" s="670"/>
      <c r="AQ112" s="670"/>
      <c r="AR112" s="670"/>
      <c r="AS112" s="670"/>
      <c r="AT112" s="670"/>
      <c r="AU112" s="670"/>
      <c r="AV112" s="670"/>
      <c r="AW112" s="670"/>
      <c r="AX112" s="670"/>
      <c r="AY112" s="670"/>
      <c r="AZ112" s="670"/>
      <c r="BA112" s="185"/>
      <c r="BB112" s="175"/>
      <c r="BC112" s="175"/>
      <c r="BD112" s="175"/>
      <c r="BE112" s="175"/>
      <c r="BF112" s="175"/>
      <c r="BG112" s="175"/>
      <c r="BH112" s="175"/>
      <c r="BI112" s="175"/>
      <c r="BJ112" s="176"/>
      <c r="BK112" s="175"/>
      <c r="BL112" s="175"/>
      <c r="BM112" s="175"/>
      <c r="BN112" s="175"/>
      <c r="BO112" s="175"/>
      <c r="BP112" s="175"/>
      <c r="BQ112" s="175"/>
      <c r="BR112" s="175"/>
      <c r="BS112" s="175"/>
      <c r="BT112" s="175"/>
      <c r="BU112" s="175"/>
      <c r="BV112" s="175"/>
      <c r="BW112" s="175"/>
      <c r="BX112" s="175"/>
      <c r="BY112" s="175"/>
      <c r="BZ112" s="175"/>
      <c r="CA112" s="175"/>
      <c r="CB112" s="175"/>
      <c r="CC112" s="175"/>
      <c r="CD112" s="175"/>
      <c r="CE112" s="175"/>
      <c r="CF112" s="175"/>
      <c r="CG112" s="216"/>
    </row>
    <row r="113" spans="1:86" ht="3" customHeight="1">
      <c r="A113" s="139"/>
      <c r="B113" s="715"/>
      <c r="C113" s="715"/>
      <c r="D113" s="715"/>
      <c r="E113" s="719"/>
      <c r="F113" s="719"/>
      <c r="G113" s="707"/>
      <c r="H113" s="716"/>
      <c r="I113" s="716"/>
      <c r="J113" s="716"/>
      <c r="K113" s="716"/>
      <c r="L113" s="716"/>
      <c r="M113" s="716"/>
      <c r="N113" s="716"/>
      <c r="O113" s="716"/>
      <c r="P113" s="716"/>
      <c r="Q113" s="716"/>
      <c r="R113" s="716"/>
      <c r="S113" s="716"/>
      <c r="T113" s="716"/>
      <c r="U113" s="716"/>
      <c r="V113" s="716"/>
      <c r="W113" s="716"/>
      <c r="X113" s="716"/>
      <c r="Y113" s="716"/>
      <c r="Z113" s="716"/>
      <c r="AA113" s="717"/>
      <c r="AB113" s="717"/>
      <c r="AC113" s="717"/>
      <c r="AD113" s="671"/>
      <c r="AE113" s="672"/>
      <c r="AF113" s="672"/>
      <c r="AG113" s="672"/>
      <c r="AH113" s="471"/>
      <c r="AI113" s="673"/>
      <c r="AJ113" s="673"/>
      <c r="AK113" s="673"/>
      <c r="AL113" s="673"/>
      <c r="AM113" s="673"/>
      <c r="AN113" s="674"/>
      <c r="AO113" s="668"/>
      <c r="AP113" s="668"/>
      <c r="AQ113" s="668"/>
      <c r="AR113" s="668"/>
      <c r="AS113" s="668"/>
      <c r="AT113" s="674"/>
      <c r="AU113" s="668"/>
      <c r="AV113" s="668"/>
      <c r="AW113" s="668"/>
      <c r="AX113" s="668"/>
      <c r="AY113" s="668"/>
      <c r="AZ113" s="711"/>
      <c r="BA113" s="186"/>
      <c r="BB113" s="179"/>
      <c r="BC113" s="179"/>
      <c r="BD113" s="179"/>
      <c r="BE113" s="179"/>
      <c r="BF113" s="179"/>
      <c r="BG113" s="179"/>
      <c r="BH113" s="179"/>
      <c r="BI113" s="179"/>
      <c r="BJ113" s="178"/>
      <c r="BK113" s="179"/>
      <c r="BL113" s="672"/>
      <c r="BM113" s="672"/>
      <c r="BN113" s="672"/>
      <c r="BO113" s="471"/>
      <c r="BP113" s="673"/>
      <c r="BQ113" s="673"/>
      <c r="BR113" s="673"/>
      <c r="BS113" s="673"/>
      <c r="BT113" s="673"/>
      <c r="BU113" s="674"/>
      <c r="BV113" s="668"/>
      <c r="BW113" s="668"/>
      <c r="BX113" s="668"/>
      <c r="BY113" s="668"/>
      <c r="BZ113" s="668"/>
      <c r="CA113" s="674"/>
      <c r="CB113" s="668"/>
      <c r="CC113" s="668"/>
      <c r="CD113" s="668"/>
      <c r="CE113" s="668"/>
      <c r="CF113" s="668"/>
      <c r="CG113" s="219"/>
    </row>
    <row r="114" spans="1:86" ht="15" customHeight="1">
      <c r="A114" s="139"/>
      <c r="B114" s="715"/>
      <c r="C114" s="715"/>
      <c r="D114" s="715"/>
      <c r="E114" s="719"/>
      <c r="F114" s="719"/>
      <c r="G114" s="707"/>
      <c r="H114" s="716"/>
      <c r="I114" s="716"/>
      <c r="J114" s="716"/>
      <c r="K114" s="716"/>
      <c r="L114" s="716"/>
      <c r="M114" s="716"/>
      <c r="N114" s="716"/>
      <c r="O114" s="716"/>
      <c r="P114" s="716"/>
      <c r="Q114" s="716"/>
      <c r="R114" s="716"/>
      <c r="S114" s="716"/>
      <c r="T114" s="716"/>
      <c r="U114" s="716"/>
      <c r="V114" s="716"/>
      <c r="W114" s="716"/>
      <c r="X114" s="716"/>
      <c r="Y114" s="716"/>
      <c r="Z114" s="716"/>
      <c r="AA114" s="717"/>
      <c r="AB114" s="717"/>
      <c r="AC114" s="717"/>
      <c r="AD114" s="671"/>
      <c r="AE114" s="474" t="str">
        <f>IF(LEN(VLOOKUP(AA108,suvaha!$D$8:$H$158,3,FALSE))&lt;11,"",LEFT(RIGHT(VLOOKUP(AA108,suvaha!$D$8:$H$158,3,FALSE),11),1))</f>
        <v/>
      </c>
      <c r="AF114" s="181"/>
      <c r="AG114" s="474" t="str">
        <f>IF(LEN(VLOOKUP(AA108,suvaha!$D$8:$H$158,3,FALSE))&lt;10,"",LEFT(RIGHT(VLOOKUP(AA108,suvaha!$D$8:$H$158,3,FALSE),10),1))</f>
        <v/>
      </c>
      <c r="AH114" s="476"/>
      <c r="AI114" s="474" t="str">
        <f>IF(LEN(VLOOKUP(AA108,suvaha!$D$8:$H$158,3,FALSE))&lt;9,"",LEFT(RIGHT(VLOOKUP(AA108,suvaha!$D$8:$H$158,3,FALSE),9),1))</f>
        <v/>
      </c>
      <c r="AJ114" s="181"/>
      <c r="AK114" s="474" t="str">
        <f>IF(LEN(VLOOKUP(AA108,suvaha!$D$8:$H$158,3,FALSE))&lt;8,"",LEFT(RIGHT(VLOOKUP(AA108,suvaha!$D$8:$H$158,3,FALSE),8),1))</f>
        <v/>
      </c>
      <c r="AL114" s="476"/>
      <c r="AM114" s="474" t="str">
        <f>IF(LEN(VLOOKUP(AA108,suvaha!$D$8:$H$158,3,FALSE))&lt;7,"",LEFT(RIGHT(VLOOKUP(AA108,suvaha!$D$8:$H$158,3,FALSE),7),1))</f>
        <v/>
      </c>
      <c r="AN114" s="674"/>
      <c r="AO114" s="474" t="str">
        <f>IF(LEN(VLOOKUP(AA108,suvaha!$D$8:$H$158,3,FALSE))&lt;6,"",LEFT(RIGHT(VLOOKUP(AA108,suvaha!$D$8:$H$158,3,FALSE),6),1))</f>
        <v/>
      </c>
      <c r="AP114" s="476"/>
      <c r="AQ114" s="474" t="str">
        <f>IF(LEN(VLOOKUP(AA108,suvaha!$D$8:$H$158,3,FALSE))&lt;5,"",LEFT(RIGHT(VLOOKUP(AA108,suvaha!$D$8:$H$158,3,FALSE),5),1))</f>
        <v/>
      </c>
      <c r="AR114" s="476"/>
      <c r="AS114" s="474" t="str">
        <f>IF(LEN(VLOOKUP(AA108,suvaha!$D$8:$H$158,3,FALSE))&lt;4,"",LEFT(RIGHT(VLOOKUP(AA108,suvaha!$D$8:$H$158,3,FALSE),4),1))</f>
        <v/>
      </c>
      <c r="AT114" s="674"/>
      <c r="AU114" s="474" t="str">
        <f>IF(LEN(VLOOKUP(AA108,suvaha!$D$8:$H$158,3,FALSE))&lt;3,"",LEFT(RIGHT(VLOOKUP(AA108,suvaha!$D$8:$H$158,3,FALSE),3),1))</f>
        <v/>
      </c>
      <c r="AV114" s="476"/>
      <c r="AW114" s="474" t="str">
        <f>IF(LEN(VLOOKUP(AA108,suvaha!$D$8:$H$158,3,FALSE))&lt;2,"",LEFT(RIGHT(VLOOKUP(AA108,suvaha!$D$8:$H$158,3,FALSE),2),1))</f>
        <v/>
      </c>
      <c r="AX114" s="476"/>
      <c r="AY114" s="474" t="str">
        <f>IF(VLOOKUP(AA108,suvaha!$D$8:$H$85,3,FALSE)=0,"",IF(LEN(VLOOKUP(AA108,suvaha!$D$8:$H$158,3,FALSE))&lt;1,"",LEFT(RIGHT(VLOOKUP(AA108,suvaha!$D$8:$H$158,3,FALSE),1),1)))</f>
        <v/>
      </c>
      <c r="AZ114" s="711"/>
      <c r="BA114" s="186"/>
      <c r="BB114" s="179"/>
      <c r="BC114" s="179"/>
      <c r="BD114" s="179"/>
      <c r="BE114" s="179"/>
      <c r="BF114" s="179"/>
      <c r="BG114" s="179"/>
      <c r="BH114" s="179"/>
      <c r="BI114" s="179"/>
      <c r="BJ114" s="178"/>
      <c r="BK114" s="179"/>
      <c r="BL114" s="474" t="str">
        <f>IF(LEN(VLOOKUP(AA108,suvaha!$D$8:$H$158,5,FALSE))&lt;11,"",LEFT(RIGHT(VLOOKUP(AA108,suvaha!$D$8:$H$158,5,FALSE),11),1))</f>
        <v/>
      </c>
      <c r="BM114" s="181"/>
      <c r="BN114" s="474" t="str">
        <f>IF(LEN(VLOOKUP(AA108,suvaha!$D$8:$H$158,5,FALSE))&lt;10,"",LEFT(RIGHT(VLOOKUP(AA108,suvaha!$D$8:$H$158,5,FALSE),10),1))</f>
        <v/>
      </c>
      <c r="BO114" s="476"/>
      <c r="BP114" s="474" t="str">
        <f>IF(LEN(VLOOKUP(AA108,suvaha!$D$8:$H$158,5,FALSE))&lt;9,"",LEFT(RIGHT(VLOOKUP(AA108,suvaha!$D$8:$H$158,5,FALSE),9),1))</f>
        <v/>
      </c>
      <c r="BQ114" s="181"/>
      <c r="BR114" s="474" t="str">
        <f>IF(LEN(VLOOKUP(AA108,suvaha!$D$8:$H$158,5,FALSE))&lt;8,"",LEFT(RIGHT(VLOOKUP(AA108,suvaha!$D$8:$H$158,5,FALSE),8),1))</f>
        <v/>
      </c>
      <c r="BS114" s="476"/>
      <c r="BT114" s="474" t="str">
        <f>IF(LEN(VLOOKUP(AA108,suvaha!$D$8:$H$158,5,FALSE))&lt;7,"",LEFT(RIGHT(VLOOKUP(AA108,suvaha!$D$8:$H$158,5,FALSE),7),1))</f>
        <v/>
      </c>
      <c r="BU114" s="674"/>
      <c r="BV114" s="474" t="str">
        <f>IF(LEN(VLOOKUP(AA108,suvaha!$D$8:$H$158,5,FALSE))&lt;6,"",LEFT(RIGHT(VLOOKUP(AA108,suvaha!$D$8:$H$158,5,FALSE),6),1))</f>
        <v/>
      </c>
      <c r="BW114" s="476"/>
      <c r="BX114" s="474" t="str">
        <f>IF(LEN(VLOOKUP(AA108,suvaha!$D$8:$H$158,5,FALSE))&lt;5,"",LEFT(RIGHT(VLOOKUP(AA108,suvaha!$D$8:$H$158,5,FALSE),5),1))</f>
        <v/>
      </c>
      <c r="BY114" s="476"/>
      <c r="BZ114" s="474" t="str">
        <f>IF(LEN(VLOOKUP(AA108,suvaha!$D$8:$H$158,5,FALSE))&lt;4,"",LEFT(RIGHT(VLOOKUP(AA108,suvaha!$D$8:$H$158,5,FALSE),4),1))</f>
        <v/>
      </c>
      <c r="CA114" s="674"/>
      <c r="CB114" s="474" t="str">
        <f>IF(LEN(VLOOKUP(AA108,suvaha!$D$8:$H$158,5,FALSE))&lt;3,"",LEFT(RIGHT(VLOOKUP(AA108,suvaha!$D$8:$H$158,5,FALSE),3),1))</f>
        <v/>
      </c>
      <c r="CC114" s="476"/>
      <c r="CD114" s="474" t="str">
        <f>IF(LEN(VLOOKUP(AA108,suvaha!$D$8:$H$158,5,FALSE))&lt;2,"",LEFT(RIGHT(VLOOKUP(AA108,suvaha!$D$8:$H$158,5,FALSE),2),1))</f>
        <v/>
      </c>
      <c r="CE114" s="476"/>
      <c r="CF114" s="474" t="str">
        <f>IF(VLOOKUP(AA108,suvaha!$D$8:$H$85,5,FALSE)=0,"",IF(LEN(VLOOKUP(AA108,suvaha!$D$8:$H$158,5,FALSE))&lt;1,"",LEFT(RIGHT(VLOOKUP(AA108,suvaha!$D$8:$H$158,5,FALSE),1),1)))</f>
        <v/>
      </c>
      <c r="CG114" s="219"/>
    </row>
    <row r="115" spans="1:86" ht="3" customHeight="1">
      <c r="A115" s="139"/>
      <c r="B115" s="715"/>
      <c r="C115" s="715"/>
      <c r="D115" s="715"/>
      <c r="E115" s="719"/>
      <c r="F115" s="719"/>
      <c r="G115" s="707"/>
      <c r="H115" s="716"/>
      <c r="I115" s="716"/>
      <c r="J115" s="716"/>
      <c r="K115" s="716"/>
      <c r="L115" s="716"/>
      <c r="M115" s="716"/>
      <c r="N115" s="716"/>
      <c r="O115" s="716"/>
      <c r="P115" s="716"/>
      <c r="Q115" s="716"/>
      <c r="R115" s="716"/>
      <c r="S115" s="716"/>
      <c r="T115" s="716"/>
      <c r="U115" s="716"/>
      <c r="V115" s="716"/>
      <c r="W115" s="716"/>
      <c r="X115" s="716"/>
      <c r="Y115" s="716"/>
      <c r="Z115" s="716"/>
      <c r="AA115" s="717"/>
      <c r="AB115" s="717"/>
      <c r="AC115" s="717"/>
      <c r="AD115" s="712"/>
      <c r="AE115" s="712"/>
      <c r="AF115" s="712"/>
      <c r="AG115" s="712"/>
      <c r="AH115" s="712"/>
      <c r="AI115" s="712"/>
      <c r="AJ115" s="712"/>
      <c r="AK115" s="712"/>
      <c r="AL115" s="712"/>
      <c r="AM115" s="712"/>
      <c r="AN115" s="712"/>
      <c r="AO115" s="712"/>
      <c r="AP115" s="712"/>
      <c r="AQ115" s="712"/>
      <c r="AR115" s="712"/>
      <c r="AS115" s="712"/>
      <c r="AT115" s="712"/>
      <c r="AU115" s="712"/>
      <c r="AV115" s="712"/>
      <c r="AW115" s="712"/>
      <c r="AX115" s="712"/>
      <c r="AY115" s="712"/>
      <c r="AZ115" s="712"/>
      <c r="BA115" s="189"/>
      <c r="BB115" s="182"/>
      <c r="BC115" s="182"/>
      <c r="BD115" s="182"/>
      <c r="BE115" s="182"/>
      <c r="BF115" s="182"/>
      <c r="BG115" s="182"/>
      <c r="BH115" s="182"/>
      <c r="BI115" s="182"/>
      <c r="BJ115" s="183"/>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218"/>
    </row>
    <row r="116" spans="1:86" s="174" customFormat="1" ht="3" customHeight="1" thickBot="1">
      <c r="A116" s="139"/>
      <c r="B116" s="715"/>
      <c r="C116" s="715"/>
      <c r="D116" s="715"/>
      <c r="E116" s="764" t="s">
        <v>69</v>
      </c>
      <c r="F116" s="764"/>
      <c r="G116" s="746"/>
      <c r="H116" s="749" t="str">
        <f>Index!C79</f>
        <v>Dlhové cenné papiere a ostatný dlhodobý finančný majetok (065A, 069A, 06XA) - 096A</v>
      </c>
      <c r="I116" s="749"/>
      <c r="J116" s="749"/>
      <c r="K116" s="749"/>
      <c r="L116" s="749"/>
      <c r="M116" s="749"/>
      <c r="N116" s="749"/>
      <c r="O116" s="749"/>
      <c r="P116" s="749"/>
      <c r="Q116" s="749"/>
      <c r="R116" s="749"/>
      <c r="S116" s="749"/>
      <c r="T116" s="749"/>
      <c r="U116" s="749"/>
      <c r="V116" s="749"/>
      <c r="W116" s="749"/>
      <c r="X116" s="749"/>
      <c r="Y116" s="749"/>
      <c r="Z116" s="749"/>
      <c r="AA116" s="717" t="s">
        <v>96</v>
      </c>
      <c r="AB116" s="717"/>
      <c r="AC116" s="717"/>
      <c r="AD116" s="670"/>
      <c r="AE116" s="670"/>
      <c r="AF116" s="670"/>
      <c r="AG116" s="670"/>
      <c r="AH116" s="670"/>
      <c r="AI116" s="670"/>
      <c r="AJ116" s="670"/>
      <c r="AK116" s="670"/>
      <c r="AL116" s="670"/>
      <c r="AM116" s="670"/>
      <c r="AN116" s="670"/>
      <c r="AO116" s="670"/>
      <c r="AP116" s="670"/>
      <c r="AQ116" s="670"/>
      <c r="AR116" s="670"/>
      <c r="AS116" s="670"/>
      <c r="AT116" s="670"/>
      <c r="AU116" s="670"/>
      <c r="AV116" s="670"/>
      <c r="AW116" s="670"/>
      <c r="AX116" s="670"/>
      <c r="AY116" s="670"/>
      <c r="AZ116" s="670"/>
      <c r="BA116" s="710"/>
      <c r="BB116" s="710"/>
      <c r="BC116" s="710"/>
      <c r="BD116" s="710"/>
      <c r="BE116" s="710"/>
      <c r="BF116" s="710"/>
      <c r="BG116" s="710"/>
      <c r="BH116" s="710"/>
      <c r="BI116" s="710"/>
      <c r="BJ116" s="710"/>
      <c r="BK116" s="710"/>
      <c r="BL116" s="710"/>
      <c r="BM116" s="710"/>
      <c r="BN116" s="710"/>
      <c r="BO116" s="710"/>
      <c r="BP116" s="710"/>
      <c r="BQ116" s="710"/>
      <c r="BR116" s="175"/>
      <c r="BS116" s="175"/>
      <c r="BT116" s="175"/>
      <c r="BU116" s="175"/>
      <c r="BV116" s="175"/>
      <c r="BW116" s="176"/>
      <c r="BX116" s="175"/>
      <c r="BY116" s="175"/>
      <c r="BZ116" s="175"/>
      <c r="CA116" s="175"/>
      <c r="CB116" s="175"/>
      <c r="CC116" s="175"/>
      <c r="CD116" s="175"/>
      <c r="CE116" s="175"/>
      <c r="CF116" s="175"/>
      <c r="CG116" s="216"/>
    </row>
    <row r="117" spans="1:86" s="174" customFormat="1" ht="3" customHeight="1" thickBot="1">
      <c r="A117" s="139"/>
      <c r="B117" s="715"/>
      <c r="C117" s="715"/>
      <c r="D117" s="715"/>
      <c r="E117" s="764"/>
      <c r="F117" s="764"/>
      <c r="G117" s="746"/>
      <c r="H117" s="749"/>
      <c r="I117" s="749"/>
      <c r="J117" s="749"/>
      <c r="K117" s="749"/>
      <c r="L117" s="749"/>
      <c r="M117" s="749"/>
      <c r="N117" s="749"/>
      <c r="O117" s="749"/>
      <c r="P117" s="749"/>
      <c r="Q117" s="749"/>
      <c r="R117" s="749"/>
      <c r="S117" s="749"/>
      <c r="T117" s="749"/>
      <c r="U117" s="749"/>
      <c r="V117" s="749"/>
      <c r="W117" s="749"/>
      <c r="X117" s="749"/>
      <c r="Y117" s="749"/>
      <c r="Z117" s="749"/>
      <c r="AA117" s="717"/>
      <c r="AB117" s="717"/>
      <c r="AC117" s="717"/>
      <c r="AD117" s="671"/>
      <c r="AE117" s="672"/>
      <c r="AF117" s="672"/>
      <c r="AG117" s="672"/>
      <c r="AH117" s="471"/>
      <c r="AI117" s="673"/>
      <c r="AJ117" s="673"/>
      <c r="AK117" s="673"/>
      <c r="AL117" s="673"/>
      <c r="AM117" s="673"/>
      <c r="AN117" s="674"/>
      <c r="AO117" s="668"/>
      <c r="AP117" s="668"/>
      <c r="AQ117" s="668"/>
      <c r="AR117" s="668"/>
      <c r="AS117" s="668"/>
      <c r="AT117" s="674"/>
      <c r="AU117" s="668"/>
      <c r="AV117" s="668"/>
      <c r="AW117" s="668"/>
      <c r="AX117" s="668"/>
      <c r="AY117" s="668"/>
      <c r="AZ117" s="711"/>
      <c r="BA117" s="671"/>
      <c r="BB117" s="672"/>
      <c r="BC117" s="672"/>
      <c r="BD117" s="672"/>
      <c r="BE117" s="471"/>
      <c r="BF117" s="673"/>
      <c r="BG117" s="673"/>
      <c r="BH117" s="673"/>
      <c r="BI117" s="673"/>
      <c r="BJ117" s="673"/>
      <c r="BK117" s="674"/>
      <c r="BL117" s="668"/>
      <c r="BM117" s="668"/>
      <c r="BN117" s="668"/>
      <c r="BO117" s="668"/>
      <c r="BP117" s="668"/>
      <c r="BQ117" s="674"/>
      <c r="BR117" s="668"/>
      <c r="BS117" s="668"/>
      <c r="BT117" s="668"/>
      <c r="BU117" s="668"/>
      <c r="BV117" s="668"/>
      <c r="BW117" s="178"/>
      <c r="BX117" s="179"/>
      <c r="BY117" s="179"/>
      <c r="BZ117" s="179"/>
      <c r="CA117" s="179"/>
      <c r="CB117" s="179"/>
      <c r="CC117" s="179"/>
      <c r="CD117" s="179"/>
      <c r="CE117" s="179"/>
      <c r="CF117" s="179"/>
      <c r="CG117" s="217"/>
    </row>
    <row r="118" spans="1:86" ht="15" customHeight="1" thickBot="1">
      <c r="A118" s="139"/>
      <c r="B118" s="715"/>
      <c r="C118" s="715"/>
      <c r="D118" s="715"/>
      <c r="E118" s="764"/>
      <c r="F118" s="764"/>
      <c r="G118" s="746"/>
      <c r="H118" s="749"/>
      <c r="I118" s="749"/>
      <c r="J118" s="749"/>
      <c r="K118" s="749"/>
      <c r="L118" s="749"/>
      <c r="M118" s="749"/>
      <c r="N118" s="749"/>
      <c r="O118" s="749"/>
      <c r="P118" s="749"/>
      <c r="Q118" s="749"/>
      <c r="R118" s="749"/>
      <c r="S118" s="749"/>
      <c r="T118" s="749"/>
      <c r="U118" s="749"/>
      <c r="V118" s="749"/>
      <c r="W118" s="749"/>
      <c r="X118" s="749"/>
      <c r="Y118" s="749"/>
      <c r="Z118" s="749"/>
      <c r="AA118" s="717"/>
      <c r="AB118" s="717"/>
      <c r="AC118" s="717"/>
      <c r="AD118" s="671"/>
      <c r="AE118" s="474" t="str">
        <f>IF(LEN(VLOOKUP(AA116,suvaha!$D$8:$H$158,2,FALSE))&lt;11,"",LEFT(RIGHT(VLOOKUP(AA116,suvaha!$D$8:$H$158,2,FALSE),11),1))</f>
        <v/>
      </c>
      <c r="AF118" s="181"/>
      <c r="AG118" s="474" t="str">
        <f>IF(LEN(VLOOKUP(AA116,suvaha!$D$8:$H$158,2,FALSE))&lt;10,"",LEFT(RIGHT(VLOOKUP(AA116,suvaha!$D$8:$H$158,2,FALSE),10),1))</f>
        <v/>
      </c>
      <c r="AH118" s="476"/>
      <c r="AI118" s="474" t="str">
        <f>IF(LEN(VLOOKUP(AA116,suvaha!$D$8:$H$158,2,FALSE))&lt;9,"",LEFT(RIGHT(VLOOKUP(AA116,suvaha!$D$8:$H$158,2,FALSE),9),1))</f>
        <v/>
      </c>
      <c r="AJ118" s="181"/>
      <c r="AK118" s="474" t="str">
        <f>IF(LEN(VLOOKUP(AA116,suvaha!$D$8:$H$158,2,FALSE))&lt;8,"",LEFT(RIGHT(VLOOKUP(AA116,suvaha!$D$8:$H$158,2,FALSE),8),1))</f>
        <v/>
      </c>
      <c r="AL118" s="476"/>
      <c r="AM118" s="474" t="str">
        <f>IF(LEN(VLOOKUP(AA116,suvaha!$D$8:$H$158,2,FALSE))&lt;7,"",LEFT(RIGHT(VLOOKUP(AA116,suvaha!$D$8:$H$158,2,FALSE),7),1))</f>
        <v/>
      </c>
      <c r="AN118" s="674"/>
      <c r="AO118" s="474" t="str">
        <f>IF(LEN(VLOOKUP(AA116,suvaha!$D$8:$H$158,2,FALSE))&lt;6,"",LEFT(RIGHT(VLOOKUP(AA116,suvaha!$D$8:$H$158,2,FALSE),6),1))</f>
        <v/>
      </c>
      <c r="AP118" s="476"/>
      <c r="AQ118" s="474" t="str">
        <f>IF(LEN(VLOOKUP(AA116,suvaha!$D$8:$H$158,2,FALSE))&lt;5,"",LEFT(RIGHT(VLOOKUP(AA116,suvaha!$D$8:$H$158,2,FALSE),5),1))</f>
        <v/>
      </c>
      <c r="AR118" s="476"/>
      <c r="AS118" s="474" t="str">
        <f>IF(LEN(VLOOKUP(AA116,suvaha!$D$8:$H$158,2,FALSE))&lt;4,"",LEFT(RIGHT(VLOOKUP(AA116,suvaha!$D$8:$H$158,2,FALSE),4),1))</f>
        <v/>
      </c>
      <c r="AT118" s="674"/>
      <c r="AU118" s="474" t="str">
        <f>IF(LEN(VLOOKUP(AA116,suvaha!$D$8:$H$158,2,FALSE))&lt;3,"",LEFT(RIGHT(VLOOKUP(AA116,suvaha!$D$8:$H$158,2,FALSE),3),1))</f>
        <v/>
      </c>
      <c r="AV118" s="476"/>
      <c r="AW118" s="474" t="str">
        <f>IF(LEN(VLOOKUP(AA116,suvaha!$D$8:$H$158,2,FALSE))&lt;2,"",LEFT(RIGHT(VLOOKUP(AA116,suvaha!$D$8:$H$158,2,FALSE),2),1))</f>
        <v/>
      </c>
      <c r="AX118" s="476"/>
      <c r="AY118" s="474" t="str">
        <f>IF(VLOOKUP(AA116,suvaha!$D$8:$H$85,2,FALSE)=0,"",IF(LEN(VLOOKUP(AA116,suvaha!$D$8:$H$158,2,FALSE))&lt;1,"",LEFT(RIGHT(VLOOKUP(AA116,suvaha!$D$8:$H$158,2,FALSE),1),1)))</f>
        <v/>
      </c>
      <c r="AZ118" s="711"/>
      <c r="BA118" s="671"/>
      <c r="BB118" s="474" t="str">
        <f>IF(LEN(VLOOKUP(AA116,suvaha!$D$8:$H$158,4,FALSE))&lt;11,"",LEFT(RIGHT(VLOOKUP(AA116,suvaha!$D$8:$H$158,4,FALSE),11),1))</f>
        <v/>
      </c>
      <c r="BC118" s="181"/>
      <c r="BD118" s="474" t="str">
        <f>IF(LEN(VLOOKUP(AA116,suvaha!$D$8:$H$158,4,FALSE))&lt;10,"",LEFT(RIGHT(VLOOKUP(AA116,suvaha!$D$8:$H$158,4,FALSE),10),1))</f>
        <v/>
      </c>
      <c r="BE118" s="476"/>
      <c r="BF118" s="474" t="str">
        <f>IF(LEN(VLOOKUP(AA116,suvaha!$D$8:$H$158,4,FALSE))&lt;9,"",LEFT(RIGHT(VLOOKUP(AA116,suvaha!$D$8:$H$158,4,FALSE),9),1))</f>
        <v/>
      </c>
      <c r="BG118" s="181"/>
      <c r="BH118" s="474" t="str">
        <f>IF(LEN(VLOOKUP(AA116,suvaha!$D$8:$H$158,4,FALSE))&lt;8,"",LEFT(RIGHT(VLOOKUP(AA116,suvaha!$D$8:$H$158,4,FALSE),8),1))</f>
        <v/>
      </c>
      <c r="BI118" s="476"/>
      <c r="BJ118" s="474" t="str">
        <f>IF(LEN(VLOOKUP(AA116,suvaha!$D$8:$H$158,4,FALSE))&lt;7,"",LEFT(RIGHT(VLOOKUP(AA116,suvaha!$D$8:$H$158,4,FALSE),7),1))</f>
        <v/>
      </c>
      <c r="BK118" s="674"/>
      <c r="BL118" s="474" t="str">
        <f>IF(LEN(VLOOKUP(AA116,suvaha!$D$8:$H$158,4,FALSE))&lt;6,"",LEFT(RIGHT(VLOOKUP(AA116,suvaha!$D$8:$H$158,4,FALSE),6),1))</f>
        <v/>
      </c>
      <c r="BM118" s="476"/>
      <c r="BN118" s="474" t="str">
        <f>IF(LEN(VLOOKUP(AA116,suvaha!$D$8:$H$158,4,FALSE))&lt;5,"",LEFT(RIGHT(VLOOKUP(AA116,suvaha!$D$8:$H$158,4,FALSE),5),1))</f>
        <v/>
      </c>
      <c r="BO118" s="476"/>
      <c r="BP118" s="474" t="str">
        <f>IF(LEN(VLOOKUP(AA116,suvaha!$D$8:$H$158,4,FALSE))&lt;4,"",LEFT(RIGHT(VLOOKUP(AA116,suvaha!$D$8:$H$158,4,FALSE),4),1))</f>
        <v/>
      </c>
      <c r="BQ118" s="674"/>
      <c r="BR118" s="474" t="str">
        <f>IF(LEN(VLOOKUP(AA116,suvaha!$D$8:$H$158,4,FALSE))&lt;3,"",LEFT(RIGHT(VLOOKUP(AA116,suvaha!$D$8:$H$158,4,FALSE),3),1))</f>
        <v/>
      </c>
      <c r="BS118" s="476"/>
      <c r="BT118" s="474" t="str">
        <f>IF(LEN(VLOOKUP(AA116,suvaha!$D$8:$H$158,4,FALSE))&lt;2,"",LEFT(RIGHT(VLOOKUP(AA116,suvaha!$D$8:$H$158,4,FALSE),2),1))</f>
        <v/>
      </c>
      <c r="BU118" s="476"/>
      <c r="BV118" s="474" t="str">
        <f>IF(VLOOKUP(AA116,suvaha!$D$8:$H$85,4,FALSE)=0,"",IF(LEN(VLOOKUP(AA116,suvaha!$D$8:$H$158,4,FALSE))&lt;1,"",LEFT(RIGHT(VLOOKUP(AA116,suvaha!$D$8:$H$158,4,FALSE),1),1)))</f>
        <v/>
      </c>
      <c r="BW118" s="178"/>
      <c r="BX118" s="179"/>
      <c r="BY118" s="179"/>
      <c r="BZ118" s="179"/>
      <c r="CA118" s="179"/>
      <c r="CB118" s="179"/>
      <c r="CC118" s="179"/>
      <c r="CD118" s="179"/>
      <c r="CE118" s="179"/>
      <c r="CF118" s="179"/>
      <c r="CG118" s="217"/>
    </row>
    <row r="119" spans="1:86" ht="3" customHeight="1" thickBot="1">
      <c r="A119" s="139"/>
      <c r="B119" s="715"/>
      <c r="C119" s="715"/>
      <c r="D119" s="715"/>
      <c r="E119" s="764"/>
      <c r="F119" s="764"/>
      <c r="G119" s="746"/>
      <c r="H119" s="749"/>
      <c r="I119" s="749"/>
      <c r="J119" s="749"/>
      <c r="K119" s="749"/>
      <c r="L119" s="749"/>
      <c r="M119" s="749"/>
      <c r="N119" s="749"/>
      <c r="O119" s="749"/>
      <c r="P119" s="749"/>
      <c r="Q119" s="749"/>
      <c r="R119" s="749"/>
      <c r="S119" s="749"/>
      <c r="T119" s="749"/>
      <c r="U119" s="749"/>
      <c r="V119" s="749"/>
      <c r="W119" s="749"/>
      <c r="X119" s="749"/>
      <c r="Y119" s="749"/>
      <c r="Z119" s="749"/>
      <c r="AA119" s="717"/>
      <c r="AB119" s="717"/>
      <c r="AC119" s="717"/>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669"/>
      <c r="BB119" s="669"/>
      <c r="BC119" s="669"/>
      <c r="BD119" s="669"/>
      <c r="BE119" s="669"/>
      <c r="BF119" s="669"/>
      <c r="BG119" s="669"/>
      <c r="BH119" s="669"/>
      <c r="BI119" s="669"/>
      <c r="BJ119" s="669"/>
      <c r="BK119" s="669"/>
      <c r="BL119" s="669"/>
      <c r="BM119" s="669"/>
      <c r="BN119" s="669"/>
      <c r="BO119" s="669"/>
      <c r="BP119" s="669"/>
      <c r="BQ119" s="669"/>
      <c r="BR119" s="182"/>
      <c r="BS119" s="182"/>
      <c r="BT119" s="182"/>
      <c r="BU119" s="182"/>
      <c r="BV119" s="182"/>
      <c r="BW119" s="183"/>
      <c r="BX119" s="182"/>
      <c r="BY119" s="182"/>
      <c r="BZ119" s="182"/>
      <c r="CA119" s="182"/>
      <c r="CB119" s="182"/>
      <c r="CC119" s="182"/>
      <c r="CD119" s="182"/>
      <c r="CE119" s="182"/>
      <c r="CF119" s="182"/>
      <c r="CG119" s="218"/>
    </row>
    <row r="120" spans="1:86" ht="3" customHeight="1" thickBot="1">
      <c r="A120" s="139"/>
      <c r="B120" s="715"/>
      <c r="C120" s="715"/>
      <c r="D120" s="715"/>
      <c r="E120" s="764"/>
      <c r="F120" s="764"/>
      <c r="G120" s="746"/>
      <c r="H120" s="749"/>
      <c r="I120" s="749"/>
      <c r="J120" s="749"/>
      <c r="K120" s="749"/>
      <c r="L120" s="749"/>
      <c r="M120" s="749"/>
      <c r="N120" s="749"/>
      <c r="O120" s="749"/>
      <c r="P120" s="749"/>
      <c r="Q120" s="749"/>
      <c r="R120" s="749"/>
      <c r="S120" s="749"/>
      <c r="T120" s="749"/>
      <c r="U120" s="749"/>
      <c r="V120" s="749"/>
      <c r="W120" s="749"/>
      <c r="X120" s="749"/>
      <c r="Y120" s="749"/>
      <c r="Z120" s="749"/>
      <c r="AA120" s="717"/>
      <c r="AB120" s="717"/>
      <c r="AC120" s="717"/>
      <c r="AD120" s="670"/>
      <c r="AE120" s="670"/>
      <c r="AF120" s="670"/>
      <c r="AG120" s="670"/>
      <c r="AH120" s="670"/>
      <c r="AI120" s="670"/>
      <c r="AJ120" s="670"/>
      <c r="AK120" s="670"/>
      <c r="AL120" s="670"/>
      <c r="AM120" s="670"/>
      <c r="AN120" s="670"/>
      <c r="AO120" s="670"/>
      <c r="AP120" s="670"/>
      <c r="AQ120" s="670"/>
      <c r="AR120" s="670"/>
      <c r="AS120" s="670"/>
      <c r="AT120" s="670"/>
      <c r="AU120" s="670"/>
      <c r="AV120" s="670"/>
      <c r="AW120" s="670"/>
      <c r="AX120" s="670"/>
      <c r="AY120" s="670"/>
      <c r="AZ120" s="670"/>
      <c r="BA120" s="185"/>
      <c r="BB120" s="175"/>
      <c r="BC120" s="175"/>
      <c r="BD120" s="175"/>
      <c r="BE120" s="175"/>
      <c r="BF120" s="175"/>
      <c r="BG120" s="175"/>
      <c r="BH120" s="175"/>
      <c r="BI120" s="175"/>
      <c r="BJ120" s="176"/>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216"/>
    </row>
    <row r="121" spans="1:86" ht="3" customHeight="1" thickBot="1">
      <c r="A121" s="139"/>
      <c r="B121" s="715"/>
      <c r="C121" s="715"/>
      <c r="D121" s="715"/>
      <c r="E121" s="764"/>
      <c r="F121" s="764"/>
      <c r="G121" s="746"/>
      <c r="H121" s="749"/>
      <c r="I121" s="749"/>
      <c r="J121" s="749"/>
      <c r="K121" s="749"/>
      <c r="L121" s="749"/>
      <c r="M121" s="749"/>
      <c r="N121" s="749"/>
      <c r="O121" s="749"/>
      <c r="P121" s="749"/>
      <c r="Q121" s="749"/>
      <c r="R121" s="749"/>
      <c r="S121" s="749"/>
      <c r="T121" s="749"/>
      <c r="U121" s="749"/>
      <c r="V121" s="749"/>
      <c r="W121" s="749"/>
      <c r="X121" s="749"/>
      <c r="Y121" s="749"/>
      <c r="Z121" s="749"/>
      <c r="AA121" s="717"/>
      <c r="AB121" s="717"/>
      <c r="AC121" s="717"/>
      <c r="AD121" s="671"/>
      <c r="AE121" s="672"/>
      <c r="AF121" s="672"/>
      <c r="AG121" s="672"/>
      <c r="AH121" s="471"/>
      <c r="AI121" s="673"/>
      <c r="AJ121" s="673"/>
      <c r="AK121" s="673"/>
      <c r="AL121" s="673"/>
      <c r="AM121" s="673"/>
      <c r="AN121" s="674"/>
      <c r="AO121" s="668"/>
      <c r="AP121" s="668"/>
      <c r="AQ121" s="668"/>
      <c r="AR121" s="668"/>
      <c r="AS121" s="668"/>
      <c r="AT121" s="674"/>
      <c r="AU121" s="668"/>
      <c r="AV121" s="668"/>
      <c r="AW121" s="668"/>
      <c r="AX121" s="668"/>
      <c r="AY121" s="668"/>
      <c r="AZ121" s="711"/>
      <c r="BA121" s="186"/>
      <c r="BB121" s="179"/>
      <c r="BC121" s="179"/>
      <c r="BD121" s="179"/>
      <c r="BE121" s="179"/>
      <c r="BF121" s="179"/>
      <c r="BG121" s="179"/>
      <c r="BH121" s="179"/>
      <c r="BI121" s="179"/>
      <c r="BJ121" s="178"/>
      <c r="BK121" s="179"/>
      <c r="BL121" s="672"/>
      <c r="BM121" s="672"/>
      <c r="BN121" s="672"/>
      <c r="BO121" s="471"/>
      <c r="BP121" s="673"/>
      <c r="BQ121" s="673"/>
      <c r="BR121" s="673"/>
      <c r="BS121" s="673"/>
      <c r="BT121" s="673"/>
      <c r="BU121" s="674"/>
      <c r="BV121" s="668"/>
      <c r="BW121" s="668"/>
      <c r="BX121" s="668"/>
      <c r="BY121" s="668"/>
      <c r="BZ121" s="668"/>
      <c r="CA121" s="674"/>
      <c r="CB121" s="668"/>
      <c r="CC121" s="668"/>
      <c r="CD121" s="668"/>
      <c r="CE121" s="668"/>
      <c r="CF121" s="668"/>
      <c r="CG121" s="219"/>
    </row>
    <row r="122" spans="1:86" ht="15" customHeight="1" thickBot="1">
      <c r="A122" s="139"/>
      <c r="B122" s="715"/>
      <c r="C122" s="715"/>
      <c r="D122" s="715"/>
      <c r="E122" s="764"/>
      <c r="F122" s="764"/>
      <c r="G122" s="746"/>
      <c r="H122" s="749"/>
      <c r="I122" s="749"/>
      <c r="J122" s="749"/>
      <c r="K122" s="749"/>
      <c r="L122" s="749"/>
      <c r="M122" s="749"/>
      <c r="N122" s="749"/>
      <c r="O122" s="749"/>
      <c r="P122" s="749"/>
      <c r="Q122" s="749"/>
      <c r="R122" s="749"/>
      <c r="S122" s="749"/>
      <c r="T122" s="749"/>
      <c r="U122" s="749"/>
      <c r="V122" s="749"/>
      <c r="W122" s="749"/>
      <c r="X122" s="749"/>
      <c r="Y122" s="749"/>
      <c r="Z122" s="749"/>
      <c r="AA122" s="717"/>
      <c r="AB122" s="717"/>
      <c r="AC122" s="717"/>
      <c r="AD122" s="671"/>
      <c r="AE122" s="474" t="str">
        <f>IF(LEN(VLOOKUP(AA116,suvaha!$D$8:$H$158,3,FALSE))&lt;11,"",LEFT(RIGHT(VLOOKUP(AA116,suvaha!$D$8:$H$158,3,FALSE),11),1))</f>
        <v/>
      </c>
      <c r="AF122" s="181"/>
      <c r="AG122" s="474" t="str">
        <f>IF(LEN(VLOOKUP(AA116,suvaha!$D$8:$H$158,3,FALSE))&lt;10,"",LEFT(RIGHT(VLOOKUP(AA116,suvaha!$D$8:$H$158,3,FALSE),10),1))</f>
        <v/>
      </c>
      <c r="AH122" s="476"/>
      <c r="AI122" s="474" t="str">
        <f>IF(LEN(VLOOKUP(AA116,suvaha!$D$8:$H$158,3,FALSE))&lt;9,"",LEFT(RIGHT(VLOOKUP(AA116,suvaha!$D$8:$H$158,3,FALSE),9),1))</f>
        <v/>
      </c>
      <c r="AJ122" s="181"/>
      <c r="AK122" s="474" t="str">
        <f>IF(LEN(VLOOKUP(AA116,suvaha!$D$8:$H$158,3,FALSE))&lt;8,"",LEFT(RIGHT(VLOOKUP(AA116,suvaha!$D$8:$H$158,3,FALSE),8),1))</f>
        <v/>
      </c>
      <c r="AL122" s="476"/>
      <c r="AM122" s="474" t="str">
        <f>IF(LEN(VLOOKUP(AA116,suvaha!$D$8:$H$158,3,FALSE))&lt;7,"",LEFT(RIGHT(VLOOKUP(AA116,suvaha!$D$8:$H$158,3,FALSE),7),1))</f>
        <v/>
      </c>
      <c r="AN122" s="674"/>
      <c r="AO122" s="474" t="str">
        <f>IF(LEN(VLOOKUP(AA116,suvaha!$D$8:$H$158,3,FALSE))&lt;6,"",LEFT(RIGHT(VLOOKUP(AA116,suvaha!$D$8:$H$158,3,FALSE),6),1))</f>
        <v/>
      </c>
      <c r="AP122" s="476"/>
      <c r="AQ122" s="474" t="str">
        <f>IF(LEN(VLOOKUP(AA116,suvaha!$D$8:$H$158,3,FALSE))&lt;5,"",LEFT(RIGHT(VLOOKUP(AA116,suvaha!$D$8:$H$158,3,FALSE),5),1))</f>
        <v/>
      </c>
      <c r="AR122" s="476"/>
      <c r="AS122" s="474" t="str">
        <f>IF(LEN(VLOOKUP(AA116,suvaha!$D$8:$H$158,3,FALSE))&lt;4,"",LEFT(RIGHT(VLOOKUP(AA116,suvaha!$D$8:$H$158,3,FALSE),4),1))</f>
        <v/>
      </c>
      <c r="AT122" s="674"/>
      <c r="AU122" s="474" t="str">
        <f>IF(LEN(VLOOKUP(AA116,suvaha!$D$8:$H$158,3,FALSE))&lt;3,"",LEFT(RIGHT(VLOOKUP(AA116,suvaha!$D$8:$H$158,3,FALSE),3),1))</f>
        <v/>
      </c>
      <c r="AV122" s="476"/>
      <c r="AW122" s="474" t="str">
        <f>IF(LEN(VLOOKUP(AA116,suvaha!$D$8:$H$158,3,FALSE))&lt;2,"",LEFT(RIGHT(VLOOKUP(AA116,suvaha!$D$8:$H$158,3,FALSE),2),1))</f>
        <v/>
      </c>
      <c r="AX122" s="476"/>
      <c r="AY122" s="474" t="str">
        <f>IF(VLOOKUP(AA116,suvaha!$D$8:$H$85,3,FALSE)=0,"",IF(LEN(VLOOKUP(AA116,suvaha!$D$8:$H$158,3,FALSE))&lt;1,"",LEFT(RIGHT(VLOOKUP(AA116,suvaha!$D$8:$H$158,3,FALSE),1),1)))</f>
        <v/>
      </c>
      <c r="AZ122" s="711"/>
      <c r="BA122" s="186"/>
      <c r="BB122" s="179"/>
      <c r="BC122" s="179"/>
      <c r="BD122" s="179"/>
      <c r="BE122" s="179"/>
      <c r="BF122" s="179"/>
      <c r="BG122" s="179"/>
      <c r="BH122" s="179"/>
      <c r="BI122" s="179"/>
      <c r="BJ122" s="178"/>
      <c r="BK122" s="179"/>
      <c r="BL122" s="474" t="str">
        <f>IF(LEN(VLOOKUP(AA116,suvaha!$D$8:$H$158,5,FALSE))&lt;11,"",LEFT(RIGHT(VLOOKUP(AA116,suvaha!$D$8:$H$158,5,FALSE),11),1))</f>
        <v/>
      </c>
      <c r="BM122" s="181"/>
      <c r="BN122" s="474" t="str">
        <f>IF(LEN(VLOOKUP(AA116,suvaha!$D$8:$H$158,5,FALSE))&lt;10,"",LEFT(RIGHT(VLOOKUP(AA116,suvaha!$D$8:$H$158,5,FALSE),10),1))</f>
        <v/>
      </c>
      <c r="BO122" s="476"/>
      <c r="BP122" s="474" t="str">
        <f>IF(LEN(VLOOKUP(AA116,suvaha!$D$8:$H$158,5,FALSE))&lt;9,"",LEFT(RIGHT(VLOOKUP(AA116,suvaha!$D$8:$H$158,5,FALSE),9),1))</f>
        <v/>
      </c>
      <c r="BQ122" s="181"/>
      <c r="BR122" s="474" t="str">
        <f>IF(LEN(VLOOKUP(AA116,suvaha!$D$8:$H$158,5,FALSE))&lt;8,"",LEFT(RIGHT(VLOOKUP(AA116,suvaha!$D$8:$H$158,5,FALSE),8),1))</f>
        <v/>
      </c>
      <c r="BS122" s="476"/>
      <c r="BT122" s="474" t="str">
        <f>IF(LEN(VLOOKUP(AA116,suvaha!$D$8:$H$158,5,FALSE))&lt;7,"",LEFT(RIGHT(VLOOKUP(AA116,suvaha!$D$8:$H$158,5,FALSE),7),1))</f>
        <v/>
      </c>
      <c r="BU122" s="674"/>
      <c r="BV122" s="474" t="str">
        <f>IF(LEN(VLOOKUP(AA116,suvaha!$D$8:$H$158,5,FALSE))&lt;6,"",LEFT(RIGHT(VLOOKUP(AA116,suvaha!$D$8:$H$158,5,FALSE),6),1))</f>
        <v/>
      </c>
      <c r="BW122" s="476"/>
      <c r="BX122" s="474" t="str">
        <f>IF(LEN(VLOOKUP(AA116,suvaha!$D$8:$H$158,5,FALSE))&lt;5,"",LEFT(RIGHT(VLOOKUP(AA116,suvaha!$D$8:$H$158,5,FALSE),5),1))</f>
        <v/>
      </c>
      <c r="BY122" s="476"/>
      <c r="BZ122" s="474" t="str">
        <f>IF(LEN(VLOOKUP(AA116,suvaha!$D$8:$H$158,5,FALSE))&lt;4,"",LEFT(RIGHT(VLOOKUP(AA116,suvaha!$D$8:$H$158,5,FALSE),4),1))</f>
        <v/>
      </c>
      <c r="CA122" s="674"/>
      <c r="CB122" s="474" t="str">
        <f>IF(LEN(VLOOKUP(AA116,suvaha!$D$8:$H$158,5,FALSE))&lt;3,"",LEFT(RIGHT(VLOOKUP(AA116,suvaha!$D$8:$H$158,5,FALSE),3),1))</f>
        <v/>
      </c>
      <c r="CC122" s="476"/>
      <c r="CD122" s="474" t="str">
        <f>IF(LEN(VLOOKUP(AA116,suvaha!$D$8:$H$158,5,FALSE))&lt;2,"",LEFT(RIGHT(VLOOKUP(AA116,suvaha!$D$8:$H$158,5,FALSE),2),1))</f>
        <v/>
      </c>
      <c r="CE122" s="476"/>
      <c r="CF122" s="474" t="str">
        <f>IF(VLOOKUP(AA116,suvaha!$D$8:$H$85,5,FALSE)=0,"",IF(LEN(VLOOKUP(AA116,suvaha!$D$8:$H$158,5,FALSE))&lt;1,"",LEFT(RIGHT(VLOOKUP(AA116,suvaha!$D$8:$H$158,5,FALSE),1),1)))</f>
        <v/>
      </c>
      <c r="CG122" s="219"/>
    </row>
    <row r="123" spans="1:86" s="140" customFormat="1" ht="3" customHeight="1" thickBot="1">
      <c r="A123" s="138"/>
      <c r="B123" s="715"/>
      <c r="C123" s="715"/>
      <c r="D123" s="715"/>
      <c r="E123" s="764"/>
      <c r="F123" s="764"/>
      <c r="G123" s="746"/>
      <c r="H123" s="749"/>
      <c r="I123" s="749"/>
      <c r="J123" s="749"/>
      <c r="K123" s="749"/>
      <c r="L123" s="749"/>
      <c r="M123" s="749"/>
      <c r="N123" s="749"/>
      <c r="O123" s="749"/>
      <c r="P123" s="749"/>
      <c r="Q123" s="749"/>
      <c r="R123" s="749"/>
      <c r="S123" s="749"/>
      <c r="T123" s="749"/>
      <c r="U123" s="749"/>
      <c r="V123" s="749"/>
      <c r="W123" s="749"/>
      <c r="X123" s="749"/>
      <c r="Y123" s="749"/>
      <c r="Z123" s="749"/>
      <c r="AA123" s="717"/>
      <c r="AB123" s="717"/>
      <c r="AC123" s="717"/>
      <c r="AD123" s="712"/>
      <c r="AE123" s="712"/>
      <c r="AF123" s="712"/>
      <c r="AG123" s="712"/>
      <c r="AH123" s="712"/>
      <c r="AI123" s="712"/>
      <c r="AJ123" s="712"/>
      <c r="AK123" s="712"/>
      <c r="AL123" s="712"/>
      <c r="AM123" s="712"/>
      <c r="AN123" s="712"/>
      <c r="AO123" s="712"/>
      <c r="AP123" s="712"/>
      <c r="AQ123" s="712"/>
      <c r="AR123" s="712"/>
      <c r="AS123" s="712"/>
      <c r="AT123" s="712"/>
      <c r="AU123" s="712"/>
      <c r="AV123" s="712"/>
      <c r="AW123" s="712"/>
      <c r="AX123" s="712"/>
      <c r="AY123" s="712"/>
      <c r="AZ123" s="712"/>
      <c r="BA123" s="189"/>
      <c r="BB123" s="182"/>
      <c r="BC123" s="182"/>
      <c r="BD123" s="182"/>
      <c r="BE123" s="182"/>
      <c r="BF123" s="182"/>
      <c r="BG123" s="182"/>
      <c r="BH123" s="182"/>
      <c r="BI123" s="182"/>
      <c r="BJ123" s="183"/>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218"/>
    </row>
    <row r="124" spans="1:86" ht="3" customHeight="1">
      <c r="B124" s="139"/>
      <c r="E124" s="755"/>
      <c r="F124" s="755"/>
      <c r="G124" s="755"/>
      <c r="H124" s="755"/>
      <c r="I124" s="755"/>
      <c r="J124" s="755"/>
      <c r="K124" s="755"/>
      <c r="L124" s="755"/>
      <c r="M124" s="755"/>
      <c r="N124" s="755"/>
      <c r="O124" s="755"/>
      <c r="P124" s="755"/>
      <c r="Q124" s="755"/>
      <c r="R124" s="755"/>
      <c r="S124" s="755"/>
      <c r="T124" s="755"/>
      <c r="U124" s="755"/>
      <c r="V124" s="755"/>
      <c r="W124" s="755"/>
      <c r="X124" s="755"/>
      <c r="Y124" s="755"/>
      <c r="Z124" s="755"/>
      <c r="AA124" s="755"/>
      <c r="AB124" s="755"/>
      <c r="AC124" s="755"/>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c r="BV124" s="143"/>
      <c r="BW124" s="143"/>
      <c r="BX124" s="143"/>
      <c r="BY124" s="143"/>
      <c r="BZ124" s="143"/>
      <c r="CA124" s="143"/>
      <c r="CB124" s="143"/>
      <c r="CC124" s="143"/>
      <c r="CD124" s="143"/>
      <c r="CE124" s="143"/>
      <c r="CF124" s="143"/>
      <c r="CG124" s="143"/>
    </row>
    <row r="125" spans="1:86" s="154" customFormat="1" ht="5.25" customHeight="1">
      <c r="A125" s="139"/>
      <c r="B125" s="139"/>
      <c r="C125" s="139"/>
      <c r="D125" s="139"/>
      <c r="E125" s="197"/>
      <c r="F125" s="138"/>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138"/>
      <c r="CG125" s="159"/>
      <c r="CH125" s="139"/>
    </row>
    <row r="126" spans="1:86" ht="3.75" customHeight="1">
      <c r="A126" s="154"/>
      <c r="B126" s="139"/>
      <c r="C126" s="154"/>
      <c r="D126" s="154"/>
      <c r="E126" s="197"/>
      <c r="F126" s="138"/>
      <c r="G126" s="198"/>
      <c r="H126" s="161"/>
      <c r="I126" s="161"/>
      <c r="J126" s="161"/>
      <c r="K126" s="162"/>
      <c r="L126" s="162"/>
      <c r="M126" s="162"/>
      <c r="N126" s="162"/>
      <c r="O126" s="162"/>
      <c r="P126" s="162"/>
      <c r="Q126" s="162"/>
      <c r="R126" s="162"/>
      <c r="S126" s="162"/>
      <c r="T126" s="162"/>
      <c r="U126" s="162"/>
      <c r="V126" s="162"/>
      <c r="W126" s="162"/>
      <c r="X126" s="162"/>
      <c r="Y126" s="162"/>
      <c r="Z126" s="162"/>
      <c r="AA126" s="162"/>
      <c r="AB126" s="162"/>
      <c r="AC126" s="162"/>
      <c r="AD126" s="162"/>
      <c r="AE126" s="162"/>
      <c r="AF126" s="162"/>
      <c r="AG126" s="162"/>
      <c r="AH126" s="162"/>
      <c r="AI126" s="162"/>
      <c r="AJ126" s="162"/>
      <c r="AK126" s="162"/>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2"/>
      <c r="BH126" s="162"/>
      <c r="BI126" s="162"/>
      <c r="BJ126" s="162"/>
      <c r="BK126" s="162"/>
      <c r="BL126" s="162"/>
      <c r="BM126" s="162"/>
      <c r="BN126" s="162"/>
      <c r="BO126" s="162"/>
      <c r="BP126" s="162"/>
      <c r="BQ126" s="162"/>
      <c r="BR126" s="162"/>
      <c r="BS126" s="162"/>
      <c r="BT126" s="162"/>
      <c r="BU126" s="162"/>
      <c r="BV126" s="162"/>
      <c r="BW126" s="162"/>
      <c r="BX126" s="162"/>
      <c r="BY126" s="162"/>
      <c r="BZ126" s="162"/>
      <c r="CA126" s="162"/>
      <c r="CB126" s="162"/>
      <c r="CC126" s="162"/>
      <c r="CD126" s="162"/>
      <c r="CE126" s="162"/>
      <c r="CF126" s="138"/>
      <c r="CG126" s="159"/>
      <c r="CH126" s="154"/>
    </row>
    <row r="127" spans="1:86" ht="3.75" customHeight="1" thickBot="1">
      <c r="A127" s="154"/>
      <c r="B127" s="139"/>
      <c r="C127" s="154"/>
      <c r="D127" s="154"/>
      <c r="E127" s="199"/>
      <c r="F127" s="200"/>
      <c r="G127" s="198"/>
      <c r="H127" s="161"/>
      <c r="I127" s="161"/>
      <c r="J127" s="161"/>
      <c r="K127" s="162"/>
      <c r="L127" s="162"/>
      <c r="M127" s="162"/>
      <c r="N127" s="162"/>
      <c r="O127" s="162"/>
      <c r="P127" s="162"/>
      <c r="Q127" s="162"/>
      <c r="R127" s="162"/>
      <c r="S127" s="162"/>
      <c r="T127" s="162"/>
      <c r="U127" s="162"/>
      <c r="V127" s="162"/>
      <c r="W127" s="162"/>
      <c r="X127" s="162"/>
      <c r="Y127" s="162"/>
      <c r="Z127" s="162"/>
      <c r="AA127" s="162"/>
      <c r="AB127" s="162"/>
      <c r="AC127" s="162"/>
      <c r="AD127" s="162"/>
      <c r="AE127" s="162"/>
      <c r="AF127" s="162"/>
      <c r="AG127" s="162"/>
      <c r="AH127" s="162"/>
      <c r="AI127" s="162"/>
      <c r="AJ127" s="162"/>
      <c r="AK127" s="162"/>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2"/>
      <c r="BH127" s="162"/>
      <c r="BI127" s="162"/>
      <c r="BJ127" s="162"/>
      <c r="BK127" s="162"/>
      <c r="BL127" s="162"/>
      <c r="BM127" s="162"/>
      <c r="BN127" s="162"/>
      <c r="BO127" s="162"/>
      <c r="BP127" s="162"/>
      <c r="BQ127" s="162"/>
      <c r="BR127" s="162"/>
      <c r="BS127" s="162"/>
      <c r="BT127" s="162"/>
      <c r="BU127" s="162"/>
      <c r="BV127" s="162"/>
      <c r="BW127" s="162"/>
      <c r="BX127" s="162"/>
      <c r="BY127" s="162"/>
      <c r="BZ127" s="162"/>
      <c r="CA127" s="162"/>
      <c r="CB127" s="162"/>
      <c r="CC127" s="162"/>
      <c r="CD127" s="162"/>
      <c r="CE127" s="162"/>
      <c r="CF127" s="200"/>
      <c r="CG127" s="201"/>
      <c r="CH127" s="154"/>
    </row>
    <row r="128" spans="1:86" ht="10.5" customHeight="1" thickTop="1">
      <c r="A128" s="154"/>
      <c r="B128" s="139"/>
      <c r="C128" s="154"/>
      <c r="D128" s="154"/>
      <c r="E128" s="154"/>
      <c r="F128" s="154"/>
      <c r="G128" s="137" t="s">
        <v>38</v>
      </c>
      <c r="H128" s="137"/>
      <c r="I128" s="161"/>
      <c r="J128" s="161"/>
      <c r="K128" s="162"/>
      <c r="L128" s="162"/>
      <c r="M128" s="162"/>
      <c r="N128" s="162"/>
      <c r="O128" s="162"/>
      <c r="P128" s="162"/>
      <c r="Q128" s="162"/>
      <c r="R128" s="162"/>
      <c r="S128" s="162"/>
      <c r="T128" s="162"/>
      <c r="U128" s="162"/>
      <c r="V128" s="162"/>
      <c r="W128" s="162"/>
      <c r="X128" s="162"/>
      <c r="Y128" s="162"/>
      <c r="Z128" s="162"/>
      <c r="AA128" s="162"/>
      <c r="AB128" s="162"/>
      <c r="AC128" s="162"/>
      <c r="AD128" s="162"/>
      <c r="AE128" s="162"/>
      <c r="AF128" s="162"/>
      <c r="AG128" s="162"/>
      <c r="AH128" s="162"/>
      <c r="AI128" s="162"/>
      <c r="AJ128" s="162"/>
      <c r="AK128" s="162"/>
      <c r="AL128" s="162"/>
      <c r="AM128" s="162"/>
      <c r="AN128" s="162"/>
      <c r="AO128" s="162"/>
      <c r="AP128" s="162"/>
      <c r="AQ128" s="162"/>
      <c r="AR128" s="162"/>
      <c r="AS128" s="162"/>
      <c r="AT128" s="162"/>
      <c r="AU128" s="162"/>
      <c r="AV128" s="162"/>
      <c r="AW128" s="162"/>
      <c r="AX128" s="162"/>
      <c r="AY128" s="162"/>
      <c r="AZ128" s="162"/>
      <c r="BA128" s="162"/>
      <c r="BB128" s="162"/>
      <c r="BC128" s="162"/>
      <c r="BD128" s="162"/>
      <c r="BE128" s="162"/>
      <c r="BF128" s="162"/>
      <c r="BG128" s="162"/>
      <c r="BH128" s="162"/>
      <c r="BI128" s="162"/>
      <c r="BJ128" s="162"/>
      <c r="BK128" s="162"/>
      <c r="BL128" s="162"/>
      <c r="BM128" s="162"/>
      <c r="BN128" s="162"/>
      <c r="BO128" s="162"/>
      <c r="BP128" s="162"/>
      <c r="BQ128" s="162"/>
      <c r="BR128" s="162"/>
      <c r="BS128" s="162"/>
      <c r="BT128" s="162"/>
      <c r="BU128" s="162"/>
      <c r="BV128" s="162"/>
      <c r="BW128" s="162"/>
      <c r="BX128" s="162"/>
      <c r="BY128" s="162"/>
      <c r="BZ128" s="162"/>
      <c r="CA128" s="162"/>
      <c r="CB128" s="162"/>
      <c r="CC128" s="162"/>
      <c r="CD128" s="204" t="str">
        <f>Index!C322</f>
        <v>Strana 3</v>
      </c>
      <c r="CE128" s="162"/>
      <c r="CF128" s="162"/>
      <c r="CG128" s="162"/>
      <c r="CH128" s="154"/>
    </row>
    <row r="129" spans="1:88">
      <c r="A129" s="154"/>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8">
        <v>10</v>
      </c>
      <c r="AF129" s="207"/>
      <c r="AG129" s="208">
        <v>9</v>
      </c>
      <c r="AH129" s="207"/>
      <c r="AI129" s="208">
        <v>8</v>
      </c>
      <c r="AJ129" s="207"/>
      <c r="AK129" s="208">
        <v>7</v>
      </c>
      <c r="AL129" s="207"/>
      <c r="AM129" s="208">
        <v>6</v>
      </c>
      <c r="AN129" s="207"/>
      <c r="AO129" s="208">
        <v>5</v>
      </c>
      <c r="AP129" s="207"/>
      <c r="AQ129" s="208">
        <v>4</v>
      </c>
      <c r="AR129" s="207"/>
      <c r="AS129" s="208">
        <v>3</v>
      </c>
      <c r="AT129" s="207"/>
      <c r="AU129" s="208">
        <v>2</v>
      </c>
      <c r="AV129" s="207"/>
      <c r="AW129" s="208">
        <v>1</v>
      </c>
      <c r="AX129" s="207"/>
      <c r="AY129" s="208">
        <v>0</v>
      </c>
      <c r="AZ129" s="207"/>
      <c r="BA129" s="207"/>
      <c r="BB129" s="208">
        <v>10</v>
      </c>
      <c r="BC129" s="207"/>
      <c r="BD129" s="208">
        <v>9</v>
      </c>
      <c r="BE129" s="207"/>
      <c r="BF129" s="208">
        <v>8</v>
      </c>
      <c r="BG129" s="207"/>
      <c r="BH129" s="208">
        <v>7</v>
      </c>
      <c r="BI129" s="207"/>
      <c r="BJ129" s="208">
        <v>6</v>
      </c>
      <c r="BK129" s="207"/>
      <c r="BL129" s="208">
        <v>5</v>
      </c>
      <c r="BM129" s="207"/>
      <c r="BN129" s="208">
        <v>4</v>
      </c>
      <c r="BO129" s="207"/>
      <c r="BP129" s="208">
        <v>3</v>
      </c>
      <c r="BQ129" s="207"/>
      <c r="BR129" s="208">
        <v>2</v>
      </c>
      <c r="BS129" s="207"/>
      <c r="BT129" s="208">
        <v>1</v>
      </c>
      <c r="BU129" s="207"/>
      <c r="BV129" s="208">
        <v>0</v>
      </c>
      <c r="BW129" s="207"/>
      <c r="BX129" s="207"/>
      <c r="BY129" s="207"/>
      <c r="BZ129" s="207"/>
      <c r="CA129" s="207"/>
      <c r="CB129" s="207"/>
      <c r="CC129" s="207"/>
      <c r="CD129" s="207"/>
      <c r="CE129" s="207"/>
      <c r="CF129" s="207"/>
      <c r="CG129" s="207"/>
      <c r="CH129" s="203"/>
      <c r="CI129" s="154"/>
      <c r="CJ129" s="154"/>
    </row>
    <row r="130" spans="1:88">
      <c r="B130" s="202"/>
      <c r="C130" s="203"/>
      <c r="D130" s="203"/>
      <c r="E130" s="205"/>
      <c r="F130" s="205"/>
      <c r="G130" s="205"/>
      <c r="H130" s="206"/>
      <c r="I130" s="206"/>
      <c r="J130" s="206"/>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8">
        <v>10</v>
      </c>
      <c r="BM130" s="207"/>
      <c r="BN130" s="208">
        <v>9</v>
      </c>
      <c r="BO130" s="207"/>
      <c r="BP130" s="208">
        <v>8</v>
      </c>
      <c r="BQ130" s="207"/>
      <c r="BR130" s="208">
        <v>7</v>
      </c>
      <c r="BS130" s="207"/>
      <c r="BT130" s="208">
        <v>6</v>
      </c>
      <c r="BU130" s="207"/>
      <c r="BV130" s="208">
        <v>5</v>
      </c>
      <c r="BW130" s="207"/>
      <c r="BX130" s="208">
        <v>4</v>
      </c>
      <c r="BY130" s="207"/>
      <c r="BZ130" s="208">
        <v>3</v>
      </c>
      <c r="CA130" s="207"/>
      <c r="CB130" s="208">
        <v>2</v>
      </c>
      <c r="CC130" s="207"/>
      <c r="CD130" s="208">
        <v>1</v>
      </c>
      <c r="CE130" s="207"/>
      <c r="CF130" s="208">
        <v>0</v>
      </c>
      <c r="CG130" s="207"/>
      <c r="CH130" s="203"/>
      <c r="CJ130" s="154"/>
    </row>
  </sheetData>
  <sheetProtection sheet="1" objects="1" scenarios="1"/>
  <mergeCells count="584">
    <mergeCell ref="E124:AC124"/>
    <mergeCell ref="BL121:BN121"/>
    <mergeCell ref="BP121:BT121"/>
    <mergeCell ref="BU121:BU122"/>
    <mergeCell ref="BV121:BZ121"/>
    <mergeCell ref="CA121:CA122"/>
    <mergeCell ref="CB121:CF121"/>
    <mergeCell ref="BA119:BQ119"/>
    <mergeCell ref="AD120:AZ120"/>
    <mergeCell ref="AD121:AD122"/>
    <mergeCell ref="AE121:AG121"/>
    <mergeCell ref="AI121:AM121"/>
    <mergeCell ref="AN121:AN122"/>
    <mergeCell ref="AO121:AS121"/>
    <mergeCell ref="AT121:AT122"/>
    <mergeCell ref="AU121:AY121"/>
    <mergeCell ref="AZ121:AZ122"/>
    <mergeCell ref="BR117:BV117"/>
    <mergeCell ref="BA116:BQ116"/>
    <mergeCell ref="AD117:AD118"/>
    <mergeCell ref="AE117:AG117"/>
    <mergeCell ref="AI117:AM117"/>
    <mergeCell ref="AN117:AN118"/>
    <mergeCell ref="AO117:AS117"/>
    <mergeCell ref="AT117:AT118"/>
    <mergeCell ref="AU117:AY117"/>
    <mergeCell ref="AZ117:AZ118"/>
    <mergeCell ref="BA117:BA118"/>
    <mergeCell ref="AD115:AZ115"/>
    <mergeCell ref="E116:F123"/>
    <mergeCell ref="G116:G123"/>
    <mergeCell ref="H116:Z123"/>
    <mergeCell ref="AA116:AC123"/>
    <mergeCell ref="AD116:AZ116"/>
    <mergeCell ref="AD119:AZ119"/>
    <mergeCell ref="AD123:AZ123"/>
    <mergeCell ref="BL113:BN113"/>
    <mergeCell ref="E108:F115"/>
    <mergeCell ref="G108:G115"/>
    <mergeCell ref="H108:Z115"/>
    <mergeCell ref="AA108:AC115"/>
    <mergeCell ref="AD108:AZ108"/>
    <mergeCell ref="BA108:BQ108"/>
    <mergeCell ref="BB117:BD117"/>
    <mergeCell ref="BF117:BJ117"/>
    <mergeCell ref="BK117:BK118"/>
    <mergeCell ref="BL117:BP117"/>
    <mergeCell ref="BQ117:BQ118"/>
    <mergeCell ref="BP113:BT113"/>
    <mergeCell ref="BF109:BJ109"/>
    <mergeCell ref="BK109:BK110"/>
    <mergeCell ref="BL109:BP109"/>
    <mergeCell ref="BU113:BU114"/>
    <mergeCell ref="BV113:BZ113"/>
    <mergeCell ref="CA113:CA114"/>
    <mergeCell ref="CB113:CF113"/>
    <mergeCell ref="AD112:AZ112"/>
    <mergeCell ref="AD113:AD114"/>
    <mergeCell ref="AE113:AG113"/>
    <mergeCell ref="AI113:AM113"/>
    <mergeCell ref="AN113:AN114"/>
    <mergeCell ref="AO113:AS113"/>
    <mergeCell ref="AT113:AT114"/>
    <mergeCell ref="AU113:AY113"/>
    <mergeCell ref="AZ113:AZ114"/>
    <mergeCell ref="BQ109:BQ110"/>
    <mergeCell ref="BR109:BV109"/>
    <mergeCell ref="AD111:AZ111"/>
    <mergeCell ref="BA111:BQ111"/>
    <mergeCell ref="AO109:AS109"/>
    <mergeCell ref="AT109:AT110"/>
    <mergeCell ref="AU109:AY109"/>
    <mergeCell ref="AZ109:AZ110"/>
    <mergeCell ref="BA109:BA110"/>
    <mergeCell ref="BB109:BD109"/>
    <mergeCell ref="AD109:AD110"/>
    <mergeCell ref="AE109:AG109"/>
    <mergeCell ref="AI109:AM109"/>
    <mergeCell ref="AN109:AN110"/>
    <mergeCell ref="BU105:BU106"/>
    <mergeCell ref="BV105:BZ105"/>
    <mergeCell ref="CA105:CA106"/>
    <mergeCell ref="CB105:CF105"/>
    <mergeCell ref="BA103:BQ103"/>
    <mergeCell ref="AD104:AZ104"/>
    <mergeCell ref="AD105:AD106"/>
    <mergeCell ref="AE105:AG105"/>
    <mergeCell ref="AI105:AM105"/>
    <mergeCell ref="AN105:AN106"/>
    <mergeCell ref="AO105:AS105"/>
    <mergeCell ref="AT105:AT106"/>
    <mergeCell ref="AU105:AY105"/>
    <mergeCell ref="AZ105:AZ106"/>
    <mergeCell ref="BR101:BV101"/>
    <mergeCell ref="BA100:BQ100"/>
    <mergeCell ref="AD101:AD102"/>
    <mergeCell ref="AE101:AG101"/>
    <mergeCell ref="AI101:AM101"/>
    <mergeCell ref="AN101:AN102"/>
    <mergeCell ref="AO101:AS101"/>
    <mergeCell ref="AT101:AT102"/>
    <mergeCell ref="AU101:AY101"/>
    <mergeCell ref="AZ101:AZ102"/>
    <mergeCell ref="BA101:BA102"/>
    <mergeCell ref="AD99:AZ99"/>
    <mergeCell ref="E100:F107"/>
    <mergeCell ref="G100:G107"/>
    <mergeCell ref="H100:Z107"/>
    <mergeCell ref="AA100:AC107"/>
    <mergeCell ref="AD100:AZ100"/>
    <mergeCell ref="AD103:AZ103"/>
    <mergeCell ref="AD107:AZ107"/>
    <mergeCell ref="BL97:BN97"/>
    <mergeCell ref="E92:F99"/>
    <mergeCell ref="G92:G99"/>
    <mergeCell ref="H92:Z99"/>
    <mergeCell ref="AA92:AC99"/>
    <mergeCell ref="AD92:AZ92"/>
    <mergeCell ref="BA92:BQ92"/>
    <mergeCell ref="BB101:BD101"/>
    <mergeCell ref="BF101:BJ101"/>
    <mergeCell ref="BK101:BK102"/>
    <mergeCell ref="BL101:BP101"/>
    <mergeCell ref="BQ101:BQ102"/>
    <mergeCell ref="BL105:BN105"/>
    <mergeCell ref="BP105:BT105"/>
    <mergeCell ref="BP97:BT97"/>
    <mergeCell ref="BF93:BJ93"/>
    <mergeCell ref="BU97:BU98"/>
    <mergeCell ref="BV97:BZ97"/>
    <mergeCell ref="CA97:CA98"/>
    <mergeCell ref="CB97:CF97"/>
    <mergeCell ref="AD96:AZ96"/>
    <mergeCell ref="AD97:AD98"/>
    <mergeCell ref="AE97:AG97"/>
    <mergeCell ref="AI97:AM97"/>
    <mergeCell ref="AN97:AN98"/>
    <mergeCell ref="AO97:AS97"/>
    <mergeCell ref="AT97:AT98"/>
    <mergeCell ref="AU97:AY97"/>
    <mergeCell ref="AZ97:AZ98"/>
    <mergeCell ref="BK93:BK94"/>
    <mergeCell ref="BL93:BP93"/>
    <mergeCell ref="BQ93:BQ94"/>
    <mergeCell ref="BR93:BV93"/>
    <mergeCell ref="AD95:AZ95"/>
    <mergeCell ref="BA95:BQ95"/>
    <mergeCell ref="AO93:AS93"/>
    <mergeCell ref="AT93:AT94"/>
    <mergeCell ref="AU93:AY93"/>
    <mergeCell ref="AZ93:AZ94"/>
    <mergeCell ref="BA93:BA94"/>
    <mergeCell ref="BB93:BD93"/>
    <mergeCell ref="AD93:AD94"/>
    <mergeCell ref="AE93:AG93"/>
    <mergeCell ref="AI93:AM93"/>
    <mergeCell ref="AN93:AN94"/>
    <mergeCell ref="BU89:BU90"/>
    <mergeCell ref="BV89:BZ89"/>
    <mergeCell ref="CA89:CA90"/>
    <mergeCell ref="CB89:CF89"/>
    <mergeCell ref="BA87:BQ87"/>
    <mergeCell ref="AD88:AZ88"/>
    <mergeCell ref="AD89:AD90"/>
    <mergeCell ref="AE89:AG89"/>
    <mergeCell ref="AI89:AM89"/>
    <mergeCell ref="AN89:AN90"/>
    <mergeCell ref="AO89:AS89"/>
    <mergeCell ref="AT89:AT90"/>
    <mergeCell ref="AU89:AY89"/>
    <mergeCell ref="AZ89:AZ90"/>
    <mergeCell ref="BR85:BV85"/>
    <mergeCell ref="BA84:BQ84"/>
    <mergeCell ref="AD85:AD86"/>
    <mergeCell ref="AE85:AG85"/>
    <mergeCell ref="AI85:AM85"/>
    <mergeCell ref="AN85:AN86"/>
    <mergeCell ref="AO85:AS85"/>
    <mergeCell ref="AT85:AT86"/>
    <mergeCell ref="AU85:AY85"/>
    <mergeCell ref="AZ85:AZ86"/>
    <mergeCell ref="BA85:BA86"/>
    <mergeCell ref="AD83:AZ83"/>
    <mergeCell ref="E84:F91"/>
    <mergeCell ref="G84:G91"/>
    <mergeCell ref="H84:Z91"/>
    <mergeCell ref="AA84:AC91"/>
    <mergeCell ref="AD84:AZ84"/>
    <mergeCell ref="AD87:AZ87"/>
    <mergeCell ref="AD91:AZ91"/>
    <mergeCell ref="BL81:BN81"/>
    <mergeCell ref="E76:F83"/>
    <mergeCell ref="G76:G83"/>
    <mergeCell ref="H76:Z83"/>
    <mergeCell ref="AA76:AC83"/>
    <mergeCell ref="AD76:AZ76"/>
    <mergeCell ref="BA76:BQ76"/>
    <mergeCell ref="BB85:BD85"/>
    <mergeCell ref="BF85:BJ85"/>
    <mergeCell ref="BK85:BK86"/>
    <mergeCell ref="BL85:BP85"/>
    <mergeCell ref="BQ85:BQ86"/>
    <mergeCell ref="BL89:BN89"/>
    <mergeCell ref="BP89:BT89"/>
    <mergeCell ref="BP81:BT81"/>
    <mergeCell ref="BF77:BJ77"/>
    <mergeCell ref="BU81:BU82"/>
    <mergeCell ref="BV81:BZ81"/>
    <mergeCell ref="CA81:CA82"/>
    <mergeCell ref="CB81:CF81"/>
    <mergeCell ref="AD80:AZ80"/>
    <mergeCell ref="AD81:AD82"/>
    <mergeCell ref="AE81:AG81"/>
    <mergeCell ref="AI81:AM81"/>
    <mergeCell ref="AN81:AN82"/>
    <mergeCell ref="AO81:AS81"/>
    <mergeCell ref="AT81:AT82"/>
    <mergeCell ref="AU81:AY81"/>
    <mergeCell ref="AZ81:AZ82"/>
    <mergeCell ref="BK77:BK78"/>
    <mergeCell ref="BL77:BP77"/>
    <mergeCell ref="BQ77:BQ78"/>
    <mergeCell ref="BR77:BV77"/>
    <mergeCell ref="AD79:AZ79"/>
    <mergeCell ref="BA79:BQ79"/>
    <mergeCell ref="AO77:AS77"/>
    <mergeCell ref="AT77:AT78"/>
    <mergeCell ref="AU77:AY77"/>
    <mergeCell ref="AZ77:AZ78"/>
    <mergeCell ref="BA77:BA78"/>
    <mergeCell ref="BB77:BD77"/>
    <mergeCell ref="AD77:AD78"/>
    <mergeCell ref="AE77:AG77"/>
    <mergeCell ref="AI77:AM77"/>
    <mergeCell ref="AN77:AN78"/>
    <mergeCell ref="BU73:BU74"/>
    <mergeCell ref="BV73:BZ73"/>
    <mergeCell ref="CA73:CA74"/>
    <mergeCell ref="CB73:CF73"/>
    <mergeCell ref="BA71:BQ71"/>
    <mergeCell ref="AD72:AZ72"/>
    <mergeCell ref="AD73:AD74"/>
    <mergeCell ref="AE73:AG73"/>
    <mergeCell ref="AI73:AM73"/>
    <mergeCell ref="AN73:AN74"/>
    <mergeCell ref="AO73:AS73"/>
    <mergeCell ref="AT73:AT74"/>
    <mergeCell ref="AU73:AY73"/>
    <mergeCell ref="AZ73:AZ74"/>
    <mergeCell ref="BR69:BV69"/>
    <mergeCell ref="BA68:BQ68"/>
    <mergeCell ref="AD69:AD70"/>
    <mergeCell ref="AE69:AG69"/>
    <mergeCell ref="AI69:AM69"/>
    <mergeCell ref="AN69:AN70"/>
    <mergeCell ref="AO69:AS69"/>
    <mergeCell ref="AT69:AT70"/>
    <mergeCell ref="AU69:AY69"/>
    <mergeCell ref="AZ69:AZ70"/>
    <mergeCell ref="BA69:BA70"/>
    <mergeCell ref="AD67:AZ67"/>
    <mergeCell ref="E68:F75"/>
    <mergeCell ref="G68:G75"/>
    <mergeCell ref="H68:Z75"/>
    <mergeCell ref="AA68:AC75"/>
    <mergeCell ref="AD68:AZ68"/>
    <mergeCell ref="AD71:AZ71"/>
    <mergeCell ref="AD75:AZ75"/>
    <mergeCell ref="BL65:BN65"/>
    <mergeCell ref="E60:F67"/>
    <mergeCell ref="G60:G67"/>
    <mergeCell ref="H60:Z67"/>
    <mergeCell ref="AA60:AC67"/>
    <mergeCell ref="AD60:AZ60"/>
    <mergeCell ref="BA60:BQ60"/>
    <mergeCell ref="BB69:BD69"/>
    <mergeCell ref="BF69:BJ69"/>
    <mergeCell ref="BK69:BK70"/>
    <mergeCell ref="BL69:BP69"/>
    <mergeCell ref="BQ69:BQ70"/>
    <mergeCell ref="BL73:BN73"/>
    <mergeCell ref="BP73:BT73"/>
    <mergeCell ref="BP65:BT65"/>
    <mergeCell ref="BF61:BJ61"/>
    <mergeCell ref="BU65:BU66"/>
    <mergeCell ref="BV65:BZ65"/>
    <mergeCell ref="CA65:CA66"/>
    <mergeCell ref="CB65:CF65"/>
    <mergeCell ref="AD64:AZ64"/>
    <mergeCell ref="AD65:AD66"/>
    <mergeCell ref="AE65:AG65"/>
    <mergeCell ref="AI65:AM65"/>
    <mergeCell ref="AN65:AN66"/>
    <mergeCell ref="AO65:AS65"/>
    <mergeCell ref="AT65:AT66"/>
    <mergeCell ref="AU65:AY65"/>
    <mergeCell ref="AZ65:AZ66"/>
    <mergeCell ref="BK61:BK62"/>
    <mergeCell ref="BL61:BP61"/>
    <mergeCell ref="BQ61:BQ62"/>
    <mergeCell ref="BR61:BV61"/>
    <mergeCell ref="AD63:AZ63"/>
    <mergeCell ref="BA63:BQ63"/>
    <mergeCell ref="AO61:AS61"/>
    <mergeCell ref="AT61:AT62"/>
    <mergeCell ref="AU61:AY61"/>
    <mergeCell ref="AZ61:AZ62"/>
    <mergeCell ref="BA61:BA62"/>
    <mergeCell ref="BB61:BD61"/>
    <mergeCell ref="AD61:AD62"/>
    <mergeCell ref="AE61:AG61"/>
    <mergeCell ref="AI61:AM61"/>
    <mergeCell ref="AN61:AN62"/>
    <mergeCell ref="BU57:BU58"/>
    <mergeCell ref="BV57:BZ57"/>
    <mergeCell ref="CA57:CA58"/>
    <mergeCell ref="CB57:CF57"/>
    <mergeCell ref="BA55:BQ55"/>
    <mergeCell ref="AD56:AZ56"/>
    <mergeCell ref="AD57:AD58"/>
    <mergeCell ref="AE57:AG57"/>
    <mergeCell ref="AI57:AM57"/>
    <mergeCell ref="AN57:AN58"/>
    <mergeCell ref="AO57:AS57"/>
    <mergeCell ref="AT57:AT58"/>
    <mergeCell ref="AU57:AY57"/>
    <mergeCell ref="AZ57:AZ58"/>
    <mergeCell ref="BR53:BV53"/>
    <mergeCell ref="BA52:BQ52"/>
    <mergeCell ref="AD53:AD54"/>
    <mergeCell ref="AE53:AG53"/>
    <mergeCell ref="AI53:AM53"/>
    <mergeCell ref="AN53:AN54"/>
    <mergeCell ref="AO53:AS53"/>
    <mergeCell ref="AT53:AT54"/>
    <mergeCell ref="AU53:AY53"/>
    <mergeCell ref="AZ53:AZ54"/>
    <mergeCell ref="BA53:BA54"/>
    <mergeCell ref="AD51:AZ51"/>
    <mergeCell ref="E52:F59"/>
    <mergeCell ref="G52:G59"/>
    <mergeCell ref="H52:Z59"/>
    <mergeCell ref="AA52:AC59"/>
    <mergeCell ref="AD52:AZ52"/>
    <mergeCell ref="AD55:AZ55"/>
    <mergeCell ref="AD59:AZ59"/>
    <mergeCell ref="BL49:BN49"/>
    <mergeCell ref="E44:F51"/>
    <mergeCell ref="G44:G51"/>
    <mergeCell ref="H44:Z51"/>
    <mergeCell ref="AA44:AC51"/>
    <mergeCell ref="AD44:AZ44"/>
    <mergeCell ref="BA44:BQ44"/>
    <mergeCell ref="BB53:BD53"/>
    <mergeCell ref="BF53:BJ53"/>
    <mergeCell ref="BK53:BK54"/>
    <mergeCell ref="BL53:BP53"/>
    <mergeCell ref="BQ53:BQ54"/>
    <mergeCell ref="BL57:BN57"/>
    <mergeCell ref="BP57:BT57"/>
    <mergeCell ref="BP49:BT49"/>
    <mergeCell ref="BF45:BJ45"/>
    <mergeCell ref="BU49:BU50"/>
    <mergeCell ref="BV49:BZ49"/>
    <mergeCell ref="CA49:CA50"/>
    <mergeCell ref="CB49:CF49"/>
    <mergeCell ref="AD48:AZ48"/>
    <mergeCell ref="AD49:AD50"/>
    <mergeCell ref="AE49:AG49"/>
    <mergeCell ref="AI49:AM49"/>
    <mergeCell ref="AN49:AN50"/>
    <mergeCell ref="AO49:AS49"/>
    <mergeCell ref="AT49:AT50"/>
    <mergeCell ref="AU49:AY49"/>
    <mergeCell ref="AZ49:AZ50"/>
    <mergeCell ref="BK45:BK46"/>
    <mergeCell ref="BL45:BP45"/>
    <mergeCell ref="BQ45:BQ46"/>
    <mergeCell ref="BR45:BV45"/>
    <mergeCell ref="AD47:AZ47"/>
    <mergeCell ref="BA47:BQ47"/>
    <mergeCell ref="AO45:AS45"/>
    <mergeCell ref="AT45:AT46"/>
    <mergeCell ref="AU45:AY45"/>
    <mergeCell ref="AZ45:AZ46"/>
    <mergeCell ref="BA45:BA46"/>
    <mergeCell ref="BB45:BD45"/>
    <mergeCell ref="AD45:AD46"/>
    <mergeCell ref="AE45:AG45"/>
    <mergeCell ref="AI45:AM45"/>
    <mergeCell ref="AN45:AN46"/>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R37:BV37"/>
    <mergeCell ref="BA36:BQ36"/>
    <mergeCell ref="AD37:AD38"/>
    <mergeCell ref="AE37:AG37"/>
    <mergeCell ref="AI37:AM37"/>
    <mergeCell ref="AN37:AN38"/>
    <mergeCell ref="AO37:AS37"/>
    <mergeCell ref="AT37:AT38"/>
    <mergeCell ref="AU37:AY37"/>
    <mergeCell ref="AZ37:AZ38"/>
    <mergeCell ref="BA37:BA38"/>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L41:BN41"/>
    <mergeCell ref="BP41:BT41"/>
    <mergeCell ref="BP33:BT33"/>
    <mergeCell ref="AT29:AT30"/>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AU29:AY29"/>
    <mergeCell ref="AZ29:AZ30"/>
    <mergeCell ref="BA29:BA30"/>
    <mergeCell ref="BB29:BD29"/>
    <mergeCell ref="AD29:AD30"/>
    <mergeCell ref="AE29:AG29"/>
    <mergeCell ref="AI29:AM29"/>
    <mergeCell ref="AN29:AN30"/>
    <mergeCell ref="BL25:BN25"/>
    <mergeCell ref="AZ25:AZ26"/>
    <mergeCell ref="AD27:AZ27"/>
    <mergeCell ref="BP25:BT25"/>
    <mergeCell ref="BU25:BU26"/>
    <mergeCell ref="BV25:BZ25"/>
    <mergeCell ref="CA25:CA26"/>
    <mergeCell ref="CB25:CF25"/>
    <mergeCell ref="B22:D123"/>
    <mergeCell ref="AD23:AZ23"/>
    <mergeCell ref="BA23:BQ23"/>
    <mergeCell ref="AD24:AZ24"/>
    <mergeCell ref="AD25:AD26"/>
    <mergeCell ref="AE25:AG25"/>
    <mergeCell ref="AI25:AM25"/>
    <mergeCell ref="AN25:AN26"/>
    <mergeCell ref="AO25:AS25"/>
    <mergeCell ref="AT25:AT26"/>
    <mergeCell ref="BF29:BJ29"/>
    <mergeCell ref="BK29:BK30"/>
    <mergeCell ref="BL29:BP29"/>
    <mergeCell ref="BQ29:BQ30"/>
    <mergeCell ref="BR29:BV29"/>
    <mergeCell ref="AD31:AZ31"/>
    <mergeCell ref="BA31:BQ31"/>
    <mergeCell ref="AO29:AS29"/>
    <mergeCell ref="AU25:AY25"/>
    <mergeCell ref="BB21:BD21"/>
    <mergeCell ref="BU17:BU18"/>
    <mergeCell ref="BV17:BZ17"/>
    <mergeCell ref="CA17:CA18"/>
    <mergeCell ref="BA12:BQ12"/>
    <mergeCell ref="AD13:AD14"/>
    <mergeCell ref="AE13:AG13"/>
    <mergeCell ref="AI13:AM13"/>
    <mergeCell ref="AN13:AN14"/>
    <mergeCell ref="BF21:BJ21"/>
    <mergeCell ref="BK21:BK22"/>
    <mergeCell ref="BL21:BP21"/>
    <mergeCell ref="BQ21:BQ22"/>
    <mergeCell ref="BR21:BV21"/>
    <mergeCell ref="BA20:BQ20"/>
    <mergeCell ref="AD21:AD22"/>
    <mergeCell ref="AE21:AG21"/>
    <mergeCell ref="AI21:AM21"/>
    <mergeCell ref="AN21:AN22"/>
    <mergeCell ref="AO21:AS21"/>
    <mergeCell ref="AT21:AT22"/>
    <mergeCell ref="AU21:AY21"/>
    <mergeCell ref="AZ21:AZ22"/>
    <mergeCell ref="BA21:BA22"/>
    <mergeCell ref="AN17:AN18"/>
    <mergeCell ref="AO17:AS17"/>
    <mergeCell ref="AT17:AT18"/>
    <mergeCell ref="AU17:AY17"/>
    <mergeCell ref="AZ17:AZ18"/>
    <mergeCell ref="E12:F19"/>
    <mergeCell ref="G12:G19"/>
    <mergeCell ref="H12:Z19"/>
    <mergeCell ref="AA12:AC19"/>
    <mergeCell ref="AD12:AZ12"/>
    <mergeCell ref="CH9:CH30"/>
    <mergeCell ref="AA10:AC10"/>
    <mergeCell ref="BF13:BJ13"/>
    <mergeCell ref="BK13:BK14"/>
    <mergeCell ref="BL13:BP13"/>
    <mergeCell ref="BQ13:BQ14"/>
    <mergeCell ref="BR13:BV13"/>
    <mergeCell ref="AD15:AZ15"/>
    <mergeCell ref="BA15:BQ15"/>
    <mergeCell ref="AO13:AS13"/>
    <mergeCell ref="AT13:AT14"/>
    <mergeCell ref="AU13:AY13"/>
    <mergeCell ref="AZ13:AZ14"/>
    <mergeCell ref="BA13:BA14"/>
    <mergeCell ref="BB13:BD13"/>
    <mergeCell ref="BL17:BN17"/>
    <mergeCell ref="BP17:BT17"/>
    <mergeCell ref="BA11:BQ11"/>
    <mergeCell ref="BR11:CG11"/>
    <mergeCell ref="CB17:CF17"/>
    <mergeCell ref="AD16:AZ16"/>
    <mergeCell ref="AD17:AD18"/>
    <mergeCell ref="AE17:AG17"/>
    <mergeCell ref="AI17:AM17"/>
    <mergeCell ref="AR4:AR5"/>
    <mergeCell ref="E7:F10"/>
    <mergeCell ref="AD7:BQ8"/>
    <mergeCell ref="BR7:CG10"/>
    <mergeCell ref="AL4:AL5"/>
    <mergeCell ref="AN4:AN5"/>
    <mergeCell ref="AP4:AP5"/>
    <mergeCell ref="AY2:AY5"/>
    <mergeCell ref="AZ2:BS2"/>
    <mergeCell ref="BT2:CD5"/>
    <mergeCell ref="AZ3:BC4"/>
    <mergeCell ref="BD3:BR3"/>
    <mergeCell ref="AG9:AZ10"/>
    <mergeCell ref="BA9:BQ10"/>
    <mergeCell ref="B8:D8"/>
    <mergeCell ref="G8:Z9"/>
    <mergeCell ref="B9:C21"/>
    <mergeCell ref="D9:D21"/>
    <mergeCell ref="AA9:AC9"/>
    <mergeCell ref="AD9:AF11"/>
    <mergeCell ref="AF4:AF5"/>
    <mergeCell ref="AH4:AH5"/>
    <mergeCell ref="AJ4:AJ5"/>
    <mergeCell ref="H2:X4"/>
    <mergeCell ref="AB2:AX2"/>
    <mergeCell ref="AE3:AW3"/>
    <mergeCell ref="AB4:AC5"/>
    <mergeCell ref="AD4:AD5"/>
    <mergeCell ref="E11:F11"/>
    <mergeCell ref="G11:Z11"/>
    <mergeCell ref="AA11:AC11"/>
    <mergeCell ref="AG11:AZ11"/>
    <mergeCell ref="AD19:AZ19"/>
    <mergeCell ref="E20:F27"/>
    <mergeCell ref="G20:G27"/>
    <mergeCell ref="H20:Z27"/>
    <mergeCell ref="AA20:AC27"/>
    <mergeCell ref="AD20:AZ20"/>
  </mergeCells>
  <pageMargins left="0.35433070866141736" right="0" top="0.59055118110236227" bottom="0.15748031496062992"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xl/worksheets/sheet9.xml><?xml version="1.0" encoding="utf-8"?>
<worksheet xmlns="http://schemas.openxmlformats.org/spreadsheetml/2006/main" xmlns:r="http://schemas.openxmlformats.org/officeDocument/2006/relationships">
  <dimension ref="A1:CJ130"/>
  <sheetViews>
    <sheetView topLeftCell="A74" zoomScale="110" zoomScaleNormal="110" workbookViewId="0">
      <selection activeCell="BI14" sqref="BI14"/>
    </sheetView>
  </sheetViews>
  <sheetFormatPr defaultRowHeight="15"/>
  <cols>
    <col min="1" max="1" width="0.7109375" style="143" customWidth="1"/>
    <col min="2" max="2" width="0.42578125" style="171" customWidth="1"/>
    <col min="3" max="3" width="1.5703125" style="143" customWidth="1"/>
    <col min="4" max="4" width="0.28515625" style="143" customWidth="1"/>
    <col min="5" max="5" width="3.42578125" style="210" customWidth="1"/>
    <col min="6" max="6" width="0.5703125" style="210" customWidth="1"/>
    <col min="7" max="7" width="0.7109375" style="210" customWidth="1"/>
    <col min="8" max="10" width="0.7109375" style="211" customWidth="1"/>
    <col min="11" max="26" width="0.7109375" style="212" customWidth="1"/>
    <col min="27" max="27" width="0.5703125" style="212" customWidth="1"/>
    <col min="28" max="28" width="3.42578125" style="212" customWidth="1"/>
    <col min="29" max="29" width="0.5703125" style="212" customWidth="1"/>
    <col min="30" max="30" width="0.7109375" style="212" customWidth="1"/>
    <col min="31" max="31" width="2.140625" style="212" customWidth="1"/>
    <col min="32" max="32" width="0.5703125" style="212" customWidth="1"/>
    <col min="33" max="33" width="2.140625" style="212" customWidth="1"/>
    <col min="34" max="34" width="0.5703125" style="212" customWidth="1"/>
    <col min="35" max="35" width="2.140625" style="212" customWidth="1"/>
    <col min="36" max="36" width="0.5703125" style="212" customWidth="1"/>
    <col min="37" max="37" width="2.140625" style="212" customWidth="1"/>
    <col min="38" max="38" width="0.5703125" style="212" customWidth="1"/>
    <col min="39" max="39" width="2.140625" style="212" customWidth="1"/>
    <col min="40" max="40" width="0.5703125" style="212" customWidth="1"/>
    <col min="41" max="41" width="2.140625" style="212" customWidth="1"/>
    <col min="42" max="42" width="0.5703125" style="212" customWidth="1"/>
    <col min="43" max="43" width="2.140625" style="212" customWidth="1"/>
    <col min="44" max="44" width="0.5703125" style="212" customWidth="1"/>
    <col min="45" max="45" width="2.140625" style="212" customWidth="1"/>
    <col min="46" max="46" width="0.5703125" style="212" customWidth="1"/>
    <col min="47" max="47" width="2.140625" style="212" customWidth="1"/>
    <col min="48" max="48" width="0.5703125" style="212" customWidth="1"/>
    <col min="49" max="49" width="2.140625" style="212" customWidth="1"/>
    <col min="50" max="50" width="0.5703125" style="212" customWidth="1"/>
    <col min="51" max="51" width="2.140625" style="212" customWidth="1"/>
    <col min="52" max="53" width="0.5703125" style="212" customWidth="1"/>
    <col min="54" max="54" width="2.140625" style="212" customWidth="1"/>
    <col min="55" max="55" width="0.5703125" style="212" customWidth="1"/>
    <col min="56" max="56" width="2.140625" style="212" customWidth="1"/>
    <col min="57" max="57" width="0.5703125" style="212" customWidth="1"/>
    <col min="58" max="58" width="2.140625" style="212" customWidth="1"/>
    <col min="59" max="59" width="0.5703125" style="212" customWidth="1"/>
    <col min="60" max="60" width="2.140625" style="212" customWidth="1"/>
    <col min="61" max="61" width="0.5703125" style="212" customWidth="1"/>
    <col min="62" max="62" width="2.140625" style="212" customWidth="1"/>
    <col min="63" max="63" width="0.5703125" style="212" customWidth="1"/>
    <col min="64" max="64" width="2.140625" style="212" customWidth="1"/>
    <col min="65" max="65" width="0.5703125" style="212" customWidth="1"/>
    <col min="66" max="66" width="2.140625" style="212" customWidth="1"/>
    <col min="67" max="67" width="0.5703125" style="212" customWidth="1"/>
    <col min="68" max="68" width="2.140625" style="212" customWidth="1"/>
    <col min="69" max="69" width="0.5703125" style="212" customWidth="1"/>
    <col min="70" max="70" width="2.140625" style="212" customWidth="1"/>
    <col min="71" max="71" width="0.5703125" style="212" customWidth="1"/>
    <col min="72" max="72" width="2.140625" style="212" customWidth="1"/>
    <col min="73" max="73" width="0.5703125" style="212" customWidth="1"/>
    <col min="74" max="74" width="2.140625" style="212" customWidth="1"/>
    <col min="75" max="75" width="0.5703125" style="212" customWidth="1"/>
    <col min="76" max="76" width="2.140625" style="212" customWidth="1"/>
    <col min="77" max="77" width="0.5703125" style="212" customWidth="1"/>
    <col min="78" max="78" width="2.140625" style="212" customWidth="1"/>
    <col min="79" max="79" width="0.5703125" style="212" customWidth="1"/>
    <col min="80" max="80" width="2.140625" style="212" customWidth="1"/>
    <col min="81" max="81" width="0.5703125" style="212" customWidth="1"/>
    <col min="82" max="82" width="2.140625" style="212" customWidth="1"/>
    <col min="83" max="83" width="0.5703125" style="212" customWidth="1"/>
    <col min="84" max="84" width="2.140625" style="212" customWidth="1"/>
    <col min="85" max="85" width="0.5703125" style="212" customWidth="1"/>
    <col min="86" max="86" width="1.7109375" style="143" customWidth="1"/>
    <col min="87" max="256" width="9.140625" style="143"/>
    <col min="257" max="257" width="0.7109375" style="143" customWidth="1"/>
    <col min="258" max="258" width="0.42578125" style="143" customWidth="1"/>
    <col min="259" max="259" width="1.5703125" style="143" customWidth="1"/>
    <col min="260" max="260" width="0.28515625" style="143" customWidth="1"/>
    <col min="261" max="261" width="3.42578125" style="143" customWidth="1"/>
    <col min="262" max="262" width="0.5703125" style="143" customWidth="1"/>
    <col min="263" max="282" width="0.7109375" style="143" customWidth="1"/>
    <col min="283" max="283" width="0.5703125" style="143" customWidth="1"/>
    <col min="284" max="284" width="3.42578125" style="143" customWidth="1"/>
    <col min="285" max="285" width="0.5703125" style="143" customWidth="1"/>
    <col min="286" max="286" width="0.7109375" style="143" customWidth="1"/>
    <col min="287" max="287" width="2.140625" style="143" customWidth="1"/>
    <col min="288" max="288" width="0.5703125" style="143" customWidth="1"/>
    <col min="289" max="289" width="2.140625" style="143" customWidth="1"/>
    <col min="290" max="290" width="0.5703125" style="143" customWidth="1"/>
    <col min="291" max="291" width="2.140625" style="143" customWidth="1"/>
    <col min="292" max="292" width="0.5703125" style="143" customWidth="1"/>
    <col min="293" max="293" width="2.140625" style="143" customWidth="1"/>
    <col min="294" max="294" width="0.5703125" style="143" customWidth="1"/>
    <col min="295" max="295" width="2.140625" style="143" customWidth="1"/>
    <col min="296" max="296" width="0.5703125" style="143" customWidth="1"/>
    <col min="297" max="297" width="2.140625" style="143" customWidth="1"/>
    <col min="298" max="298" width="0.5703125" style="143" customWidth="1"/>
    <col min="299" max="299" width="2.140625" style="143" customWidth="1"/>
    <col min="300" max="300" width="0.5703125" style="143" customWidth="1"/>
    <col min="301" max="301" width="2.140625" style="143" customWidth="1"/>
    <col min="302" max="302" width="0.5703125" style="143" customWidth="1"/>
    <col min="303" max="303" width="2.140625" style="143" customWidth="1"/>
    <col min="304" max="304" width="0.5703125" style="143" customWidth="1"/>
    <col min="305" max="305" width="2.140625" style="143" customWidth="1"/>
    <col min="306" max="306" width="0.5703125" style="143" customWidth="1"/>
    <col min="307" max="307" width="2.140625" style="143" customWidth="1"/>
    <col min="308" max="309" width="0.5703125" style="143" customWidth="1"/>
    <col min="310" max="310" width="2.140625" style="143" customWidth="1"/>
    <col min="311" max="311" width="0.5703125" style="143" customWidth="1"/>
    <col min="312" max="312" width="2.140625" style="143" customWidth="1"/>
    <col min="313" max="313" width="0.5703125" style="143" customWidth="1"/>
    <col min="314" max="314" width="2.140625" style="143" customWidth="1"/>
    <col min="315" max="315" width="0.5703125" style="143" customWidth="1"/>
    <col min="316" max="316" width="2.140625" style="143" customWidth="1"/>
    <col min="317" max="317" width="0.5703125" style="143" customWidth="1"/>
    <col min="318" max="318" width="2.140625" style="143" customWidth="1"/>
    <col min="319" max="319" width="0.5703125" style="143" customWidth="1"/>
    <col min="320" max="320" width="2.140625" style="143" customWidth="1"/>
    <col min="321" max="321" width="0.5703125" style="143" customWidth="1"/>
    <col min="322" max="322" width="2.140625" style="143" customWidth="1"/>
    <col min="323" max="323" width="0.5703125" style="143" customWidth="1"/>
    <col min="324" max="324" width="2.140625" style="143" customWidth="1"/>
    <col min="325" max="325" width="0.5703125" style="143" customWidth="1"/>
    <col min="326" max="326" width="2.140625" style="143" customWidth="1"/>
    <col min="327" max="327" width="0.5703125" style="143" customWidth="1"/>
    <col min="328" max="328" width="2.140625" style="143" customWidth="1"/>
    <col min="329" max="329" width="0.5703125" style="143" customWidth="1"/>
    <col min="330" max="330" width="2.140625" style="143" customWidth="1"/>
    <col min="331" max="331" width="0.5703125" style="143" customWidth="1"/>
    <col min="332" max="332" width="2.140625" style="143" customWidth="1"/>
    <col min="333" max="333" width="0.5703125" style="143" customWidth="1"/>
    <col min="334" max="334" width="2.140625" style="143" customWidth="1"/>
    <col min="335" max="335" width="0.5703125" style="143" customWidth="1"/>
    <col min="336" max="336" width="2.140625" style="143" customWidth="1"/>
    <col min="337" max="337" width="0.5703125" style="143" customWidth="1"/>
    <col min="338" max="338" width="2.140625" style="143" customWidth="1"/>
    <col min="339" max="339" width="0.5703125" style="143" customWidth="1"/>
    <col min="340" max="340" width="2.140625" style="143" customWidth="1"/>
    <col min="341" max="341" width="0.5703125" style="143" customWidth="1"/>
    <col min="342" max="342" width="1.7109375" style="143" customWidth="1"/>
    <col min="343" max="512" width="9.140625" style="143"/>
    <col min="513" max="513" width="0.7109375" style="143" customWidth="1"/>
    <col min="514" max="514" width="0.42578125" style="143" customWidth="1"/>
    <col min="515" max="515" width="1.5703125" style="143" customWidth="1"/>
    <col min="516" max="516" width="0.28515625" style="143" customWidth="1"/>
    <col min="517" max="517" width="3.42578125" style="143" customWidth="1"/>
    <col min="518" max="518" width="0.5703125" style="143" customWidth="1"/>
    <col min="519" max="538" width="0.7109375" style="143" customWidth="1"/>
    <col min="539" max="539" width="0.5703125" style="143" customWidth="1"/>
    <col min="540" max="540" width="3.42578125" style="143" customWidth="1"/>
    <col min="541" max="541" width="0.5703125" style="143" customWidth="1"/>
    <col min="542" max="542" width="0.7109375" style="143" customWidth="1"/>
    <col min="543" max="543" width="2.140625" style="143" customWidth="1"/>
    <col min="544" max="544" width="0.5703125" style="143" customWidth="1"/>
    <col min="545" max="545" width="2.140625" style="143" customWidth="1"/>
    <col min="546" max="546" width="0.5703125" style="143" customWidth="1"/>
    <col min="547" max="547" width="2.140625" style="143" customWidth="1"/>
    <col min="548" max="548" width="0.5703125" style="143" customWidth="1"/>
    <col min="549" max="549" width="2.140625" style="143" customWidth="1"/>
    <col min="550" max="550" width="0.5703125" style="143" customWidth="1"/>
    <col min="551" max="551" width="2.140625" style="143" customWidth="1"/>
    <col min="552" max="552" width="0.5703125" style="143" customWidth="1"/>
    <col min="553" max="553" width="2.140625" style="143" customWidth="1"/>
    <col min="554" max="554" width="0.5703125" style="143" customWidth="1"/>
    <col min="555" max="555" width="2.140625" style="143" customWidth="1"/>
    <col min="556" max="556" width="0.5703125" style="143" customWidth="1"/>
    <col min="557" max="557" width="2.140625" style="143" customWidth="1"/>
    <col min="558" max="558" width="0.5703125" style="143" customWidth="1"/>
    <col min="559" max="559" width="2.140625" style="143" customWidth="1"/>
    <col min="560" max="560" width="0.5703125" style="143" customWidth="1"/>
    <col min="561" max="561" width="2.140625" style="143" customWidth="1"/>
    <col min="562" max="562" width="0.5703125" style="143" customWidth="1"/>
    <col min="563" max="563" width="2.140625" style="143" customWidth="1"/>
    <col min="564" max="565" width="0.5703125" style="143" customWidth="1"/>
    <col min="566" max="566" width="2.140625" style="143" customWidth="1"/>
    <col min="567" max="567" width="0.5703125" style="143" customWidth="1"/>
    <col min="568" max="568" width="2.140625" style="143" customWidth="1"/>
    <col min="569" max="569" width="0.5703125" style="143" customWidth="1"/>
    <col min="570" max="570" width="2.140625" style="143" customWidth="1"/>
    <col min="571" max="571" width="0.5703125" style="143" customWidth="1"/>
    <col min="572" max="572" width="2.140625" style="143" customWidth="1"/>
    <col min="573" max="573" width="0.5703125" style="143" customWidth="1"/>
    <col min="574" max="574" width="2.140625" style="143" customWidth="1"/>
    <col min="575" max="575" width="0.5703125" style="143" customWidth="1"/>
    <col min="576" max="576" width="2.140625" style="143" customWidth="1"/>
    <col min="577" max="577" width="0.5703125" style="143" customWidth="1"/>
    <col min="578" max="578" width="2.140625" style="143" customWidth="1"/>
    <col min="579" max="579" width="0.5703125" style="143" customWidth="1"/>
    <col min="580" max="580" width="2.140625" style="143" customWidth="1"/>
    <col min="581" max="581" width="0.5703125" style="143" customWidth="1"/>
    <col min="582" max="582" width="2.140625" style="143" customWidth="1"/>
    <col min="583" max="583" width="0.5703125" style="143" customWidth="1"/>
    <col min="584" max="584" width="2.140625" style="143" customWidth="1"/>
    <col min="585" max="585" width="0.5703125" style="143" customWidth="1"/>
    <col min="586" max="586" width="2.140625" style="143" customWidth="1"/>
    <col min="587" max="587" width="0.5703125" style="143" customWidth="1"/>
    <col min="588" max="588" width="2.140625" style="143" customWidth="1"/>
    <col min="589" max="589" width="0.5703125" style="143" customWidth="1"/>
    <col min="590" max="590" width="2.140625" style="143" customWidth="1"/>
    <col min="591" max="591" width="0.5703125" style="143" customWidth="1"/>
    <col min="592" max="592" width="2.140625" style="143" customWidth="1"/>
    <col min="593" max="593" width="0.5703125" style="143" customWidth="1"/>
    <col min="594" max="594" width="2.140625" style="143" customWidth="1"/>
    <col min="595" max="595" width="0.5703125" style="143" customWidth="1"/>
    <col min="596" max="596" width="2.140625" style="143" customWidth="1"/>
    <col min="597" max="597" width="0.5703125" style="143" customWidth="1"/>
    <col min="598" max="598" width="1.7109375" style="143" customWidth="1"/>
    <col min="599" max="768" width="9.140625" style="143"/>
    <col min="769" max="769" width="0.7109375" style="143" customWidth="1"/>
    <col min="770" max="770" width="0.42578125" style="143" customWidth="1"/>
    <col min="771" max="771" width="1.5703125" style="143" customWidth="1"/>
    <col min="772" max="772" width="0.28515625" style="143" customWidth="1"/>
    <col min="773" max="773" width="3.42578125" style="143" customWidth="1"/>
    <col min="774" max="774" width="0.5703125" style="143" customWidth="1"/>
    <col min="775" max="794" width="0.7109375" style="143" customWidth="1"/>
    <col min="795" max="795" width="0.5703125" style="143" customWidth="1"/>
    <col min="796" max="796" width="3.42578125" style="143" customWidth="1"/>
    <col min="797" max="797" width="0.5703125" style="143" customWidth="1"/>
    <col min="798" max="798" width="0.7109375" style="143" customWidth="1"/>
    <col min="799" max="799" width="2.140625" style="143" customWidth="1"/>
    <col min="800" max="800" width="0.5703125" style="143" customWidth="1"/>
    <col min="801" max="801" width="2.140625" style="143" customWidth="1"/>
    <col min="802" max="802" width="0.5703125" style="143" customWidth="1"/>
    <col min="803" max="803" width="2.140625" style="143" customWidth="1"/>
    <col min="804" max="804" width="0.5703125" style="143" customWidth="1"/>
    <col min="805" max="805" width="2.140625" style="143" customWidth="1"/>
    <col min="806" max="806" width="0.5703125" style="143" customWidth="1"/>
    <col min="807" max="807" width="2.140625" style="143" customWidth="1"/>
    <col min="808" max="808" width="0.5703125" style="143" customWidth="1"/>
    <col min="809" max="809" width="2.140625" style="143" customWidth="1"/>
    <col min="810" max="810" width="0.5703125" style="143" customWidth="1"/>
    <col min="811" max="811" width="2.140625" style="143" customWidth="1"/>
    <col min="812" max="812" width="0.5703125" style="143" customWidth="1"/>
    <col min="813" max="813" width="2.140625" style="143" customWidth="1"/>
    <col min="814" max="814" width="0.5703125" style="143" customWidth="1"/>
    <col min="815" max="815" width="2.140625" style="143" customWidth="1"/>
    <col min="816" max="816" width="0.5703125" style="143" customWidth="1"/>
    <col min="817" max="817" width="2.140625" style="143" customWidth="1"/>
    <col min="818" max="818" width="0.5703125" style="143" customWidth="1"/>
    <col min="819" max="819" width="2.140625" style="143" customWidth="1"/>
    <col min="820" max="821" width="0.5703125" style="143" customWidth="1"/>
    <col min="822" max="822" width="2.140625" style="143" customWidth="1"/>
    <col min="823" max="823" width="0.5703125" style="143" customWidth="1"/>
    <col min="824" max="824" width="2.140625" style="143" customWidth="1"/>
    <col min="825" max="825" width="0.5703125" style="143" customWidth="1"/>
    <col min="826" max="826" width="2.140625" style="143" customWidth="1"/>
    <col min="827" max="827" width="0.5703125" style="143" customWidth="1"/>
    <col min="828" max="828" width="2.140625" style="143" customWidth="1"/>
    <col min="829" max="829" width="0.5703125" style="143" customWidth="1"/>
    <col min="830" max="830" width="2.140625" style="143" customWidth="1"/>
    <col min="831" max="831" width="0.5703125" style="143" customWidth="1"/>
    <col min="832" max="832" width="2.140625" style="143" customWidth="1"/>
    <col min="833" max="833" width="0.5703125" style="143" customWidth="1"/>
    <col min="834" max="834" width="2.140625" style="143" customWidth="1"/>
    <col min="835" max="835" width="0.5703125" style="143" customWidth="1"/>
    <col min="836" max="836" width="2.140625" style="143" customWidth="1"/>
    <col min="837" max="837" width="0.5703125" style="143" customWidth="1"/>
    <col min="838" max="838" width="2.140625" style="143" customWidth="1"/>
    <col min="839" max="839" width="0.5703125" style="143" customWidth="1"/>
    <col min="840" max="840" width="2.140625" style="143" customWidth="1"/>
    <col min="841" max="841" width="0.5703125" style="143" customWidth="1"/>
    <col min="842" max="842" width="2.140625" style="143" customWidth="1"/>
    <col min="843" max="843" width="0.5703125" style="143" customWidth="1"/>
    <col min="844" max="844" width="2.140625" style="143" customWidth="1"/>
    <col min="845" max="845" width="0.5703125" style="143" customWidth="1"/>
    <col min="846" max="846" width="2.140625" style="143" customWidth="1"/>
    <col min="847" max="847" width="0.5703125" style="143" customWidth="1"/>
    <col min="848" max="848" width="2.140625" style="143" customWidth="1"/>
    <col min="849" max="849" width="0.5703125" style="143" customWidth="1"/>
    <col min="850" max="850" width="2.140625" style="143" customWidth="1"/>
    <col min="851" max="851" width="0.5703125" style="143" customWidth="1"/>
    <col min="852" max="852" width="2.140625" style="143" customWidth="1"/>
    <col min="853" max="853" width="0.5703125" style="143" customWidth="1"/>
    <col min="854" max="854" width="1.7109375" style="143" customWidth="1"/>
    <col min="855" max="1024" width="9.140625" style="143"/>
    <col min="1025" max="1025" width="0.7109375" style="143" customWidth="1"/>
    <col min="1026" max="1026" width="0.42578125" style="143" customWidth="1"/>
    <col min="1027" max="1027" width="1.5703125" style="143" customWidth="1"/>
    <col min="1028" max="1028" width="0.28515625" style="143" customWidth="1"/>
    <col min="1029" max="1029" width="3.42578125" style="143" customWidth="1"/>
    <col min="1030" max="1030" width="0.5703125" style="143" customWidth="1"/>
    <col min="1031" max="1050" width="0.7109375" style="143" customWidth="1"/>
    <col min="1051" max="1051" width="0.5703125" style="143" customWidth="1"/>
    <col min="1052" max="1052" width="3.42578125" style="143" customWidth="1"/>
    <col min="1053" max="1053" width="0.5703125" style="143" customWidth="1"/>
    <col min="1054" max="1054" width="0.7109375" style="143" customWidth="1"/>
    <col min="1055" max="1055" width="2.140625" style="143" customWidth="1"/>
    <col min="1056" max="1056" width="0.5703125" style="143" customWidth="1"/>
    <col min="1057" max="1057" width="2.140625" style="143" customWidth="1"/>
    <col min="1058" max="1058" width="0.5703125" style="143" customWidth="1"/>
    <col min="1059" max="1059" width="2.140625" style="143" customWidth="1"/>
    <col min="1060" max="1060" width="0.5703125" style="143" customWidth="1"/>
    <col min="1061" max="1061" width="2.140625" style="143" customWidth="1"/>
    <col min="1062" max="1062" width="0.5703125" style="143" customWidth="1"/>
    <col min="1063" max="1063" width="2.140625" style="143" customWidth="1"/>
    <col min="1064" max="1064" width="0.5703125" style="143" customWidth="1"/>
    <col min="1065" max="1065" width="2.140625" style="143" customWidth="1"/>
    <col min="1066" max="1066" width="0.5703125" style="143" customWidth="1"/>
    <col min="1067" max="1067" width="2.140625" style="143" customWidth="1"/>
    <col min="1068" max="1068" width="0.5703125" style="143" customWidth="1"/>
    <col min="1069" max="1069" width="2.140625" style="143" customWidth="1"/>
    <col min="1070" max="1070" width="0.5703125" style="143" customWidth="1"/>
    <col min="1071" max="1071" width="2.140625" style="143" customWidth="1"/>
    <col min="1072" max="1072" width="0.5703125" style="143" customWidth="1"/>
    <col min="1073" max="1073" width="2.140625" style="143" customWidth="1"/>
    <col min="1074" max="1074" width="0.5703125" style="143" customWidth="1"/>
    <col min="1075" max="1075" width="2.140625" style="143" customWidth="1"/>
    <col min="1076" max="1077" width="0.5703125" style="143" customWidth="1"/>
    <col min="1078" max="1078" width="2.140625" style="143" customWidth="1"/>
    <col min="1079" max="1079" width="0.5703125" style="143" customWidth="1"/>
    <col min="1080" max="1080" width="2.140625" style="143" customWidth="1"/>
    <col min="1081" max="1081" width="0.5703125" style="143" customWidth="1"/>
    <col min="1082" max="1082" width="2.140625" style="143" customWidth="1"/>
    <col min="1083" max="1083" width="0.5703125" style="143" customWidth="1"/>
    <col min="1084" max="1084" width="2.140625" style="143" customWidth="1"/>
    <col min="1085" max="1085" width="0.5703125" style="143" customWidth="1"/>
    <col min="1086" max="1086" width="2.140625" style="143" customWidth="1"/>
    <col min="1087" max="1087" width="0.5703125" style="143" customWidth="1"/>
    <col min="1088" max="1088" width="2.140625" style="143" customWidth="1"/>
    <col min="1089" max="1089" width="0.5703125" style="143" customWidth="1"/>
    <col min="1090" max="1090" width="2.140625" style="143" customWidth="1"/>
    <col min="1091" max="1091" width="0.5703125" style="143" customWidth="1"/>
    <col min="1092" max="1092" width="2.140625" style="143" customWidth="1"/>
    <col min="1093" max="1093" width="0.5703125" style="143" customWidth="1"/>
    <col min="1094" max="1094" width="2.140625" style="143" customWidth="1"/>
    <col min="1095" max="1095" width="0.5703125" style="143" customWidth="1"/>
    <col min="1096" max="1096" width="2.140625" style="143" customWidth="1"/>
    <col min="1097" max="1097" width="0.5703125" style="143" customWidth="1"/>
    <col min="1098" max="1098" width="2.140625" style="143" customWidth="1"/>
    <col min="1099" max="1099" width="0.5703125" style="143" customWidth="1"/>
    <col min="1100" max="1100" width="2.140625" style="143" customWidth="1"/>
    <col min="1101" max="1101" width="0.5703125" style="143" customWidth="1"/>
    <col min="1102" max="1102" width="2.140625" style="143" customWidth="1"/>
    <col min="1103" max="1103" width="0.5703125" style="143" customWidth="1"/>
    <col min="1104" max="1104" width="2.140625" style="143" customWidth="1"/>
    <col min="1105" max="1105" width="0.5703125" style="143" customWidth="1"/>
    <col min="1106" max="1106" width="2.140625" style="143" customWidth="1"/>
    <col min="1107" max="1107" width="0.5703125" style="143" customWidth="1"/>
    <col min="1108" max="1108" width="2.140625" style="143" customWidth="1"/>
    <col min="1109" max="1109" width="0.5703125" style="143" customWidth="1"/>
    <col min="1110" max="1110" width="1.7109375" style="143" customWidth="1"/>
    <col min="1111" max="1280" width="9.140625" style="143"/>
    <col min="1281" max="1281" width="0.7109375" style="143" customWidth="1"/>
    <col min="1282" max="1282" width="0.42578125" style="143" customWidth="1"/>
    <col min="1283" max="1283" width="1.5703125" style="143" customWidth="1"/>
    <col min="1284" max="1284" width="0.28515625" style="143" customWidth="1"/>
    <col min="1285" max="1285" width="3.42578125" style="143" customWidth="1"/>
    <col min="1286" max="1286" width="0.5703125" style="143" customWidth="1"/>
    <col min="1287" max="1306" width="0.7109375" style="143" customWidth="1"/>
    <col min="1307" max="1307" width="0.5703125" style="143" customWidth="1"/>
    <col min="1308" max="1308" width="3.42578125" style="143" customWidth="1"/>
    <col min="1309" max="1309" width="0.5703125" style="143" customWidth="1"/>
    <col min="1310" max="1310" width="0.7109375" style="143" customWidth="1"/>
    <col min="1311" max="1311" width="2.140625" style="143" customWidth="1"/>
    <col min="1312" max="1312" width="0.5703125" style="143" customWidth="1"/>
    <col min="1313" max="1313" width="2.140625" style="143" customWidth="1"/>
    <col min="1314" max="1314" width="0.5703125" style="143" customWidth="1"/>
    <col min="1315" max="1315" width="2.140625" style="143" customWidth="1"/>
    <col min="1316" max="1316" width="0.5703125" style="143" customWidth="1"/>
    <col min="1317" max="1317" width="2.140625" style="143" customWidth="1"/>
    <col min="1318" max="1318" width="0.5703125" style="143" customWidth="1"/>
    <col min="1319" max="1319" width="2.140625" style="143" customWidth="1"/>
    <col min="1320" max="1320" width="0.5703125" style="143" customWidth="1"/>
    <col min="1321" max="1321" width="2.140625" style="143" customWidth="1"/>
    <col min="1322" max="1322" width="0.5703125" style="143" customWidth="1"/>
    <col min="1323" max="1323" width="2.140625" style="143" customWidth="1"/>
    <col min="1324" max="1324" width="0.5703125" style="143" customWidth="1"/>
    <col min="1325" max="1325" width="2.140625" style="143" customWidth="1"/>
    <col min="1326" max="1326" width="0.5703125" style="143" customWidth="1"/>
    <col min="1327" max="1327" width="2.140625" style="143" customWidth="1"/>
    <col min="1328" max="1328" width="0.5703125" style="143" customWidth="1"/>
    <col min="1329" max="1329" width="2.140625" style="143" customWidth="1"/>
    <col min="1330" max="1330" width="0.5703125" style="143" customWidth="1"/>
    <col min="1331" max="1331" width="2.140625" style="143" customWidth="1"/>
    <col min="1332" max="1333" width="0.5703125" style="143" customWidth="1"/>
    <col min="1334" max="1334" width="2.140625" style="143" customWidth="1"/>
    <col min="1335" max="1335" width="0.5703125" style="143" customWidth="1"/>
    <col min="1336" max="1336" width="2.140625" style="143" customWidth="1"/>
    <col min="1337" max="1337" width="0.5703125" style="143" customWidth="1"/>
    <col min="1338" max="1338" width="2.140625" style="143" customWidth="1"/>
    <col min="1339" max="1339" width="0.5703125" style="143" customWidth="1"/>
    <col min="1340" max="1340" width="2.140625" style="143" customWidth="1"/>
    <col min="1341" max="1341" width="0.5703125" style="143" customWidth="1"/>
    <col min="1342" max="1342" width="2.140625" style="143" customWidth="1"/>
    <col min="1343" max="1343" width="0.5703125" style="143" customWidth="1"/>
    <col min="1344" max="1344" width="2.140625" style="143" customWidth="1"/>
    <col min="1345" max="1345" width="0.5703125" style="143" customWidth="1"/>
    <col min="1346" max="1346" width="2.140625" style="143" customWidth="1"/>
    <col min="1347" max="1347" width="0.5703125" style="143" customWidth="1"/>
    <col min="1348" max="1348" width="2.140625" style="143" customWidth="1"/>
    <col min="1349" max="1349" width="0.5703125" style="143" customWidth="1"/>
    <col min="1350" max="1350" width="2.140625" style="143" customWidth="1"/>
    <col min="1351" max="1351" width="0.5703125" style="143" customWidth="1"/>
    <col min="1352" max="1352" width="2.140625" style="143" customWidth="1"/>
    <col min="1353" max="1353" width="0.5703125" style="143" customWidth="1"/>
    <col min="1354" max="1354" width="2.140625" style="143" customWidth="1"/>
    <col min="1355" max="1355" width="0.5703125" style="143" customWidth="1"/>
    <col min="1356" max="1356" width="2.140625" style="143" customWidth="1"/>
    <col min="1357" max="1357" width="0.5703125" style="143" customWidth="1"/>
    <col min="1358" max="1358" width="2.140625" style="143" customWidth="1"/>
    <col min="1359" max="1359" width="0.5703125" style="143" customWidth="1"/>
    <col min="1360" max="1360" width="2.140625" style="143" customWidth="1"/>
    <col min="1361" max="1361" width="0.5703125" style="143" customWidth="1"/>
    <col min="1362" max="1362" width="2.140625" style="143" customWidth="1"/>
    <col min="1363" max="1363" width="0.5703125" style="143" customWidth="1"/>
    <col min="1364" max="1364" width="2.140625" style="143" customWidth="1"/>
    <col min="1365" max="1365" width="0.5703125" style="143" customWidth="1"/>
    <col min="1366" max="1366" width="1.7109375" style="143" customWidth="1"/>
    <col min="1367" max="1536" width="9.140625" style="143"/>
    <col min="1537" max="1537" width="0.7109375" style="143" customWidth="1"/>
    <col min="1538" max="1538" width="0.42578125" style="143" customWidth="1"/>
    <col min="1539" max="1539" width="1.5703125" style="143" customWidth="1"/>
    <col min="1540" max="1540" width="0.28515625" style="143" customWidth="1"/>
    <col min="1541" max="1541" width="3.42578125" style="143" customWidth="1"/>
    <col min="1542" max="1542" width="0.5703125" style="143" customWidth="1"/>
    <col min="1543" max="1562" width="0.7109375" style="143" customWidth="1"/>
    <col min="1563" max="1563" width="0.5703125" style="143" customWidth="1"/>
    <col min="1564" max="1564" width="3.42578125" style="143" customWidth="1"/>
    <col min="1565" max="1565" width="0.5703125" style="143" customWidth="1"/>
    <col min="1566" max="1566" width="0.7109375" style="143" customWidth="1"/>
    <col min="1567" max="1567" width="2.140625" style="143" customWidth="1"/>
    <col min="1568" max="1568" width="0.5703125" style="143" customWidth="1"/>
    <col min="1569" max="1569" width="2.140625" style="143" customWidth="1"/>
    <col min="1570" max="1570" width="0.5703125" style="143" customWidth="1"/>
    <col min="1571" max="1571" width="2.140625" style="143" customWidth="1"/>
    <col min="1572" max="1572" width="0.5703125" style="143" customWidth="1"/>
    <col min="1573" max="1573" width="2.140625" style="143" customWidth="1"/>
    <col min="1574" max="1574" width="0.5703125" style="143" customWidth="1"/>
    <col min="1575" max="1575" width="2.140625" style="143" customWidth="1"/>
    <col min="1576" max="1576" width="0.5703125" style="143" customWidth="1"/>
    <col min="1577" max="1577" width="2.140625" style="143" customWidth="1"/>
    <col min="1578" max="1578" width="0.5703125" style="143" customWidth="1"/>
    <col min="1579" max="1579" width="2.140625" style="143" customWidth="1"/>
    <col min="1580" max="1580" width="0.5703125" style="143" customWidth="1"/>
    <col min="1581" max="1581" width="2.140625" style="143" customWidth="1"/>
    <col min="1582" max="1582" width="0.5703125" style="143" customWidth="1"/>
    <col min="1583" max="1583" width="2.140625" style="143" customWidth="1"/>
    <col min="1584" max="1584" width="0.5703125" style="143" customWidth="1"/>
    <col min="1585" max="1585" width="2.140625" style="143" customWidth="1"/>
    <col min="1586" max="1586" width="0.5703125" style="143" customWidth="1"/>
    <col min="1587" max="1587" width="2.140625" style="143" customWidth="1"/>
    <col min="1588" max="1589" width="0.5703125" style="143" customWidth="1"/>
    <col min="1590" max="1590" width="2.140625" style="143" customWidth="1"/>
    <col min="1591" max="1591" width="0.5703125" style="143" customWidth="1"/>
    <col min="1592" max="1592" width="2.140625" style="143" customWidth="1"/>
    <col min="1593" max="1593" width="0.5703125" style="143" customWidth="1"/>
    <col min="1594" max="1594" width="2.140625" style="143" customWidth="1"/>
    <col min="1595" max="1595" width="0.5703125" style="143" customWidth="1"/>
    <col min="1596" max="1596" width="2.140625" style="143" customWidth="1"/>
    <col min="1597" max="1597" width="0.5703125" style="143" customWidth="1"/>
    <col min="1598" max="1598" width="2.140625" style="143" customWidth="1"/>
    <col min="1599" max="1599" width="0.5703125" style="143" customWidth="1"/>
    <col min="1600" max="1600" width="2.140625" style="143" customWidth="1"/>
    <col min="1601" max="1601" width="0.5703125" style="143" customWidth="1"/>
    <col min="1602" max="1602" width="2.140625" style="143" customWidth="1"/>
    <col min="1603" max="1603" width="0.5703125" style="143" customWidth="1"/>
    <col min="1604" max="1604" width="2.140625" style="143" customWidth="1"/>
    <col min="1605" max="1605" width="0.5703125" style="143" customWidth="1"/>
    <col min="1606" max="1606" width="2.140625" style="143" customWidth="1"/>
    <col min="1607" max="1607" width="0.5703125" style="143" customWidth="1"/>
    <col min="1608" max="1608" width="2.140625" style="143" customWidth="1"/>
    <col min="1609" max="1609" width="0.5703125" style="143" customWidth="1"/>
    <col min="1610" max="1610" width="2.140625" style="143" customWidth="1"/>
    <col min="1611" max="1611" width="0.5703125" style="143" customWidth="1"/>
    <col min="1612" max="1612" width="2.140625" style="143" customWidth="1"/>
    <col min="1613" max="1613" width="0.5703125" style="143" customWidth="1"/>
    <col min="1614" max="1614" width="2.140625" style="143" customWidth="1"/>
    <col min="1615" max="1615" width="0.5703125" style="143" customWidth="1"/>
    <col min="1616" max="1616" width="2.140625" style="143" customWidth="1"/>
    <col min="1617" max="1617" width="0.5703125" style="143" customWidth="1"/>
    <col min="1618" max="1618" width="2.140625" style="143" customWidth="1"/>
    <col min="1619" max="1619" width="0.5703125" style="143" customWidth="1"/>
    <col min="1620" max="1620" width="2.140625" style="143" customWidth="1"/>
    <col min="1621" max="1621" width="0.5703125" style="143" customWidth="1"/>
    <col min="1622" max="1622" width="1.7109375" style="143" customWidth="1"/>
    <col min="1623" max="1792" width="9.140625" style="143"/>
    <col min="1793" max="1793" width="0.7109375" style="143" customWidth="1"/>
    <col min="1794" max="1794" width="0.42578125" style="143" customWidth="1"/>
    <col min="1795" max="1795" width="1.5703125" style="143" customWidth="1"/>
    <col min="1796" max="1796" width="0.28515625" style="143" customWidth="1"/>
    <col min="1797" max="1797" width="3.42578125" style="143" customWidth="1"/>
    <col min="1798" max="1798" width="0.5703125" style="143" customWidth="1"/>
    <col min="1799" max="1818" width="0.7109375" style="143" customWidth="1"/>
    <col min="1819" max="1819" width="0.5703125" style="143" customWidth="1"/>
    <col min="1820" max="1820" width="3.42578125" style="143" customWidth="1"/>
    <col min="1821" max="1821" width="0.5703125" style="143" customWidth="1"/>
    <col min="1822" max="1822" width="0.7109375" style="143" customWidth="1"/>
    <col min="1823" max="1823" width="2.140625" style="143" customWidth="1"/>
    <col min="1824" max="1824" width="0.5703125" style="143" customWidth="1"/>
    <col min="1825" max="1825" width="2.140625" style="143" customWidth="1"/>
    <col min="1826" max="1826" width="0.5703125" style="143" customWidth="1"/>
    <col min="1827" max="1827" width="2.140625" style="143" customWidth="1"/>
    <col min="1828" max="1828" width="0.5703125" style="143" customWidth="1"/>
    <col min="1829" max="1829" width="2.140625" style="143" customWidth="1"/>
    <col min="1830" max="1830" width="0.5703125" style="143" customWidth="1"/>
    <col min="1831" max="1831" width="2.140625" style="143" customWidth="1"/>
    <col min="1832" max="1832" width="0.5703125" style="143" customWidth="1"/>
    <col min="1833" max="1833" width="2.140625" style="143" customWidth="1"/>
    <col min="1834" max="1834" width="0.5703125" style="143" customWidth="1"/>
    <col min="1835" max="1835" width="2.140625" style="143" customWidth="1"/>
    <col min="1836" max="1836" width="0.5703125" style="143" customWidth="1"/>
    <col min="1837" max="1837" width="2.140625" style="143" customWidth="1"/>
    <col min="1838" max="1838" width="0.5703125" style="143" customWidth="1"/>
    <col min="1839" max="1839" width="2.140625" style="143" customWidth="1"/>
    <col min="1840" max="1840" width="0.5703125" style="143" customWidth="1"/>
    <col min="1841" max="1841" width="2.140625" style="143" customWidth="1"/>
    <col min="1842" max="1842" width="0.5703125" style="143" customWidth="1"/>
    <col min="1843" max="1843" width="2.140625" style="143" customWidth="1"/>
    <col min="1844" max="1845" width="0.5703125" style="143" customWidth="1"/>
    <col min="1846" max="1846" width="2.140625" style="143" customWidth="1"/>
    <col min="1847" max="1847" width="0.5703125" style="143" customWidth="1"/>
    <col min="1848" max="1848" width="2.140625" style="143" customWidth="1"/>
    <col min="1849" max="1849" width="0.5703125" style="143" customWidth="1"/>
    <col min="1850" max="1850" width="2.140625" style="143" customWidth="1"/>
    <col min="1851" max="1851" width="0.5703125" style="143" customWidth="1"/>
    <col min="1852" max="1852" width="2.140625" style="143" customWidth="1"/>
    <col min="1853" max="1853" width="0.5703125" style="143" customWidth="1"/>
    <col min="1854" max="1854" width="2.140625" style="143" customWidth="1"/>
    <col min="1855" max="1855" width="0.5703125" style="143" customWidth="1"/>
    <col min="1856" max="1856" width="2.140625" style="143" customWidth="1"/>
    <col min="1857" max="1857" width="0.5703125" style="143" customWidth="1"/>
    <col min="1858" max="1858" width="2.140625" style="143" customWidth="1"/>
    <col min="1859" max="1859" width="0.5703125" style="143" customWidth="1"/>
    <col min="1860" max="1860" width="2.140625" style="143" customWidth="1"/>
    <col min="1861" max="1861" width="0.5703125" style="143" customWidth="1"/>
    <col min="1862" max="1862" width="2.140625" style="143" customWidth="1"/>
    <col min="1863" max="1863" width="0.5703125" style="143" customWidth="1"/>
    <col min="1864" max="1864" width="2.140625" style="143" customWidth="1"/>
    <col min="1865" max="1865" width="0.5703125" style="143" customWidth="1"/>
    <col min="1866" max="1866" width="2.140625" style="143" customWidth="1"/>
    <col min="1867" max="1867" width="0.5703125" style="143" customWidth="1"/>
    <col min="1868" max="1868" width="2.140625" style="143" customWidth="1"/>
    <col min="1869" max="1869" width="0.5703125" style="143" customWidth="1"/>
    <col min="1870" max="1870" width="2.140625" style="143" customWidth="1"/>
    <col min="1871" max="1871" width="0.5703125" style="143" customWidth="1"/>
    <col min="1872" max="1872" width="2.140625" style="143" customWidth="1"/>
    <col min="1873" max="1873" width="0.5703125" style="143" customWidth="1"/>
    <col min="1874" max="1874" width="2.140625" style="143" customWidth="1"/>
    <col min="1875" max="1875" width="0.5703125" style="143" customWidth="1"/>
    <col min="1876" max="1876" width="2.140625" style="143" customWidth="1"/>
    <col min="1877" max="1877" width="0.5703125" style="143" customWidth="1"/>
    <col min="1878" max="1878" width="1.7109375" style="143" customWidth="1"/>
    <col min="1879" max="2048" width="9.140625" style="143"/>
    <col min="2049" max="2049" width="0.7109375" style="143" customWidth="1"/>
    <col min="2050" max="2050" width="0.42578125" style="143" customWidth="1"/>
    <col min="2051" max="2051" width="1.5703125" style="143" customWidth="1"/>
    <col min="2052" max="2052" width="0.28515625" style="143" customWidth="1"/>
    <col min="2053" max="2053" width="3.42578125" style="143" customWidth="1"/>
    <col min="2054" max="2054" width="0.5703125" style="143" customWidth="1"/>
    <col min="2055" max="2074" width="0.7109375" style="143" customWidth="1"/>
    <col min="2075" max="2075" width="0.5703125" style="143" customWidth="1"/>
    <col min="2076" max="2076" width="3.42578125" style="143" customWidth="1"/>
    <col min="2077" max="2077" width="0.5703125" style="143" customWidth="1"/>
    <col min="2078" max="2078" width="0.7109375" style="143" customWidth="1"/>
    <col min="2079" max="2079" width="2.140625" style="143" customWidth="1"/>
    <col min="2080" max="2080" width="0.5703125" style="143" customWidth="1"/>
    <col min="2081" max="2081" width="2.140625" style="143" customWidth="1"/>
    <col min="2082" max="2082" width="0.5703125" style="143" customWidth="1"/>
    <col min="2083" max="2083" width="2.140625" style="143" customWidth="1"/>
    <col min="2084" max="2084" width="0.5703125" style="143" customWidth="1"/>
    <col min="2085" max="2085" width="2.140625" style="143" customWidth="1"/>
    <col min="2086" max="2086" width="0.5703125" style="143" customWidth="1"/>
    <col min="2087" max="2087" width="2.140625" style="143" customWidth="1"/>
    <col min="2088" max="2088" width="0.5703125" style="143" customWidth="1"/>
    <col min="2089" max="2089" width="2.140625" style="143" customWidth="1"/>
    <col min="2090" max="2090" width="0.5703125" style="143" customWidth="1"/>
    <col min="2091" max="2091" width="2.140625" style="143" customWidth="1"/>
    <col min="2092" max="2092" width="0.5703125" style="143" customWidth="1"/>
    <col min="2093" max="2093" width="2.140625" style="143" customWidth="1"/>
    <col min="2094" max="2094" width="0.5703125" style="143" customWidth="1"/>
    <col min="2095" max="2095" width="2.140625" style="143" customWidth="1"/>
    <col min="2096" max="2096" width="0.5703125" style="143" customWidth="1"/>
    <col min="2097" max="2097" width="2.140625" style="143" customWidth="1"/>
    <col min="2098" max="2098" width="0.5703125" style="143" customWidth="1"/>
    <col min="2099" max="2099" width="2.140625" style="143" customWidth="1"/>
    <col min="2100" max="2101" width="0.5703125" style="143" customWidth="1"/>
    <col min="2102" max="2102" width="2.140625" style="143" customWidth="1"/>
    <col min="2103" max="2103" width="0.5703125" style="143" customWidth="1"/>
    <col min="2104" max="2104" width="2.140625" style="143" customWidth="1"/>
    <col min="2105" max="2105" width="0.5703125" style="143" customWidth="1"/>
    <col min="2106" max="2106" width="2.140625" style="143" customWidth="1"/>
    <col min="2107" max="2107" width="0.5703125" style="143" customWidth="1"/>
    <col min="2108" max="2108" width="2.140625" style="143" customWidth="1"/>
    <col min="2109" max="2109" width="0.5703125" style="143" customWidth="1"/>
    <col min="2110" max="2110" width="2.140625" style="143" customWidth="1"/>
    <col min="2111" max="2111" width="0.5703125" style="143" customWidth="1"/>
    <col min="2112" max="2112" width="2.140625" style="143" customWidth="1"/>
    <col min="2113" max="2113" width="0.5703125" style="143" customWidth="1"/>
    <col min="2114" max="2114" width="2.140625" style="143" customWidth="1"/>
    <col min="2115" max="2115" width="0.5703125" style="143" customWidth="1"/>
    <col min="2116" max="2116" width="2.140625" style="143" customWidth="1"/>
    <col min="2117" max="2117" width="0.5703125" style="143" customWidth="1"/>
    <col min="2118" max="2118" width="2.140625" style="143" customWidth="1"/>
    <col min="2119" max="2119" width="0.5703125" style="143" customWidth="1"/>
    <col min="2120" max="2120" width="2.140625" style="143" customWidth="1"/>
    <col min="2121" max="2121" width="0.5703125" style="143" customWidth="1"/>
    <col min="2122" max="2122" width="2.140625" style="143" customWidth="1"/>
    <col min="2123" max="2123" width="0.5703125" style="143" customWidth="1"/>
    <col min="2124" max="2124" width="2.140625" style="143" customWidth="1"/>
    <col min="2125" max="2125" width="0.5703125" style="143" customWidth="1"/>
    <col min="2126" max="2126" width="2.140625" style="143" customWidth="1"/>
    <col min="2127" max="2127" width="0.5703125" style="143" customWidth="1"/>
    <col min="2128" max="2128" width="2.140625" style="143" customWidth="1"/>
    <col min="2129" max="2129" width="0.5703125" style="143" customWidth="1"/>
    <col min="2130" max="2130" width="2.140625" style="143" customWidth="1"/>
    <col min="2131" max="2131" width="0.5703125" style="143" customWidth="1"/>
    <col min="2132" max="2132" width="2.140625" style="143" customWidth="1"/>
    <col min="2133" max="2133" width="0.5703125" style="143" customWidth="1"/>
    <col min="2134" max="2134" width="1.7109375" style="143" customWidth="1"/>
    <col min="2135" max="2304" width="9.140625" style="143"/>
    <col min="2305" max="2305" width="0.7109375" style="143" customWidth="1"/>
    <col min="2306" max="2306" width="0.42578125" style="143" customWidth="1"/>
    <col min="2307" max="2307" width="1.5703125" style="143" customWidth="1"/>
    <col min="2308" max="2308" width="0.28515625" style="143" customWidth="1"/>
    <col min="2309" max="2309" width="3.42578125" style="143" customWidth="1"/>
    <col min="2310" max="2310" width="0.5703125" style="143" customWidth="1"/>
    <col min="2311" max="2330" width="0.7109375" style="143" customWidth="1"/>
    <col min="2331" max="2331" width="0.5703125" style="143" customWidth="1"/>
    <col min="2332" max="2332" width="3.42578125" style="143" customWidth="1"/>
    <col min="2333" max="2333" width="0.5703125" style="143" customWidth="1"/>
    <col min="2334" max="2334" width="0.7109375" style="143" customWidth="1"/>
    <col min="2335" max="2335" width="2.140625" style="143" customWidth="1"/>
    <col min="2336" max="2336" width="0.5703125" style="143" customWidth="1"/>
    <col min="2337" max="2337" width="2.140625" style="143" customWidth="1"/>
    <col min="2338" max="2338" width="0.5703125" style="143" customWidth="1"/>
    <col min="2339" max="2339" width="2.140625" style="143" customWidth="1"/>
    <col min="2340" max="2340" width="0.5703125" style="143" customWidth="1"/>
    <col min="2341" max="2341" width="2.140625" style="143" customWidth="1"/>
    <col min="2342" max="2342" width="0.5703125" style="143" customWidth="1"/>
    <col min="2343" max="2343" width="2.140625" style="143" customWidth="1"/>
    <col min="2344" max="2344" width="0.5703125" style="143" customWidth="1"/>
    <col min="2345" max="2345" width="2.140625" style="143" customWidth="1"/>
    <col min="2346" max="2346" width="0.5703125" style="143" customWidth="1"/>
    <col min="2347" max="2347" width="2.140625" style="143" customWidth="1"/>
    <col min="2348" max="2348" width="0.5703125" style="143" customWidth="1"/>
    <col min="2349" max="2349" width="2.140625" style="143" customWidth="1"/>
    <col min="2350" max="2350" width="0.5703125" style="143" customWidth="1"/>
    <col min="2351" max="2351" width="2.140625" style="143" customWidth="1"/>
    <col min="2352" max="2352" width="0.5703125" style="143" customWidth="1"/>
    <col min="2353" max="2353" width="2.140625" style="143" customWidth="1"/>
    <col min="2354" max="2354" width="0.5703125" style="143" customWidth="1"/>
    <col min="2355" max="2355" width="2.140625" style="143" customWidth="1"/>
    <col min="2356" max="2357" width="0.5703125" style="143" customWidth="1"/>
    <col min="2358" max="2358" width="2.140625" style="143" customWidth="1"/>
    <col min="2359" max="2359" width="0.5703125" style="143" customWidth="1"/>
    <col min="2360" max="2360" width="2.140625" style="143" customWidth="1"/>
    <col min="2361" max="2361" width="0.5703125" style="143" customWidth="1"/>
    <col min="2362" max="2362" width="2.140625" style="143" customWidth="1"/>
    <col min="2363" max="2363" width="0.5703125" style="143" customWidth="1"/>
    <col min="2364" max="2364" width="2.140625" style="143" customWidth="1"/>
    <col min="2365" max="2365" width="0.5703125" style="143" customWidth="1"/>
    <col min="2366" max="2366" width="2.140625" style="143" customWidth="1"/>
    <col min="2367" max="2367" width="0.5703125" style="143" customWidth="1"/>
    <col min="2368" max="2368" width="2.140625" style="143" customWidth="1"/>
    <col min="2369" max="2369" width="0.5703125" style="143" customWidth="1"/>
    <col min="2370" max="2370" width="2.140625" style="143" customWidth="1"/>
    <col min="2371" max="2371" width="0.5703125" style="143" customWidth="1"/>
    <col min="2372" max="2372" width="2.140625" style="143" customWidth="1"/>
    <col min="2373" max="2373" width="0.5703125" style="143" customWidth="1"/>
    <col min="2374" max="2374" width="2.140625" style="143" customWidth="1"/>
    <col min="2375" max="2375" width="0.5703125" style="143" customWidth="1"/>
    <col min="2376" max="2376" width="2.140625" style="143" customWidth="1"/>
    <col min="2377" max="2377" width="0.5703125" style="143" customWidth="1"/>
    <col min="2378" max="2378" width="2.140625" style="143" customWidth="1"/>
    <col min="2379" max="2379" width="0.5703125" style="143" customWidth="1"/>
    <col min="2380" max="2380" width="2.140625" style="143" customWidth="1"/>
    <col min="2381" max="2381" width="0.5703125" style="143" customWidth="1"/>
    <col min="2382" max="2382" width="2.140625" style="143" customWidth="1"/>
    <col min="2383" max="2383" width="0.5703125" style="143" customWidth="1"/>
    <col min="2384" max="2384" width="2.140625" style="143" customWidth="1"/>
    <col min="2385" max="2385" width="0.5703125" style="143" customWidth="1"/>
    <col min="2386" max="2386" width="2.140625" style="143" customWidth="1"/>
    <col min="2387" max="2387" width="0.5703125" style="143" customWidth="1"/>
    <col min="2388" max="2388" width="2.140625" style="143" customWidth="1"/>
    <col min="2389" max="2389" width="0.5703125" style="143" customWidth="1"/>
    <col min="2390" max="2390" width="1.7109375" style="143" customWidth="1"/>
    <col min="2391" max="2560" width="9.140625" style="143"/>
    <col min="2561" max="2561" width="0.7109375" style="143" customWidth="1"/>
    <col min="2562" max="2562" width="0.42578125" style="143" customWidth="1"/>
    <col min="2563" max="2563" width="1.5703125" style="143" customWidth="1"/>
    <col min="2564" max="2564" width="0.28515625" style="143" customWidth="1"/>
    <col min="2565" max="2565" width="3.42578125" style="143" customWidth="1"/>
    <col min="2566" max="2566" width="0.5703125" style="143" customWidth="1"/>
    <col min="2567" max="2586" width="0.7109375" style="143" customWidth="1"/>
    <col min="2587" max="2587" width="0.5703125" style="143" customWidth="1"/>
    <col min="2588" max="2588" width="3.42578125" style="143" customWidth="1"/>
    <col min="2589" max="2589" width="0.5703125" style="143" customWidth="1"/>
    <col min="2590" max="2590" width="0.7109375" style="143" customWidth="1"/>
    <col min="2591" max="2591" width="2.140625" style="143" customWidth="1"/>
    <col min="2592" max="2592" width="0.5703125" style="143" customWidth="1"/>
    <col min="2593" max="2593" width="2.140625" style="143" customWidth="1"/>
    <col min="2594" max="2594" width="0.5703125" style="143" customWidth="1"/>
    <col min="2595" max="2595" width="2.140625" style="143" customWidth="1"/>
    <col min="2596" max="2596" width="0.5703125" style="143" customWidth="1"/>
    <col min="2597" max="2597" width="2.140625" style="143" customWidth="1"/>
    <col min="2598" max="2598" width="0.5703125" style="143" customWidth="1"/>
    <col min="2599" max="2599" width="2.140625" style="143" customWidth="1"/>
    <col min="2600" max="2600" width="0.5703125" style="143" customWidth="1"/>
    <col min="2601" max="2601" width="2.140625" style="143" customWidth="1"/>
    <col min="2602" max="2602" width="0.5703125" style="143" customWidth="1"/>
    <col min="2603" max="2603" width="2.140625" style="143" customWidth="1"/>
    <col min="2604" max="2604" width="0.5703125" style="143" customWidth="1"/>
    <col min="2605" max="2605" width="2.140625" style="143" customWidth="1"/>
    <col min="2606" max="2606" width="0.5703125" style="143" customWidth="1"/>
    <col min="2607" max="2607" width="2.140625" style="143" customWidth="1"/>
    <col min="2608" max="2608" width="0.5703125" style="143" customWidth="1"/>
    <col min="2609" max="2609" width="2.140625" style="143" customWidth="1"/>
    <col min="2610" max="2610" width="0.5703125" style="143" customWidth="1"/>
    <col min="2611" max="2611" width="2.140625" style="143" customWidth="1"/>
    <col min="2612" max="2613" width="0.5703125" style="143" customWidth="1"/>
    <col min="2614" max="2614" width="2.140625" style="143" customWidth="1"/>
    <col min="2615" max="2615" width="0.5703125" style="143" customWidth="1"/>
    <col min="2616" max="2616" width="2.140625" style="143" customWidth="1"/>
    <col min="2617" max="2617" width="0.5703125" style="143" customWidth="1"/>
    <col min="2618" max="2618" width="2.140625" style="143" customWidth="1"/>
    <col min="2619" max="2619" width="0.5703125" style="143" customWidth="1"/>
    <col min="2620" max="2620" width="2.140625" style="143" customWidth="1"/>
    <col min="2621" max="2621" width="0.5703125" style="143" customWidth="1"/>
    <col min="2622" max="2622" width="2.140625" style="143" customWidth="1"/>
    <col min="2623" max="2623" width="0.5703125" style="143" customWidth="1"/>
    <col min="2624" max="2624" width="2.140625" style="143" customWidth="1"/>
    <col min="2625" max="2625" width="0.5703125" style="143" customWidth="1"/>
    <col min="2626" max="2626" width="2.140625" style="143" customWidth="1"/>
    <col min="2627" max="2627" width="0.5703125" style="143" customWidth="1"/>
    <col min="2628" max="2628" width="2.140625" style="143" customWidth="1"/>
    <col min="2629" max="2629" width="0.5703125" style="143" customWidth="1"/>
    <col min="2630" max="2630" width="2.140625" style="143" customWidth="1"/>
    <col min="2631" max="2631" width="0.5703125" style="143" customWidth="1"/>
    <col min="2632" max="2632" width="2.140625" style="143" customWidth="1"/>
    <col min="2633" max="2633" width="0.5703125" style="143" customWidth="1"/>
    <col min="2634" max="2634" width="2.140625" style="143" customWidth="1"/>
    <col min="2635" max="2635" width="0.5703125" style="143" customWidth="1"/>
    <col min="2636" max="2636" width="2.140625" style="143" customWidth="1"/>
    <col min="2637" max="2637" width="0.5703125" style="143" customWidth="1"/>
    <col min="2638" max="2638" width="2.140625" style="143" customWidth="1"/>
    <col min="2639" max="2639" width="0.5703125" style="143" customWidth="1"/>
    <col min="2640" max="2640" width="2.140625" style="143" customWidth="1"/>
    <col min="2641" max="2641" width="0.5703125" style="143" customWidth="1"/>
    <col min="2642" max="2642" width="2.140625" style="143" customWidth="1"/>
    <col min="2643" max="2643" width="0.5703125" style="143" customWidth="1"/>
    <col min="2644" max="2644" width="2.140625" style="143" customWidth="1"/>
    <col min="2645" max="2645" width="0.5703125" style="143" customWidth="1"/>
    <col min="2646" max="2646" width="1.7109375" style="143" customWidth="1"/>
    <col min="2647" max="2816" width="9.140625" style="143"/>
    <col min="2817" max="2817" width="0.7109375" style="143" customWidth="1"/>
    <col min="2818" max="2818" width="0.42578125" style="143" customWidth="1"/>
    <col min="2819" max="2819" width="1.5703125" style="143" customWidth="1"/>
    <col min="2820" max="2820" width="0.28515625" style="143" customWidth="1"/>
    <col min="2821" max="2821" width="3.42578125" style="143" customWidth="1"/>
    <col min="2822" max="2822" width="0.5703125" style="143" customWidth="1"/>
    <col min="2823" max="2842" width="0.7109375" style="143" customWidth="1"/>
    <col min="2843" max="2843" width="0.5703125" style="143" customWidth="1"/>
    <col min="2844" max="2844" width="3.42578125" style="143" customWidth="1"/>
    <col min="2845" max="2845" width="0.5703125" style="143" customWidth="1"/>
    <col min="2846" max="2846" width="0.7109375" style="143" customWidth="1"/>
    <col min="2847" max="2847" width="2.140625" style="143" customWidth="1"/>
    <col min="2848" max="2848" width="0.5703125" style="143" customWidth="1"/>
    <col min="2849" max="2849" width="2.140625" style="143" customWidth="1"/>
    <col min="2850" max="2850" width="0.5703125" style="143" customWidth="1"/>
    <col min="2851" max="2851" width="2.140625" style="143" customWidth="1"/>
    <col min="2852" max="2852" width="0.5703125" style="143" customWidth="1"/>
    <col min="2853" max="2853" width="2.140625" style="143" customWidth="1"/>
    <col min="2854" max="2854" width="0.5703125" style="143" customWidth="1"/>
    <col min="2855" max="2855" width="2.140625" style="143" customWidth="1"/>
    <col min="2856" max="2856" width="0.5703125" style="143" customWidth="1"/>
    <col min="2857" max="2857" width="2.140625" style="143" customWidth="1"/>
    <col min="2858" max="2858" width="0.5703125" style="143" customWidth="1"/>
    <col min="2859" max="2859" width="2.140625" style="143" customWidth="1"/>
    <col min="2860" max="2860" width="0.5703125" style="143" customWidth="1"/>
    <col min="2861" max="2861" width="2.140625" style="143" customWidth="1"/>
    <col min="2862" max="2862" width="0.5703125" style="143" customWidth="1"/>
    <col min="2863" max="2863" width="2.140625" style="143" customWidth="1"/>
    <col min="2864" max="2864" width="0.5703125" style="143" customWidth="1"/>
    <col min="2865" max="2865" width="2.140625" style="143" customWidth="1"/>
    <col min="2866" max="2866" width="0.5703125" style="143" customWidth="1"/>
    <col min="2867" max="2867" width="2.140625" style="143" customWidth="1"/>
    <col min="2868" max="2869" width="0.5703125" style="143" customWidth="1"/>
    <col min="2870" max="2870" width="2.140625" style="143" customWidth="1"/>
    <col min="2871" max="2871" width="0.5703125" style="143" customWidth="1"/>
    <col min="2872" max="2872" width="2.140625" style="143" customWidth="1"/>
    <col min="2873" max="2873" width="0.5703125" style="143" customWidth="1"/>
    <col min="2874" max="2874" width="2.140625" style="143" customWidth="1"/>
    <col min="2875" max="2875" width="0.5703125" style="143" customWidth="1"/>
    <col min="2876" max="2876" width="2.140625" style="143" customWidth="1"/>
    <col min="2877" max="2877" width="0.5703125" style="143" customWidth="1"/>
    <col min="2878" max="2878" width="2.140625" style="143" customWidth="1"/>
    <col min="2879" max="2879" width="0.5703125" style="143" customWidth="1"/>
    <col min="2880" max="2880" width="2.140625" style="143" customWidth="1"/>
    <col min="2881" max="2881" width="0.5703125" style="143" customWidth="1"/>
    <col min="2882" max="2882" width="2.140625" style="143" customWidth="1"/>
    <col min="2883" max="2883" width="0.5703125" style="143" customWidth="1"/>
    <col min="2884" max="2884" width="2.140625" style="143" customWidth="1"/>
    <col min="2885" max="2885" width="0.5703125" style="143" customWidth="1"/>
    <col min="2886" max="2886" width="2.140625" style="143" customWidth="1"/>
    <col min="2887" max="2887" width="0.5703125" style="143" customWidth="1"/>
    <col min="2888" max="2888" width="2.140625" style="143" customWidth="1"/>
    <col min="2889" max="2889" width="0.5703125" style="143" customWidth="1"/>
    <col min="2890" max="2890" width="2.140625" style="143" customWidth="1"/>
    <col min="2891" max="2891" width="0.5703125" style="143" customWidth="1"/>
    <col min="2892" max="2892" width="2.140625" style="143" customWidth="1"/>
    <col min="2893" max="2893" width="0.5703125" style="143" customWidth="1"/>
    <col min="2894" max="2894" width="2.140625" style="143" customWidth="1"/>
    <col min="2895" max="2895" width="0.5703125" style="143" customWidth="1"/>
    <col min="2896" max="2896" width="2.140625" style="143" customWidth="1"/>
    <col min="2897" max="2897" width="0.5703125" style="143" customWidth="1"/>
    <col min="2898" max="2898" width="2.140625" style="143" customWidth="1"/>
    <col min="2899" max="2899" width="0.5703125" style="143" customWidth="1"/>
    <col min="2900" max="2900" width="2.140625" style="143" customWidth="1"/>
    <col min="2901" max="2901" width="0.5703125" style="143" customWidth="1"/>
    <col min="2902" max="2902" width="1.7109375" style="143" customWidth="1"/>
    <col min="2903" max="3072" width="9.140625" style="143"/>
    <col min="3073" max="3073" width="0.7109375" style="143" customWidth="1"/>
    <col min="3074" max="3074" width="0.42578125" style="143" customWidth="1"/>
    <col min="3075" max="3075" width="1.5703125" style="143" customWidth="1"/>
    <col min="3076" max="3076" width="0.28515625" style="143" customWidth="1"/>
    <col min="3077" max="3077" width="3.42578125" style="143" customWidth="1"/>
    <col min="3078" max="3078" width="0.5703125" style="143" customWidth="1"/>
    <col min="3079" max="3098" width="0.7109375" style="143" customWidth="1"/>
    <col min="3099" max="3099" width="0.5703125" style="143" customWidth="1"/>
    <col min="3100" max="3100" width="3.42578125" style="143" customWidth="1"/>
    <col min="3101" max="3101" width="0.5703125" style="143" customWidth="1"/>
    <col min="3102" max="3102" width="0.7109375" style="143" customWidth="1"/>
    <col min="3103" max="3103" width="2.140625" style="143" customWidth="1"/>
    <col min="3104" max="3104" width="0.5703125" style="143" customWidth="1"/>
    <col min="3105" max="3105" width="2.140625" style="143" customWidth="1"/>
    <col min="3106" max="3106" width="0.5703125" style="143" customWidth="1"/>
    <col min="3107" max="3107" width="2.140625" style="143" customWidth="1"/>
    <col min="3108" max="3108" width="0.5703125" style="143" customWidth="1"/>
    <col min="3109" max="3109" width="2.140625" style="143" customWidth="1"/>
    <col min="3110" max="3110" width="0.5703125" style="143" customWidth="1"/>
    <col min="3111" max="3111" width="2.140625" style="143" customWidth="1"/>
    <col min="3112" max="3112" width="0.5703125" style="143" customWidth="1"/>
    <col min="3113" max="3113" width="2.140625" style="143" customWidth="1"/>
    <col min="3114" max="3114" width="0.5703125" style="143" customWidth="1"/>
    <col min="3115" max="3115" width="2.140625" style="143" customWidth="1"/>
    <col min="3116" max="3116" width="0.5703125" style="143" customWidth="1"/>
    <col min="3117" max="3117" width="2.140625" style="143" customWidth="1"/>
    <col min="3118" max="3118" width="0.5703125" style="143" customWidth="1"/>
    <col min="3119" max="3119" width="2.140625" style="143" customWidth="1"/>
    <col min="3120" max="3120" width="0.5703125" style="143" customWidth="1"/>
    <col min="3121" max="3121" width="2.140625" style="143" customWidth="1"/>
    <col min="3122" max="3122" width="0.5703125" style="143" customWidth="1"/>
    <col min="3123" max="3123" width="2.140625" style="143" customWidth="1"/>
    <col min="3124" max="3125" width="0.5703125" style="143" customWidth="1"/>
    <col min="3126" max="3126" width="2.140625" style="143" customWidth="1"/>
    <col min="3127" max="3127" width="0.5703125" style="143" customWidth="1"/>
    <col min="3128" max="3128" width="2.140625" style="143" customWidth="1"/>
    <col min="3129" max="3129" width="0.5703125" style="143" customWidth="1"/>
    <col min="3130" max="3130" width="2.140625" style="143" customWidth="1"/>
    <col min="3131" max="3131" width="0.5703125" style="143" customWidth="1"/>
    <col min="3132" max="3132" width="2.140625" style="143" customWidth="1"/>
    <col min="3133" max="3133" width="0.5703125" style="143" customWidth="1"/>
    <col min="3134" max="3134" width="2.140625" style="143" customWidth="1"/>
    <col min="3135" max="3135" width="0.5703125" style="143" customWidth="1"/>
    <col min="3136" max="3136" width="2.140625" style="143" customWidth="1"/>
    <col min="3137" max="3137" width="0.5703125" style="143" customWidth="1"/>
    <col min="3138" max="3138" width="2.140625" style="143" customWidth="1"/>
    <col min="3139" max="3139" width="0.5703125" style="143" customWidth="1"/>
    <col min="3140" max="3140" width="2.140625" style="143" customWidth="1"/>
    <col min="3141" max="3141" width="0.5703125" style="143" customWidth="1"/>
    <col min="3142" max="3142" width="2.140625" style="143" customWidth="1"/>
    <col min="3143" max="3143" width="0.5703125" style="143" customWidth="1"/>
    <col min="3144" max="3144" width="2.140625" style="143" customWidth="1"/>
    <col min="3145" max="3145" width="0.5703125" style="143" customWidth="1"/>
    <col min="3146" max="3146" width="2.140625" style="143" customWidth="1"/>
    <col min="3147" max="3147" width="0.5703125" style="143" customWidth="1"/>
    <col min="3148" max="3148" width="2.140625" style="143" customWidth="1"/>
    <col min="3149" max="3149" width="0.5703125" style="143" customWidth="1"/>
    <col min="3150" max="3150" width="2.140625" style="143" customWidth="1"/>
    <col min="3151" max="3151" width="0.5703125" style="143" customWidth="1"/>
    <col min="3152" max="3152" width="2.140625" style="143" customWidth="1"/>
    <col min="3153" max="3153" width="0.5703125" style="143" customWidth="1"/>
    <col min="3154" max="3154" width="2.140625" style="143" customWidth="1"/>
    <col min="3155" max="3155" width="0.5703125" style="143" customWidth="1"/>
    <col min="3156" max="3156" width="2.140625" style="143" customWidth="1"/>
    <col min="3157" max="3157" width="0.5703125" style="143" customWidth="1"/>
    <col min="3158" max="3158" width="1.7109375" style="143" customWidth="1"/>
    <col min="3159" max="3328" width="9.140625" style="143"/>
    <col min="3329" max="3329" width="0.7109375" style="143" customWidth="1"/>
    <col min="3330" max="3330" width="0.42578125" style="143" customWidth="1"/>
    <col min="3331" max="3331" width="1.5703125" style="143" customWidth="1"/>
    <col min="3332" max="3332" width="0.28515625" style="143" customWidth="1"/>
    <col min="3333" max="3333" width="3.42578125" style="143" customWidth="1"/>
    <col min="3334" max="3334" width="0.5703125" style="143" customWidth="1"/>
    <col min="3335" max="3354" width="0.7109375" style="143" customWidth="1"/>
    <col min="3355" max="3355" width="0.5703125" style="143" customWidth="1"/>
    <col min="3356" max="3356" width="3.42578125" style="143" customWidth="1"/>
    <col min="3357" max="3357" width="0.5703125" style="143" customWidth="1"/>
    <col min="3358" max="3358" width="0.7109375" style="143" customWidth="1"/>
    <col min="3359" max="3359" width="2.140625" style="143" customWidth="1"/>
    <col min="3360" max="3360" width="0.5703125" style="143" customWidth="1"/>
    <col min="3361" max="3361" width="2.140625" style="143" customWidth="1"/>
    <col min="3362" max="3362" width="0.5703125" style="143" customWidth="1"/>
    <col min="3363" max="3363" width="2.140625" style="143" customWidth="1"/>
    <col min="3364" max="3364" width="0.5703125" style="143" customWidth="1"/>
    <col min="3365" max="3365" width="2.140625" style="143" customWidth="1"/>
    <col min="3366" max="3366" width="0.5703125" style="143" customWidth="1"/>
    <col min="3367" max="3367" width="2.140625" style="143" customWidth="1"/>
    <col min="3368" max="3368" width="0.5703125" style="143" customWidth="1"/>
    <col min="3369" max="3369" width="2.140625" style="143" customWidth="1"/>
    <col min="3370" max="3370" width="0.5703125" style="143" customWidth="1"/>
    <col min="3371" max="3371" width="2.140625" style="143" customWidth="1"/>
    <col min="3372" max="3372" width="0.5703125" style="143" customWidth="1"/>
    <col min="3373" max="3373" width="2.140625" style="143" customWidth="1"/>
    <col min="3374" max="3374" width="0.5703125" style="143" customWidth="1"/>
    <col min="3375" max="3375" width="2.140625" style="143" customWidth="1"/>
    <col min="3376" max="3376" width="0.5703125" style="143" customWidth="1"/>
    <col min="3377" max="3377" width="2.140625" style="143" customWidth="1"/>
    <col min="3378" max="3378" width="0.5703125" style="143" customWidth="1"/>
    <col min="3379" max="3379" width="2.140625" style="143" customWidth="1"/>
    <col min="3380" max="3381" width="0.5703125" style="143" customWidth="1"/>
    <col min="3382" max="3382" width="2.140625" style="143" customWidth="1"/>
    <col min="3383" max="3383" width="0.5703125" style="143" customWidth="1"/>
    <col min="3384" max="3384" width="2.140625" style="143" customWidth="1"/>
    <col min="3385" max="3385" width="0.5703125" style="143" customWidth="1"/>
    <col min="3386" max="3386" width="2.140625" style="143" customWidth="1"/>
    <col min="3387" max="3387" width="0.5703125" style="143" customWidth="1"/>
    <col min="3388" max="3388" width="2.140625" style="143" customWidth="1"/>
    <col min="3389" max="3389" width="0.5703125" style="143" customWidth="1"/>
    <col min="3390" max="3390" width="2.140625" style="143" customWidth="1"/>
    <col min="3391" max="3391" width="0.5703125" style="143" customWidth="1"/>
    <col min="3392" max="3392" width="2.140625" style="143" customWidth="1"/>
    <col min="3393" max="3393" width="0.5703125" style="143" customWidth="1"/>
    <col min="3394" max="3394" width="2.140625" style="143" customWidth="1"/>
    <col min="3395" max="3395" width="0.5703125" style="143" customWidth="1"/>
    <col min="3396" max="3396" width="2.140625" style="143" customWidth="1"/>
    <col min="3397" max="3397" width="0.5703125" style="143" customWidth="1"/>
    <col min="3398" max="3398" width="2.140625" style="143" customWidth="1"/>
    <col min="3399" max="3399" width="0.5703125" style="143" customWidth="1"/>
    <col min="3400" max="3400" width="2.140625" style="143" customWidth="1"/>
    <col min="3401" max="3401" width="0.5703125" style="143" customWidth="1"/>
    <col min="3402" max="3402" width="2.140625" style="143" customWidth="1"/>
    <col min="3403" max="3403" width="0.5703125" style="143" customWidth="1"/>
    <col min="3404" max="3404" width="2.140625" style="143" customWidth="1"/>
    <col min="3405" max="3405" width="0.5703125" style="143" customWidth="1"/>
    <col min="3406" max="3406" width="2.140625" style="143" customWidth="1"/>
    <col min="3407" max="3407" width="0.5703125" style="143" customWidth="1"/>
    <col min="3408" max="3408" width="2.140625" style="143" customWidth="1"/>
    <col min="3409" max="3409" width="0.5703125" style="143" customWidth="1"/>
    <col min="3410" max="3410" width="2.140625" style="143" customWidth="1"/>
    <col min="3411" max="3411" width="0.5703125" style="143" customWidth="1"/>
    <col min="3412" max="3412" width="2.140625" style="143" customWidth="1"/>
    <col min="3413" max="3413" width="0.5703125" style="143" customWidth="1"/>
    <col min="3414" max="3414" width="1.7109375" style="143" customWidth="1"/>
    <col min="3415" max="3584" width="9.140625" style="143"/>
    <col min="3585" max="3585" width="0.7109375" style="143" customWidth="1"/>
    <col min="3586" max="3586" width="0.42578125" style="143" customWidth="1"/>
    <col min="3587" max="3587" width="1.5703125" style="143" customWidth="1"/>
    <col min="3588" max="3588" width="0.28515625" style="143" customWidth="1"/>
    <col min="3589" max="3589" width="3.42578125" style="143" customWidth="1"/>
    <col min="3590" max="3590" width="0.5703125" style="143" customWidth="1"/>
    <col min="3591" max="3610" width="0.7109375" style="143" customWidth="1"/>
    <col min="3611" max="3611" width="0.5703125" style="143" customWidth="1"/>
    <col min="3612" max="3612" width="3.42578125" style="143" customWidth="1"/>
    <col min="3613" max="3613" width="0.5703125" style="143" customWidth="1"/>
    <col min="3614" max="3614" width="0.7109375" style="143" customWidth="1"/>
    <col min="3615" max="3615" width="2.140625" style="143" customWidth="1"/>
    <col min="3616" max="3616" width="0.5703125" style="143" customWidth="1"/>
    <col min="3617" max="3617" width="2.140625" style="143" customWidth="1"/>
    <col min="3618" max="3618" width="0.5703125" style="143" customWidth="1"/>
    <col min="3619" max="3619" width="2.140625" style="143" customWidth="1"/>
    <col min="3620" max="3620" width="0.5703125" style="143" customWidth="1"/>
    <col min="3621" max="3621" width="2.140625" style="143" customWidth="1"/>
    <col min="3622" max="3622" width="0.5703125" style="143" customWidth="1"/>
    <col min="3623" max="3623" width="2.140625" style="143" customWidth="1"/>
    <col min="3624" max="3624" width="0.5703125" style="143" customWidth="1"/>
    <col min="3625" max="3625" width="2.140625" style="143" customWidth="1"/>
    <col min="3626" max="3626" width="0.5703125" style="143" customWidth="1"/>
    <col min="3627" max="3627" width="2.140625" style="143" customWidth="1"/>
    <col min="3628" max="3628" width="0.5703125" style="143" customWidth="1"/>
    <col min="3629" max="3629" width="2.140625" style="143" customWidth="1"/>
    <col min="3630" max="3630" width="0.5703125" style="143" customWidth="1"/>
    <col min="3631" max="3631" width="2.140625" style="143" customWidth="1"/>
    <col min="3632" max="3632" width="0.5703125" style="143" customWidth="1"/>
    <col min="3633" max="3633" width="2.140625" style="143" customWidth="1"/>
    <col min="3634" max="3634" width="0.5703125" style="143" customWidth="1"/>
    <col min="3635" max="3635" width="2.140625" style="143" customWidth="1"/>
    <col min="3636" max="3637" width="0.5703125" style="143" customWidth="1"/>
    <col min="3638" max="3638" width="2.140625" style="143" customWidth="1"/>
    <col min="3639" max="3639" width="0.5703125" style="143" customWidth="1"/>
    <col min="3640" max="3640" width="2.140625" style="143" customWidth="1"/>
    <col min="3641" max="3641" width="0.5703125" style="143" customWidth="1"/>
    <col min="3642" max="3642" width="2.140625" style="143" customWidth="1"/>
    <col min="3643" max="3643" width="0.5703125" style="143" customWidth="1"/>
    <col min="3644" max="3644" width="2.140625" style="143" customWidth="1"/>
    <col min="3645" max="3645" width="0.5703125" style="143" customWidth="1"/>
    <col min="3646" max="3646" width="2.140625" style="143" customWidth="1"/>
    <col min="3647" max="3647" width="0.5703125" style="143" customWidth="1"/>
    <col min="3648" max="3648" width="2.140625" style="143" customWidth="1"/>
    <col min="3649" max="3649" width="0.5703125" style="143" customWidth="1"/>
    <col min="3650" max="3650" width="2.140625" style="143" customWidth="1"/>
    <col min="3651" max="3651" width="0.5703125" style="143" customWidth="1"/>
    <col min="3652" max="3652" width="2.140625" style="143" customWidth="1"/>
    <col min="3653" max="3653" width="0.5703125" style="143" customWidth="1"/>
    <col min="3654" max="3654" width="2.140625" style="143" customWidth="1"/>
    <col min="3655" max="3655" width="0.5703125" style="143" customWidth="1"/>
    <col min="3656" max="3656" width="2.140625" style="143" customWidth="1"/>
    <col min="3657" max="3657" width="0.5703125" style="143" customWidth="1"/>
    <col min="3658" max="3658" width="2.140625" style="143" customWidth="1"/>
    <col min="3659" max="3659" width="0.5703125" style="143" customWidth="1"/>
    <col min="3660" max="3660" width="2.140625" style="143" customWidth="1"/>
    <col min="3661" max="3661" width="0.5703125" style="143" customWidth="1"/>
    <col min="3662" max="3662" width="2.140625" style="143" customWidth="1"/>
    <col min="3663" max="3663" width="0.5703125" style="143" customWidth="1"/>
    <col min="3664" max="3664" width="2.140625" style="143" customWidth="1"/>
    <col min="3665" max="3665" width="0.5703125" style="143" customWidth="1"/>
    <col min="3666" max="3666" width="2.140625" style="143" customWidth="1"/>
    <col min="3667" max="3667" width="0.5703125" style="143" customWidth="1"/>
    <col min="3668" max="3668" width="2.140625" style="143" customWidth="1"/>
    <col min="3669" max="3669" width="0.5703125" style="143" customWidth="1"/>
    <col min="3670" max="3670" width="1.7109375" style="143" customWidth="1"/>
    <col min="3671" max="3840" width="9.140625" style="143"/>
    <col min="3841" max="3841" width="0.7109375" style="143" customWidth="1"/>
    <col min="3842" max="3842" width="0.42578125" style="143" customWidth="1"/>
    <col min="3843" max="3843" width="1.5703125" style="143" customWidth="1"/>
    <col min="3844" max="3844" width="0.28515625" style="143" customWidth="1"/>
    <col min="3845" max="3845" width="3.42578125" style="143" customWidth="1"/>
    <col min="3846" max="3846" width="0.5703125" style="143" customWidth="1"/>
    <col min="3847" max="3866" width="0.7109375" style="143" customWidth="1"/>
    <col min="3867" max="3867" width="0.5703125" style="143" customWidth="1"/>
    <col min="3868" max="3868" width="3.42578125" style="143" customWidth="1"/>
    <col min="3869" max="3869" width="0.5703125" style="143" customWidth="1"/>
    <col min="3870" max="3870" width="0.7109375" style="143" customWidth="1"/>
    <col min="3871" max="3871" width="2.140625" style="143" customWidth="1"/>
    <col min="3872" max="3872" width="0.5703125" style="143" customWidth="1"/>
    <col min="3873" max="3873" width="2.140625" style="143" customWidth="1"/>
    <col min="3874" max="3874" width="0.5703125" style="143" customWidth="1"/>
    <col min="3875" max="3875" width="2.140625" style="143" customWidth="1"/>
    <col min="3876" max="3876" width="0.5703125" style="143" customWidth="1"/>
    <col min="3877" max="3877" width="2.140625" style="143" customWidth="1"/>
    <col min="3878" max="3878" width="0.5703125" style="143" customWidth="1"/>
    <col min="3879" max="3879" width="2.140625" style="143" customWidth="1"/>
    <col min="3880" max="3880" width="0.5703125" style="143" customWidth="1"/>
    <col min="3881" max="3881" width="2.140625" style="143" customWidth="1"/>
    <col min="3882" max="3882" width="0.5703125" style="143" customWidth="1"/>
    <col min="3883" max="3883" width="2.140625" style="143" customWidth="1"/>
    <col min="3884" max="3884" width="0.5703125" style="143" customWidth="1"/>
    <col min="3885" max="3885" width="2.140625" style="143" customWidth="1"/>
    <col min="3886" max="3886" width="0.5703125" style="143" customWidth="1"/>
    <col min="3887" max="3887" width="2.140625" style="143" customWidth="1"/>
    <col min="3888" max="3888" width="0.5703125" style="143" customWidth="1"/>
    <col min="3889" max="3889" width="2.140625" style="143" customWidth="1"/>
    <col min="3890" max="3890" width="0.5703125" style="143" customWidth="1"/>
    <col min="3891" max="3891" width="2.140625" style="143" customWidth="1"/>
    <col min="3892" max="3893" width="0.5703125" style="143" customWidth="1"/>
    <col min="3894" max="3894" width="2.140625" style="143" customWidth="1"/>
    <col min="3895" max="3895" width="0.5703125" style="143" customWidth="1"/>
    <col min="3896" max="3896" width="2.140625" style="143" customWidth="1"/>
    <col min="3897" max="3897" width="0.5703125" style="143" customWidth="1"/>
    <col min="3898" max="3898" width="2.140625" style="143" customWidth="1"/>
    <col min="3899" max="3899" width="0.5703125" style="143" customWidth="1"/>
    <col min="3900" max="3900" width="2.140625" style="143" customWidth="1"/>
    <col min="3901" max="3901" width="0.5703125" style="143" customWidth="1"/>
    <col min="3902" max="3902" width="2.140625" style="143" customWidth="1"/>
    <col min="3903" max="3903" width="0.5703125" style="143" customWidth="1"/>
    <col min="3904" max="3904" width="2.140625" style="143" customWidth="1"/>
    <col min="3905" max="3905" width="0.5703125" style="143" customWidth="1"/>
    <col min="3906" max="3906" width="2.140625" style="143" customWidth="1"/>
    <col min="3907" max="3907" width="0.5703125" style="143" customWidth="1"/>
    <col min="3908" max="3908" width="2.140625" style="143" customWidth="1"/>
    <col min="3909" max="3909" width="0.5703125" style="143" customWidth="1"/>
    <col min="3910" max="3910" width="2.140625" style="143" customWidth="1"/>
    <col min="3911" max="3911" width="0.5703125" style="143" customWidth="1"/>
    <col min="3912" max="3912" width="2.140625" style="143" customWidth="1"/>
    <col min="3913" max="3913" width="0.5703125" style="143" customWidth="1"/>
    <col min="3914" max="3914" width="2.140625" style="143" customWidth="1"/>
    <col min="3915" max="3915" width="0.5703125" style="143" customWidth="1"/>
    <col min="3916" max="3916" width="2.140625" style="143" customWidth="1"/>
    <col min="3917" max="3917" width="0.5703125" style="143" customWidth="1"/>
    <col min="3918" max="3918" width="2.140625" style="143" customWidth="1"/>
    <col min="3919" max="3919" width="0.5703125" style="143" customWidth="1"/>
    <col min="3920" max="3920" width="2.140625" style="143" customWidth="1"/>
    <col min="3921" max="3921" width="0.5703125" style="143" customWidth="1"/>
    <col min="3922" max="3922" width="2.140625" style="143" customWidth="1"/>
    <col min="3923" max="3923" width="0.5703125" style="143" customWidth="1"/>
    <col min="3924" max="3924" width="2.140625" style="143" customWidth="1"/>
    <col min="3925" max="3925" width="0.5703125" style="143" customWidth="1"/>
    <col min="3926" max="3926" width="1.7109375" style="143" customWidth="1"/>
    <col min="3927" max="4096" width="9.140625" style="143"/>
    <col min="4097" max="4097" width="0.7109375" style="143" customWidth="1"/>
    <col min="4098" max="4098" width="0.42578125" style="143" customWidth="1"/>
    <col min="4099" max="4099" width="1.5703125" style="143" customWidth="1"/>
    <col min="4100" max="4100" width="0.28515625" style="143" customWidth="1"/>
    <col min="4101" max="4101" width="3.42578125" style="143" customWidth="1"/>
    <col min="4102" max="4102" width="0.5703125" style="143" customWidth="1"/>
    <col min="4103" max="4122" width="0.7109375" style="143" customWidth="1"/>
    <col min="4123" max="4123" width="0.5703125" style="143" customWidth="1"/>
    <col min="4124" max="4124" width="3.42578125" style="143" customWidth="1"/>
    <col min="4125" max="4125" width="0.5703125" style="143" customWidth="1"/>
    <col min="4126" max="4126" width="0.7109375" style="143" customWidth="1"/>
    <col min="4127" max="4127" width="2.140625" style="143" customWidth="1"/>
    <col min="4128" max="4128" width="0.5703125" style="143" customWidth="1"/>
    <col min="4129" max="4129" width="2.140625" style="143" customWidth="1"/>
    <col min="4130" max="4130" width="0.5703125" style="143" customWidth="1"/>
    <col min="4131" max="4131" width="2.140625" style="143" customWidth="1"/>
    <col min="4132" max="4132" width="0.5703125" style="143" customWidth="1"/>
    <col min="4133" max="4133" width="2.140625" style="143" customWidth="1"/>
    <col min="4134" max="4134" width="0.5703125" style="143" customWidth="1"/>
    <col min="4135" max="4135" width="2.140625" style="143" customWidth="1"/>
    <col min="4136" max="4136" width="0.5703125" style="143" customWidth="1"/>
    <col min="4137" max="4137" width="2.140625" style="143" customWidth="1"/>
    <col min="4138" max="4138" width="0.5703125" style="143" customWidth="1"/>
    <col min="4139" max="4139" width="2.140625" style="143" customWidth="1"/>
    <col min="4140" max="4140" width="0.5703125" style="143" customWidth="1"/>
    <col min="4141" max="4141" width="2.140625" style="143" customWidth="1"/>
    <col min="4142" max="4142" width="0.5703125" style="143" customWidth="1"/>
    <col min="4143" max="4143" width="2.140625" style="143" customWidth="1"/>
    <col min="4144" max="4144" width="0.5703125" style="143" customWidth="1"/>
    <col min="4145" max="4145" width="2.140625" style="143" customWidth="1"/>
    <col min="4146" max="4146" width="0.5703125" style="143" customWidth="1"/>
    <col min="4147" max="4147" width="2.140625" style="143" customWidth="1"/>
    <col min="4148" max="4149" width="0.5703125" style="143" customWidth="1"/>
    <col min="4150" max="4150" width="2.140625" style="143" customWidth="1"/>
    <col min="4151" max="4151" width="0.5703125" style="143" customWidth="1"/>
    <col min="4152" max="4152" width="2.140625" style="143" customWidth="1"/>
    <col min="4153" max="4153" width="0.5703125" style="143" customWidth="1"/>
    <col min="4154" max="4154" width="2.140625" style="143" customWidth="1"/>
    <col min="4155" max="4155" width="0.5703125" style="143" customWidth="1"/>
    <col min="4156" max="4156" width="2.140625" style="143" customWidth="1"/>
    <col min="4157" max="4157" width="0.5703125" style="143" customWidth="1"/>
    <col min="4158" max="4158" width="2.140625" style="143" customWidth="1"/>
    <col min="4159" max="4159" width="0.5703125" style="143" customWidth="1"/>
    <col min="4160" max="4160" width="2.140625" style="143" customWidth="1"/>
    <col min="4161" max="4161" width="0.5703125" style="143" customWidth="1"/>
    <col min="4162" max="4162" width="2.140625" style="143" customWidth="1"/>
    <col min="4163" max="4163" width="0.5703125" style="143" customWidth="1"/>
    <col min="4164" max="4164" width="2.140625" style="143" customWidth="1"/>
    <col min="4165" max="4165" width="0.5703125" style="143" customWidth="1"/>
    <col min="4166" max="4166" width="2.140625" style="143" customWidth="1"/>
    <col min="4167" max="4167" width="0.5703125" style="143" customWidth="1"/>
    <col min="4168" max="4168" width="2.140625" style="143" customWidth="1"/>
    <col min="4169" max="4169" width="0.5703125" style="143" customWidth="1"/>
    <col min="4170" max="4170" width="2.140625" style="143" customWidth="1"/>
    <col min="4171" max="4171" width="0.5703125" style="143" customWidth="1"/>
    <col min="4172" max="4172" width="2.140625" style="143" customWidth="1"/>
    <col min="4173" max="4173" width="0.5703125" style="143" customWidth="1"/>
    <col min="4174" max="4174" width="2.140625" style="143" customWidth="1"/>
    <col min="4175" max="4175" width="0.5703125" style="143" customWidth="1"/>
    <col min="4176" max="4176" width="2.140625" style="143" customWidth="1"/>
    <col min="4177" max="4177" width="0.5703125" style="143" customWidth="1"/>
    <col min="4178" max="4178" width="2.140625" style="143" customWidth="1"/>
    <col min="4179" max="4179" width="0.5703125" style="143" customWidth="1"/>
    <col min="4180" max="4180" width="2.140625" style="143" customWidth="1"/>
    <col min="4181" max="4181" width="0.5703125" style="143" customWidth="1"/>
    <col min="4182" max="4182" width="1.7109375" style="143" customWidth="1"/>
    <col min="4183" max="4352" width="9.140625" style="143"/>
    <col min="4353" max="4353" width="0.7109375" style="143" customWidth="1"/>
    <col min="4354" max="4354" width="0.42578125" style="143" customWidth="1"/>
    <col min="4355" max="4355" width="1.5703125" style="143" customWidth="1"/>
    <col min="4356" max="4356" width="0.28515625" style="143" customWidth="1"/>
    <col min="4357" max="4357" width="3.42578125" style="143" customWidth="1"/>
    <col min="4358" max="4358" width="0.5703125" style="143" customWidth="1"/>
    <col min="4359" max="4378" width="0.7109375" style="143" customWidth="1"/>
    <col min="4379" max="4379" width="0.5703125" style="143" customWidth="1"/>
    <col min="4380" max="4380" width="3.42578125" style="143" customWidth="1"/>
    <col min="4381" max="4381" width="0.5703125" style="143" customWidth="1"/>
    <col min="4382" max="4382" width="0.7109375" style="143" customWidth="1"/>
    <col min="4383" max="4383" width="2.140625" style="143" customWidth="1"/>
    <col min="4384" max="4384" width="0.5703125" style="143" customWidth="1"/>
    <col min="4385" max="4385" width="2.140625" style="143" customWidth="1"/>
    <col min="4386" max="4386" width="0.5703125" style="143" customWidth="1"/>
    <col min="4387" max="4387" width="2.140625" style="143" customWidth="1"/>
    <col min="4388" max="4388" width="0.5703125" style="143" customWidth="1"/>
    <col min="4389" max="4389" width="2.140625" style="143" customWidth="1"/>
    <col min="4390" max="4390" width="0.5703125" style="143" customWidth="1"/>
    <col min="4391" max="4391" width="2.140625" style="143" customWidth="1"/>
    <col min="4392" max="4392" width="0.5703125" style="143" customWidth="1"/>
    <col min="4393" max="4393" width="2.140625" style="143" customWidth="1"/>
    <col min="4394" max="4394" width="0.5703125" style="143" customWidth="1"/>
    <col min="4395" max="4395" width="2.140625" style="143" customWidth="1"/>
    <col min="4396" max="4396" width="0.5703125" style="143" customWidth="1"/>
    <col min="4397" max="4397" width="2.140625" style="143" customWidth="1"/>
    <col min="4398" max="4398" width="0.5703125" style="143" customWidth="1"/>
    <col min="4399" max="4399" width="2.140625" style="143" customWidth="1"/>
    <col min="4400" max="4400" width="0.5703125" style="143" customWidth="1"/>
    <col min="4401" max="4401" width="2.140625" style="143" customWidth="1"/>
    <col min="4402" max="4402" width="0.5703125" style="143" customWidth="1"/>
    <col min="4403" max="4403" width="2.140625" style="143" customWidth="1"/>
    <col min="4404" max="4405" width="0.5703125" style="143" customWidth="1"/>
    <col min="4406" max="4406" width="2.140625" style="143" customWidth="1"/>
    <col min="4407" max="4407" width="0.5703125" style="143" customWidth="1"/>
    <col min="4408" max="4408" width="2.140625" style="143" customWidth="1"/>
    <col min="4409" max="4409" width="0.5703125" style="143" customWidth="1"/>
    <col min="4410" max="4410" width="2.140625" style="143" customWidth="1"/>
    <col min="4411" max="4411" width="0.5703125" style="143" customWidth="1"/>
    <col min="4412" max="4412" width="2.140625" style="143" customWidth="1"/>
    <col min="4413" max="4413" width="0.5703125" style="143" customWidth="1"/>
    <col min="4414" max="4414" width="2.140625" style="143" customWidth="1"/>
    <col min="4415" max="4415" width="0.5703125" style="143" customWidth="1"/>
    <col min="4416" max="4416" width="2.140625" style="143" customWidth="1"/>
    <col min="4417" max="4417" width="0.5703125" style="143" customWidth="1"/>
    <col min="4418" max="4418" width="2.140625" style="143" customWidth="1"/>
    <col min="4419" max="4419" width="0.5703125" style="143" customWidth="1"/>
    <col min="4420" max="4420" width="2.140625" style="143" customWidth="1"/>
    <col min="4421" max="4421" width="0.5703125" style="143" customWidth="1"/>
    <col min="4422" max="4422" width="2.140625" style="143" customWidth="1"/>
    <col min="4423" max="4423" width="0.5703125" style="143" customWidth="1"/>
    <col min="4424" max="4424" width="2.140625" style="143" customWidth="1"/>
    <col min="4425" max="4425" width="0.5703125" style="143" customWidth="1"/>
    <col min="4426" max="4426" width="2.140625" style="143" customWidth="1"/>
    <col min="4427" max="4427" width="0.5703125" style="143" customWidth="1"/>
    <col min="4428" max="4428" width="2.140625" style="143" customWidth="1"/>
    <col min="4429" max="4429" width="0.5703125" style="143" customWidth="1"/>
    <col min="4430" max="4430" width="2.140625" style="143" customWidth="1"/>
    <col min="4431" max="4431" width="0.5703125" style="143" customWidth="1"/>
    <col min="4432" max="4432" width="2.140625" style="143" customWidth="1"/>
    <col min="4433" max="4433" width="0.5703125" style="143" customWidth="1"/>
    <col min="4434" max="4434" width="2.140625" style="143" customWidth="1"/>
    <col min="4435" max="4435" width="0.5703125" style="143" customWidth="1"/>
    <col min="4436" max="4436" width="2.140625" style="143" customWidth="1"/>
    <col min="4437" max="4437" width="0.5703125" style="143" customWidth="1"/>
    <col min="4438" max="4438" width="1.7109375" style="143" customWidth="1"/>
    <col min="4439" max="4608" width="9.140625" style="143"/>
    <col min="4609" max="4609" width="0.7109375" style="143" customWidth="1"/>
    <col min="4610" max="4610" width="0.42578125" style="143" customWidth="1"/>
    <col min="4611" max="4611" width="1.5703125" style="143" customWidth="1"/>
    <col min="4612" max="4612" width="0.28515625" style="143" customWidth="1"/>
    <col min="4613" max="4613" width="3.42578125" style="143" customWidth="1"/>
    <col min="4614" max="4614" width="0.5703125" style="143" customWidth="1"/>
    <col min="4615" max="4634" width="0.7109375" style="143" customWidth="1"/>
    <col min="4635" max="4635" width="0.5703125" style="143" customWidth="1"/>
    <col min="4636" max="4636" width="3.42578125" style="143" customWidth="1"/>
    <col min="4637" max="4637" width="0.5703125" style="143" customWidth="1"/>
    <col min="4638" max="4638" width="0.7109375" style="143" customWidth="1"/>
    <col min="4639" max="4639" width="2.140625" style="143" customWidth="1"/>
    <col min="4640" max="4640" width="0.5703125" style="143" customWidth="1"/>
    <col min="4641" max="4641" width="2.140625" style="143" customWidth="1"/>
    <col min="4642" max="4642" width="0.5703125" style="143" customWidth="1"/>
    <col min="4643" max="4643" width="2.140625" style="143" customWidth="1"/>
    <col min="4644" max="4644" width="0.5703125" style="143" customWidth="1"/>
    <col min="4645" max="4645" width="2.140625" style="143" customWidth="1"/>
    <col min="4646" max="4646" width="0.5703125" style="143" customWidth="1"/>
    <col min="4647" max="4647" width="2.140625" style="143" customWidth="1"/>
    <col min="4648" max="4648" width="0.5703125" style="143" customWidth="1"/>
    <col min="4649" max="4649" width="2.140625" style="143" customWidth="1"/>
    <col min="4650" max="4650" width="0.5703125" style="143" customWidth="1"/>
    <col min="4651" max="4651" width="2.140625" style="143" customWidth="1"/>
    <col min="4652" max="4652" width="0.5703125" style="143" customWidth="1"/>
    <col min="4653" max="4653" width="2.140625" style="143" customWidth="1"/>
    <col min="4654" max="4654" width="0.5703125" style="143" customWidth="1"/>
    <col min="4655" max="4655" width="2.140625" style="143" customWidth="1"/>
    <col min="4656" max="4656" width="0.5703125" style="143" customWidth="1"/>
    <col min="4657" max="4657" width="2.140625" style="143" customWidth="1"/>
    <col min="4658" max="4658" width="0.5703125" style="143" customWidth="1"/>
    <col min="4659" max="4659" width="2.140625" style="143" customWidth="1"/>
    <col min="4660" max="4661" width="0.5703125" style="143" customWidth="1"/>
    <col min="4662" max="4662" width="2.140625" style="143" customWidth="1"/>
    <col min="4663" max="4663" width="0.5703125" style="143" customWidth="1"/>
    <col min="4664" max="4664" width="2.140625" style="143" customWidth="1"/>
    <col min="4665" max="4665" width="0.5703125" style="143" customWidth="1"/>
    <col min="4666" max="4666" width="2.140625" style="143" customWidth="1"/>
    <col min="4667" max="4667" width="0.5703125" style="143" customWidth="1"/>
    <col min="4668" max="4668" width="2.140625" style="143" customWidth="1"/>
    <col min="4669" max="4669" width="0.5703125" style="143" customWidth="1"/>
    <col min="4670" max="4670" width="2.140625" style="143" customWidth="1"/>
    <col min="4671" max="4671" width="0.5703125" style="143" customWidth="1"/>
    <col min="4672" max="4672" width="2.140625" style="143" customWidth="1"/>
    <col min="4673" max="4673" width="0.5703125" style="143" customWidth="1"/>
    <col min="4674" max="4674" width="2.140625" style="143" customWidth="1"/>
    <col min="4675" max="4675" width="0.5703125" style="143" customWidth="1"/>
    <col min="4676" max="4676" width="2.140625" style="143" customWidth="1"/>
    <col min="4677" max="4677" width="0.5703125" style="143" customWidth="1"/>
    <col min="4678" max="4678" width="2.140625" style="143" customWidth="1"/>
    <col min="4679" max="4679" width="0.5703125" style="143" customWidth="1"/>
    <col min="4680" max="4680" width="2.140625" style="143" customWidth="1"/>
    <col min="4681" max="4681" width="0.5703125" style="143" customWidth="1"/>
    <col min="4682" max="4682" width="2.140625" style="143" customWidth="1"/>
    <col min="4683" max="4683" width="0.5703125" style="143" customWidth="1"/>
    <col min="4684" max="4684" width="2.140625" style="143" customWidth="1"/>
    <col min="4685" max="4685" width="0.5703125" style="143" customWidth="1"/>
    <col min="4686" max="4686" width="2.140625" style="143" customWidth="1"/>
    <col min="4687" max="4687" width="0.5703125" style="143" customWidth="1"/>
    <col min="4688" max="4688" width="2.140625" style="143" customWidth="1"/>
    <col min="4689" max="4689" width="0.5703125" style="143" customWidth="1"/>
    <col min="4690" max="4690" width="2.140625" style="143" customWidth="1"/>
    <col min="4691" max="4691" width="0.5703125" style="143" customWidth="1"/>
    <col min="4692" max="4692" width="2.140625" style="143" customWidth="1"/>
    <col min="4693" max="4693" width="0.5703125" style="143" customWidth="1"/>
    <col min="4694" max="4694" width="1.7109375" style="143" customWidth="1"/>
    <col min="4695" max="4864" width="9.140625" style="143"/>
    <col min="4865" max="4865" width="0.7109375" style="143" customWidth="1"/>
    <col min="4866" max="4866" width="0.42578125" style="143" customWidth="1"/>
    <col min="4867" max="4867" width="1.5703125" style="143" customWidth="1"/>
    <col min="4868" max="4868" width="0.28515625" style="143" customWidth="1"/>
    <col min="4869" max="4869" width="3.42578125" style="143" customWidth="1"/>
    <col min="4870" max="4870" width="0.5703125" style="143" customWidth="1"/>
    <col min="4871" max="4890" width="0.7109375" style="143" customWidth="1"/>
    <col min="4891" max="4891" width="0.5703125" style="143" customWidth="1"/>
    <col min="4892" max="4892" width="3.42578125" style="143" customWidth="1"/>
    <col min="4893" max="4893" width="0.5703125" style="143" customWidth="1"/>
    <col min="4894" max="4894" width="0.7109375" style="143" customWidth="1"/>
    <col min="4895" max="4895" width="2.140625" style="143" customWidth="1"/>
    <col min="4896" max="4896" width="0.5703125" style="143" customWidth="1"/>
    <col min="4897" max="4897" width="2.140625" style="143" customWidth="1"/>
    <col min="4898" max="4898" width="0.5703125" style="143" customWidth="1"/>
    <col min="4899" max="4899" width="2.140625" style="143" customWidth="1"/>
    <col min="4900" max="4900" width="0.5703125" style="143" customWidth="1"/>
    <col min="4901" max="4901" width="2.140625" style="143" customWidth="1"/>
    <col min="4902" max="4902" width="0.5703125" style="143" customWidth="1"/>
    <col min="4903" max="4903" width="2.140625" style="143" customWidth="1"/>
    <col min="4904" max="4904" width="0.5703125" style="143" customWidth="1"/>
    <col min="4905" max="4905" width="2.140625" style="143" customWidth="1"/>
    <col min="4906" max="4906" width="0.5703125" style="143" customWidth="1"/>
    <col min="4907" max="4907" width="2.140625" style="143" customWidth="1"/>
    <col min="4908" max="4908" width="0.5703125" style="143" customWidth="1"/>
    <col min="4909" max="4909" width="2.140625" style="143" customWidth="1"/>
    <col min="4910" max="4910" width="0.5703125" style="143" customWidth="1"/>
    <col min="4911" max="4911" width="2.140625" style="143" customWidth="1"/>
    <col min="4912" max="4912" width="0.5703125" style="143" customWidth="1"/>
    <col min="4913" max="4913" width="2.140625" style="143" customWidth="1"/>
    <col min="4914" max="4914" width="0.5703125" style="143" customWidth="1"/>
    <col min="4915" max="4915" width="2.140625" style="143" customWidth="1"/>
    <col min="4916" max="4917" width="0.5703125" style="143" customWidth="1"/>
    <col min="4918" max="4918" width="2.140625" style="143" customWidth="1"/>
    <col min="4919" max="4919" width="0.5703125" style="143" customWidth="1"/>
    <col min="4920" max="4920" width="2.140625" style="143" customWidth="1"/>
    <col min="4921" max="4921" width="0.5703125" style="143" customWidth="1"/>
    <col min="4922" max="4922" width="2.140625" style="143" customWidth="1"/>
    <col min="4923" max="4923" width="0.5703125" style="143" customWidth="1"/>
    <col min="4924" max="4924" width="2.140625" style="143" customWidth="1"/>
    <col min="4925" max="4925" width="0.5703125" style="143" customWidth="1"/>
    <col min="4926" max="4926" width="2.140625" style="143" customWidth="1"/>
    <col min="4927" max="4927" width="0.5703125" style="143" customWidth="1"/>
    <col min="4928" max="4928" width="2.140625" style="143" customWidth="1"/>
    <col min="4929" max="4929" width="0.5703125" style="143" customWidth="1"/>
    <col min="4930" max="4930" width="2.140625" style="143" customWidth="1"/>
    <col min="4931" max="4931" width="0.5703125" style="143" customWidth="1"/>
    <col min="4932" max="4932" width="2.140625" style="143" customWidth="1"/>
    <col min="4933" max="4933" width="0.5703125" style="143" customWidth="1"/>
    <col min="4934" max="4934" width="2.140625" style="143" customWidth="1"/>
    <col min="4935" max="4935" width="0.5703125" style="143" customWidth="1"/>
    <col min="4936" max="4936" width="2.140625" style="143" customWidth="1"/>
    <col min="4937" max="4937" width="0.5703125" style="143" customWidth="1"/>
    <col min="4938" max="4938" width="2.140625" style="143" customWidth="1"/>
    <col min="4939" max="4939" width="0.5703125" style="143" customWidth="1"/>
    <col min="4940" max="4940" width="2.140625" style="143" customWidth="1"/>
    <col min="4941" max="4941" width="0.5703125" style="143" customWidth="1"/>
    <col min="4942" max="4942" width="2.140625" style="143" customWidth="1"/>
    <col min="4943" max="4943" width="0.5703125" style="143" customWidth="1"/>
    <col min="4944" max="4944" width="2.140625" style="143" customWidth="1"/>
    <col min="4945" max="4945" width="0.5703125" style="143" customWidth="1"/>
    <col min="4946" max="4946" width="2.140625" style="143" customWidth="1"/>
    <col min="4947" max="4947" width="0.5703125" style="143" customWidth="1"/>
    <col min="4948" max="4948" width="2.140625" style="143" customWidth="1"/>
    <col min="4949" max="4949" width="0.5703125" style="143" customWidth="1"/>
    <col min="4950" max="4950" width="1.7109375" style="143" customWidth="1"/>
    <col min="4951" max="5120" width="9.140625" style="143"/>
    <col min="5121" max="5121" width="0.7109375" style="143" customWidth="1"/>
    <col min="5122" max="5122" width="0.42578125" style="143" customWidth="1"/>
    <col min="5123" max="5123" width="1.5703125" style="143" customWidth="1"/>
    <col min="5124" max="5124" width="0.28515625" style="143" customWidth="1"/>
    <col min="5125" max="5125" width="3.42578125" style="143" customWidth="1"/>
    <col min="5126" max="5126" width="0.5703125" style="143" customWidth="1"/>
    <col min="5127" max="5146" width="0.7109375" style="143" customWidth="1"/>
    <col min="5147" max="5147" width="0.5703125" style="143" customWidth="1"/>
    <col min="5148" max="5148" width="3.42578125" style="143" customWidth="1"/>
    <col min="5149" max="5149" width="0.5703125" style="143" customWidth="1"/>
    <col min="5150" max="5150" width="0.7109375" style="143" customWidth="1"/>
    <col min="5151" max="5151" width="2.140625" style="143" customWidth="1"/>
    <col min="5152" max="5152" width="0.5703125" style="143" customWidth="1"/>
    <col min="5153" max="5153" width="2.140625" style="143" customWidth="1"/>
    <col min="5154" max="5154" width="0.5703125" style="143" customWidth="1"/>
    <col min="5155" max="5155" width="2.140625" style="143" customWidth="1"/>
    <col min="5156" max="5156" width="0.5703125" style="143" customWidth="1"/>
    <col min="5157" max="5157" width="2.140625" style="143" customWidth="1"/>
    <col min="5158" max="5158" width="0.5703125" style="143" customWidth="1"/>
    <col min="5159" max="5159" width="2.140625" style="143" customWidth="1"/>
    <col min="5160" max="5160" width="0.5703125" style="143" customWidth="1"/>
    <col min="5161" max="5161" width="2.140625" style="143" customWidth="1"/>
    <col min="5162" max="5162" width="0.5703125" style="143" customWidth="1"/>
    <col min="5163" max="5163" width="2.140625" style="143" customWidth="1"/>
    <col min="5164" max="5164" width="0.5703125" style="143" customWidth="1"/>
    <col min="5165" max="5165" width="2.140625" style="143" customWidth="1"/>
    <col min="5166" max="5166" width="0.5703125" style="143" customWidth="1"/>
    <col min="5167" max="5167" width="2.140625" style="143" customWidth="1"/>
    <col min="5168" max="5168" width="0.5703125" style="143" customWidth="1"/>
    <col min="5169" max="5169" width="2.140625" style="143" customWidth="1"/>
    <col min="5170" max="5170" width="0.5703125" style="143" customWidth="1"/>
    <col min="5171" max="5171" width="2.140625" style="143" customWidth="1"/>
    <col min="5172" max="5173" width="0.5703125" style="143" customWidth="1"/>
    <col min="5174" max="5174" width="2.140625" style="143" customWidth="1"/>
    <col min="5175" max="5175" width="0.5703125" style="143" customWidth="1"/>
    <col min="5176" max="5176" width="2.140625" style="143" customWidth="1"/>
    <col min="5177" max="5177" width="0.5703125" style="143" customWidth="1"/>
    <col min="5178" max="5178" width="2.140625" style="143" customWidth="1"/>
    <col min="5179" max="5179" width="0.5703125" style="143" customWidth="1"/>
    <col min="5180" max="5180" width="2.140625" style="143" customWidth="1"/>
    <col min="5181" max="5181" width="0.5703125" style="143" customWidth="1"/>
    <col min="5182" max="5182" width="2.140625" style="143" customWidth="1"/>
    <col min="5183" max="5183" width="0.5703125" style="143" customWidth="1"/>
    <col min="5184" max="5184" width="2.140625" style="143" customWidth="1"/>
    <col min="5185" max="5185" width="0.5703125" style="143" customWidth="1"/>
    <col min="5186" max="5186" width="2.140625" style="143" customWidth="1"/>
    <col min="5187" max="5187" width="0.5703125" style="143" customWidth="1"/>
    <col min="5188" max="5188" width="2.140625" style="143" customWidth="1"/>
    <col min="5189" max="5189" width="0.5703125" style="143" customWidth="1"/>
    <col min="5190" max="5190" width="2.140625" style="143" customWidth="1"/>
    <col min="5191" max="5191" width="0.5703125" style="143" customWidth="1"/>
    <col min="5192" max="5192" width="2.140625" style="143" customWidth="1"/>
    <col min="5193" max="5193" width="0.5703125" style="143" customWidth="1"/>
    <col min="5194" max="5194" width="2.140625" style="143" customWidth="1"/>
    <col min="5195" max="5195" width="0.5703125" style="143" customWidth="1"/>
    <col min="5196" max="5196" width="2.140625" style="143" customWidth="1"/>
    <col min="5197" max="5197" width="0.5703125" style="143" customWidth="1"/>
    <col min="5198" max="5198" width="2.140625" style="143" customWidth="1"/>
    <col min="5199" max="5199" width="0.5703125" style="143" customWidth="1"/>
    <col min="5200" max="5200" width="2.140625" style="143" customWidth="1"/>
    <col min="5201" max="5201" width="0.5703125" style="143" customWidth="1"/>
    <col min="5202" max="5202" width="2.140625" style="143" customWidth="1"/>
    <col min="5203" max="5203" width="0.5703125" style="143" customWidth="1"/>
    <col min="5204" max="5204" width="2.140625" style="143" customWidth="1"/>
    <col min="5205" max="5205" width="0.5703125" style="143" customWidth="1"/>
    <col min="5206" max="5206" width="1.7109375" style="143" customWidth="1"/>
    <col min="5207" max="5376" width="9.140625" style="143"/>
    <col min="5377" max="5377" width="0.7109375" style="143" customWidth="1"/>
    <col min="5378" max="5378" width="0.42578125" style="143" customWidth="1"/>
    <col min="5379" max="5379" width="1.5703125" style="143" customWidth="1"/>
    <col min="5380" max="5380" width="0.28515625" style="143" customWidth="1"/>
    <col min="5381" max="5381" width="3.42578125" style="143" customWidth="1"/>
    <col min="5382" max="5382" width="0.5703125" style="143" customWidth="1"/>
    <col min="5383" max="5402" width="0.7109375" style="143" customWidth="1"/>
    <col min="5403" max="5403" width="0.5703125" style="143" customWidth="1"/>
    <col min="5404" max="5404" width="3.42578125" style="143" customWidth="1"/>
    <col min="5405" max="5405" width="0.5703125" style="143" customWidth="1"/>
    <col min="5406" max="5406" width="0.7109375" style="143" customWidth="1"/>
    <col min="5407" max="5407" width="2.140625" style="143" customWidth="1"/>
    <col min="5408" max="5408" width="0.5703125" style="143" customWidth="1"/>
    <col min="5409" max="5409" width="2.140625" style="143" customWidth="1"/>
    <col min="5410" max="5410" width="0.5703125" style="143" customWidth="1"/>
    <col min="5411" max="5411" width="2.140625" style="143" customWidth="1"/>
    <col min="5412" max="5412" width="0.5703125" style="143" customWidth="1"/>
    <col min="5413" max="5413" width="2.140625" style="143" customWidth="1"/>
    <col min="5414" max="5414" width="0.5703125" style="143" customWidth="1"/>
    <col min="5415" max="5415" width="2.140625" style="143" customWidth="1"/>
    <col min="5416" max="5416" width="0.5703125" style="143" customWidth="1"/>
    <col min="5417" max="5417" width="2.140625" style="143" customWidth="1"/>
    <col min="5418" max="5418" width="0.5703125" style="143" customWidth="1"/>
    <col min="5419" max="5419" width="2.140625" style="143" customWidth="1"/>
    <col min="5420" max="5420" width="0.5703125" style="143" customWidth="1"/>
    <col min="5421" max="5421" width="2.140625" style="143" customWidth="1"/>
    <col min="5422" max="5422" width="0.5703125" style="143" customWidth="1"/>
    <col min="5423" max="5423" width="2.140625" style="143" customWidth="1"/>
    <col min="5424" max="5424" width="0.5703125" style="143" customWidth="1"/>
    <col min="5425" max="5425" width="2.140625" style="143" customWidth="1"/>
    <col min="5426" max="5426" width="0.5703125" style="143" customWidth="1"/>
    <col min="5427" max="5427" width="2.140625" style="143" customWidth="1"/>
    <col min="5428" max="5429" width="0.5703125" style="143" customWidth="1"/>
    <col min="5430" max="5430" width="2.140625" style="143" customWidth="1"/>
    <col min="5431" max="5431" width="0.5703125" style="143" customWidth="1"/>
    <col min="5432" max="5432" width="2.140625" style="143" customWidth="1"/>
    <col min="5433" max="5433" width="0.5703125" style="143" customWidth="1"/>
    <col min="5434" max="5434" width="2.140625" style="143" customWidth="1"/>
    <col min="5435" max="5435" width="0.5703125" style="143" customWidth="1"/>
    <col min="5436" max="5436" width="2.140625" style="143" customWidth="1"/>
    <col min="5437" max="5437" width="0.5703125" style="143" customWidth="1"/>
    <col min="5438" max="5438" width="2.140625" style="143" customWidth="1"/>
    <col min="5439" max="5439" width="0.5703125" style="143" customWidth="1"/>
    <col min="5440" max="5440" width="2.140625" style="143" customWidth="1"/>
    <col min="5441" max="5441" width="0.5703125" style="143" customWidth="1"/>
    <col min="5442" max="5442" width="2.140625" style="143" customWidth="1"/>
    <col min="5443" max="5443" width="0.5703125" style="143" customWidth="1"/>
    <col min="5444" max="5444" width="2.140625" style="143" customWidth="1"/>
    <col min="5445" max="5445" width="0.5703125" style="143" customWidth="1"/>
    <col min="5446" max="5446" width="2.140625" style="143" customWidth="1"/>
    <col min="5447" max="5447" width="0.5703125" style="143" customWidth="1"/>
    <col min="5448" max="5448" width="2.140625" style="143" customWidth="1"/>
    <col min="5449" max="5449" width="0.5703125" style="143" customWidth="1"/>
    <col min="5450" max="5450" width="2.140625" style="143" customWidth="1"/>
    <col min="5451" max="5451" width="0.5703125" style="143" customWidth="1"/>
    <col min="5452" max="5452" width="2.140625" style="143" customWidth="1"/>
    <col min="5453" max="5453" width="0.5703125" style="143" customWidth="1"/>
    <col min="5454" max="5454" width="2.140625" style="143" customWidth="1"/>
    <col min="5455" max="5455" width="0.5703125" style="143" customWidth="1"/>
    <col min="5456" max="5456" width="2.140625" style="143" customWidth="1"/>
    <col min="5457" max="5457" width="0.5703125" style="143" customWidth="1"/>
    <col min="5458" max="5458" width="2.140625" style="143" customWidth="1"/>
    <col min="5459" max="5459" width="0.5703125" style="143" customWidth="1"/>
    <col min="5460" max="5460" width="2.140625" style="143" customWidth="1"/>
    <col min="5461" max="5461" width="0.5703125" style="143" customWidth="1"/>
    <col min="5462" max="5462" width="1.7109375" style="143" customWidth="1"/>
    <col min="5463" max="5632" width="9.140625" style="143"/>
    <col min="5633" max="5633" width="0.7109375" style="143" customWidth="1"/>
    <col min="5634" max="5634" width="0.42578125" style="143" customWidth="1"/>
    <col min="5635" max="5635" width="1.5703125" style="143" customWidth="1"/>
    <col min="5636" max="5636" width="0.28515625" style="143" customWidth="1"/>
    <col min="5637" max="5637" width="3.42578125" style="143" customWidth="1"/>
    <col min="5638" max="5638" width="0.5703125" style="143" customWidth="1"/>
    <col min="5639" max="5658" width="0.7109375" style="143" customWidth="1"/>
    <col min="5659" max="5659" width="0.5703125" style="143" customWidth="1"/>
    <col min="5660" max="5660" width="3.42578125" style="143" customWidth="1"/>
    <col min="5661" max="5661" width="0.5703125" style="143" customWidth="1"/>
    <col min="5662" max="5662" width="0.7109375" style="143" customWidth="1"/>
    <col min="5663" max="5663" width="2.140625" style="143" customWidth="1"/>
    <col min="5664" max="5664" width="0.5703125" style="143" customWidth="1"/>
    <col min="5665" max="5665" width="2.140625" style="143" customWidth="1"/>
    <col min="5666" max="5666" width="0.5703125" style="143" customWidth="1"/>
    <col min="5667" max="5667" width="2.140625" style="143" customWidth="1"/>
    <col min="5668" max="5668" width="0.5703125" style="143" customWidth="1"/>
    <col min="5669" max="5669" width="2.140625" style="143" customWidth="1"/>
    <col min="5670" max="5670" width="0.5703125" style="143" customWidth="1"/>
    <col min="5671" max="5671" width="2.140625" style="143" customWidth="1"/>
    <col min="5672" max="5672" width="0.5703125" style="143" customWidth="1"/>
    <col min="5673" max="5673" width="2.140625" style="143" customWidth="1"/>
    <col min="5674" max="5674" width="0.5703125" style="143" customWidth="1"/>
    <col min="5675" max="5675" width="2.140625" style="143" customWidth="1"/>
    <col min="5676" max="5676" width="0.5703125" style="143" customWidth="1"/>
    <col min="5677" max="5677" width="2.140625" style="143" customWidth="1"/>
    <col min="5678" max="5678" width="0.5703125" style="143" customWidth="1"/>
    <col min="5679" max="5679" width="2.140625" style="143" customWidth="1"/>
    <col min="5680" max="5680" width="0.5703125" style="143" customWidth="1"/>
    <col min="5681" max="5681" width="2.140625" style="143" customWidth="1"/>
    <col min="5682" max="5682" width="0.5703125" style="143" customWidth="1"/>
    <col min="5683" max="5683" width="2.140625" style="143" customWidth="1"/>
    <col min="5684" max="5685" width="0.5703125" style="143" customWidth="1"/>
    <col min="5686" max="5686" width="2.140625" style="143" customWidth="1"/>
    <col min="5687" max="5687" width="0.5703125" style="143" customWidth="1"/>
    <col min="5688" max="5688" width="2.140625" style="143" customWidth="1"/>
    <col min="5689" max="5689" width="0.5703125" style="143" customWidth="1"/>
    <col min="5690" max="5690" width="2.140625" style="143" customWidth="1"/>
    <col min="5691" max="5691" width="0.5703125" style="143" customWidth="1"/>
    <col min="5692" max="5692" width="2.140625" style="143" customWidth="1"/>
    <col min="5693" max="5693" width="0.5703125" style="143" customWidth="1"/>
    <col min="5694" max="5694" width="2.140625" style="143" customWidth="1"/>
    <col min="5695" max="5695" width="0.5703125" style="143" customWidth="1"/>
    <col min="5696" max="5696" width="2.140625" style="143" customWidth="1"/>
    <col min="5697" max="5697" width="0.5703125" style="143" customWidth="1"/>
    <col min="5698" max="5698" width="2.140625" style="143" customWidth="1"/>
    <col min="5699" max="5699" width="0.5703125" style="143" customWidth="1"/>
    <col min="5700" max="5700" width="2.140625" style="143" customWidth="1"/>
    <col min="5701" max="5701" width="0.5703125" style="143" customWidth="1"/>
    <col min="5702" max="5702" width="2.140625" style="143" customWidth="1"/>
    <col min="5703" max="5703" width="0.5703125" style="143" customWidth="1"/>
    <col min="5704" max="5704" width="2.140625" style="143" customWidth="1"/>
    <col min="5705" max="5705" width="0.5703125" style="143" customWidth="1"/>
    <col min="5706" max="5706" width="2.140625" style="143" customWidth="1"/>
    <col min="5707" max="5707" width="0.5703125" style="143" customWidth="1"/>
    <col min="5708" max="5708" width="2.140625" style="143" customWidth="1"/>
    <col min="5709" max="5709" width="0.5703125" style="143" customWidth="1"/>
    <col min="5710" max="5710" width="2.140625" style="143" customWidth="1"/>
    <col min="5711" max="5711" width="0.5703125" style="143" customWidth="1"/>
    <col min="5712" max="5712" width="2.140625" style="143" customWidth="1"/>
    <col min="5713" max="5713" width="0.5703125" style="143" customWidth="1"/>
    <col min="5714" max="5714" width="2.140625" style="143" customWidth="1"/>
    <col min="5715" max="5715" width="0.5703125" style="143" customWidth="1"/>
    <col min="5716" max="5716" width="2.140625" style="143" customWidth="1"/>
    <col min="5717" max="5717" width="0.5703125" style="143" customWidth="1"/>
    <col min="5718" max="5718" width="1.7109375" style="143" customWidth="1"/>
    <col min="5719" max="5888" width="9.140625" style="143"/>
    <col min="5889" max="5889" width="0.7109375" style="143" customWidth="1"/>
    <col min="5890" max="5890" width="0.42578125" style="143" customWidth="1"/>
    <col min="5891" max="5891" width="1.5703125" style="143" customWidth="1"/>
    <col min="5892" max="5892" width="0.28515625" style="143" customWidth="1"/>
    <col min="5893" max="5893" width="3.42578125" style="143" customWidth="1"/>
    <col min="5894" max="5894" width="0.5703125" style="143" customWidth="1"/>
    <col min="5895" max="5914" width="0.7109375" style="143" customWidth="1"/>
    <col min="5915" max="5915" width="0.5703125" style="143" customWidth="1"/>
    <col min="5916" max="5916" width="3.42578125" style="143" customWidth="1"/>
    <col min="5917" max="5917" width="0.5703125" style="143" customWidth="1"/>
    <col min="5918" max="5918" width="0.7109375" style="143" customWidth="1"/>
    <col min="5919" max="5919" width="2.140625" style="143" customWidth="1"/>
    <col min="5920" max="5920" width="0.5703125" style="143" customWidth="1"/>
    <col min="5921" max="5921" width="2.140625" style="143" customWidth="1"/>
    <col min="5922" max="5922" width="0.5703125" style="143" customWidth="1"/>
    <col min="5923" max="5923" width="2.140625" style="143" customWidth="1"/>
    <col min="5924" max="5924" width="0.5703125" style="143" customWidth="1"/>
    <col min="5925" max="5925" width="2.140625" style="143" customWidth="1"/>
    <col min="5926" max="5926" width="0.5703125" style="143" customWidth="1"/>
    <col min="5927" max="5927" width="2.140625" style="143" customWidth="1"/>
    <col min="5928" max="5928" width="0.5703125" style="143" customWidth="1"/>
    <col min="5929" max="5929" width="2.140625" style="143" customWidth="1"/>
    <col min="5930" max="5930" width="0.5703125" style="143" customWidth="1"/>
    <col min="5931" max="5931" width="2.140625" style="143" customWidth="1"/>
    <col min="5932" max="5932" width="0.5703125" style="143" customWidth="1"/>
    <col min="5933" max="5933" width="2.140625" style="143" customWidth="1"/>
    <col min="5934" max="5934" width="0.5703125" style="143" customWidth="1"/>
    <col min="5935" max="5935" width="2.140625" style="143" customWidth="1"/>
    <col min="5936" max="5936" width="0.5703125" style="143" customWidth="1"/>
    <col min="5937" max="5937" width="2.140625" style="143" customWidth="1"/>
    <col min="5938" max="5938" width="0.5703125" style="143" customWidth="1"/>
    <col min="5939" max="5939" width="2.140625" style="143" customWidth="1"/>
    <col min="5940" max="5941" width="0.5703125" style="143" customWidth="1"/>
    <col min="5942" max="5942" width="2.140625" style="143" customWidth="1"/>
    <col min="5943" max="5943" width="0.5703125" style="143" customWidth="1"/>
    <col min="5944" max="5944" width="2.140625" style="143" customWidth="1"/>
    <col min="5945" max="5945" width="0.5703125" style="143" customWidth="1"/>
    <col min="5946" max="5946" width="2.140625" style="143" customWidth="1"/>
    <col min="5947" max="5947" width="0.5703125" style="143" customWidth="1"/>
    <col min="5948" max="5948" width="2.140625" style="143" customWidth="1"/>
    <col min="5949" max="5949" width="0.5703125" style="143" customWidth="1"/>
    <col min="5950" max="5950" width="2.140625" style="143" customWidth="1"/>
    <col min="5951" max="5951" width="0.5703125" style="143" customWidth="1"/>
    <col min="5952" max="5952" width="2.140625" style="143" customWidth="1"/>
    <col min="5953" max="5953" width="0.5703125" style="143" customWidth="1"/>
    <col min="5954" max="5954" width="2.140625" style="143" customWidth="1"/>
    <col min="5955" max="5955" width="0.5703125" style="143" customWidth="1"/>
    <col min="5956" max="5956" width="2.140625" style="143" customWidth="1"/>
    <col min="5957" max="5957" width="0.5703125" style="143" customWidth="1"/>
    <col min="5958" max="5958" width="2.140625" style="143" customWidth="1"/>
    <col min="5959" max="5959" width="0.5703125" style="143" customWidth="1"/>
    <col min="5960" max="5960" width="2.140625" style="143" customWidth="1"/>
    <col min="5961" max="5961" width="0.5703125" style="143" customWidth="1"/>
    <col min="5962" max="5962" width="2.140625" style="143" customWidth="1"/>
    <col min="5963" max="5963" width="0.5703125" style="143" customWidth="1"/>
    <col min="5964" max="5964" width="2.140625" style="143" customWidth="1"/>
    <col min="5965" max="5965" width="0.5703125" style="143" customWidth="1"/>
    <col min="5966" max="5966" width="2.140625" style="143" customWidth="1"/>
    <col min="5967" max="5967" width="0.5703125" style="143" customWidth="1"/>
    <col min="5968" max="5968" width="2.140625" style="143" customWidth="1"/>
    <col min="5969" max="5969" width="0.5703125" style="143" customWidth="1"/>
    <col min="5970" max="5970" width="2.140625" style="143" customWidth="1"/>
    <col min="5971" max="5971" width="0.5703125" style="143" customWidth="1"/>
    <col min="5972" max="5972" width="2.140625" style="143" customWidth="1"/>
    <col min="5973" max="5973" width="0.5703125" style="143" customWidth="1"/>
    <col min="5974" max="5974" width="1.7109375" style="143" customWidth="1"/>
    <col min="5975" max="6144" width="9.140625" style="143"/>
    <col min="6145" max="6145" width="0.7109375" style="143" customWidth="1"/>
    <col min="6146" max="6146" width="0.42578125" style="143" customWidth="1"/>
    <col min="6147" max="6147" width="1.5703125" style="143" customWidth="1"/>
    <col min="6148" max="6148" width="0.28515625" style="143" customWidth="1"/>
    <col min="6149" max="6149" width="3.42578125" style="143" customWidth="1"/>
    <col min="6150" max="6150" width="0.5703125" style="143" customWidth="1"/>
    <col min="6151" max="6170" width="0.7109375" style="143" customWidth="1"/>
    <col min="6171" max="6171" width="0.5703125" style="143" customWidth="1"/>
    <col min="6172" max="6172" width="3.42578125" style="143" customWidth="1"/>
    <col min="6173" max="6173" width="0.5703125" style="143" customWidth="1"/>
    <col min="6174" max="6174" width="0.7109375" style="143" customWidth="1"/>
    <col min="6175" max="6175" width="2.140625" style="143" customWidth="1"/>
    <col min="6176" max="6176" width="0.5703125" style="143" customWidth="1"/>
    <col min="6177" max="6177" width="2.140625" style="143" customWidth="1"/>
    <col min="6178" max="6178" width="0.5703125" style="143" customWidth="1"/>
    <col min="6179" max="6179" width="2.140625" style="143" customWidth="1"/>
    <col min="6180" max="6180" width="0.5703125" style="143" customWidth="1"/>
    <col min="6181" max="6181" width="2.140625" style="143" customWidth="1"/>
    <col min="6182" max="6182" width="0.5703125" style="143" customWidth="1"/>
    <col min="6183" max="6183" width="2.140625" style="143" customWidth="1"/>
    <col min="6184" max="6184" width="0.5703125" style="143" customWidth="1"/>
    <col min="6185" max="6185" width="2.140625" style="143" customWidth="1"/>
    <col min="6186" max="6186" width="0.5703125" style="143" customWidth="1"/>
    <col min="6187" max="6187" width="2.140625" style="143" customWidth="1"/>
    <col min="6188" max="6188" width="0.5703125" style="143" customWidth="1"/>
    <col min="6189" max="6189" width="2.140625" style="143" customWidth="1"/>
    <col min="6190" max="6190" width="0.5703125" style="143" customWidth="1"/>
    <col min="6191" max="6191" width="2.140625" style="143" customWidth="1"/>
    <col min="6192" max="6192" width="0.5703125" style="143" customWidth="1"/>
    <col min="6193" max="6193" width="2.140625" style="143" customWidth="1"/>
    <col min="6194" max="6194" width="0.5703125" style="143" customWidth="1"/>
    <col min="6195" max="6195" width="2.140625" style="143" customWidth="1"/>
    <col min="6196" max="6197" width="0.5703125" style="143" customWidth="1"/>
    <col min="6198" max="6198" width="2.140625" style="143" customWidth="1"/>
    <col min="6199" max="6199" width="0.5703125" style="143" customWidth="1"/>
    <col min="6200" max="6200" width="2.140625" style="143" customWidth="1"/>
    <col min="6201" max="6201" width="0.5703125" style="143" customWidth="1"/>
    <col min="6202" max="6202" width="2.140625" style="143" customWidth="1"/>
    <col min="6203" max="6203" width="0.5703125" style="143" customWidth="1"/>
    <col min="6204" max="6204" width="2.140625" style="143" customWidth="1"/>
    <col min="6205" max="6205" width="0.5703125" style="143" customWidth="1"/>
    <col min="6206" max="6206" width="2.140625" style="143" customWidth="1"/>
    <col min="6207" max="6207" width="0.5703125" style="143" customWidth="1"/>
    <col min="6208" max="6208" width="2.140625" style="143" customWidth="1"/>
    <col min="6209" max="6209" width="0.5703125" style="143" customWidth="1"/>
    <col min="6210" max="6210" width="2.140625" style="143" customWidth="1"/>
    <col min="6211" max="6211" width="0.5703125" style="143" customWidth="1"/>
    <col min="6212" max="6212" width="2.140625" style="143" customWidth="1"/>
    <col min="6213" max="6213" width="0.5703125" style="143" customWidth="1"/>
    <col min="6214" max="6214" width="2.140625" style="143" customWidth="1"/>
    <col min="6215" max="6215" width="0.5703125" style="143" customWidth="1"/>
    <col min="6216" max="6216" width="2.140625" style="143" customWidth="1"/>
    <col min="6217" max="6217" width="0.5703125" style="143" customWidth="1"/>
    <col min="6218" max="6218" width="2.140625" style="143" customWidth="1"/>
    <col min="6219" max="6219" width="0.5703125" style="143" customWidth="1"/>
    <col min="6220" max="6220" width="2.140625" style="143" customWidth="1"/>
    <col min="6221" max="6221" width="0.5703125" style="143" customWidth="1"/>
    <col min="6222" max="6222" width="2.140625" style="143" customWidth="1"/>
    <col min="6223" max="6223" width="0.5703125" style="143" customWidth="1"/>
    <col min="6224" max="6224" width="2.140625" style="143" customWidth="1"/>
    <col min="6225" max="6225" width="0.5703125" style="143" customWidth="1"/>
    <col min="6226" max="6226" width="2.140625" style="143" customWidth="1"/>
    <col min="6227" max="6227" width="0.5703125" style="143" customWidth="1"/>
    <col min="6228" max="6228" width="2.140625" style="143" customWidth="1"/>
    <col min="6229" max="6229" width="0.5703125" style="143" customWidth="1"/>
    <col min="6230" max="6230" width="1.7109375" style="143" customWidth="1"/>
    <col min="6231" max="6400" width="9.140625" style="143"/>
    <col min="6401" max="6401" width="0.7109375" style="143" customWidth="1"/>
    <col min="6402" max="6402" width="0.42578125" style="143" customWidth="1"/>
    <col min="6403" max="6403" width="1.5703125" style="143" customWidth="1"/>
    <col min="6404" max="6404" width="0.28515625" style="143" customWidth="1"/>
    <col min="6405" max="6405" width="3.42578125" style="143" customWidth="1"/>
    <col min="6406" max="6406" width="0.5703125" style="143" customWidth="1"/>
    <col min="6407" max="6426" width="0.7109375" style="143" customWidth="1"/>
    <col min="6427" max="6427" width="0.5703125" style="143" customWidth="1"/>
    <col min="6428" max="6428" width="3.42578125" style="143" customWidth="1"/>
    <col min="6429" max="6429" width="0.5703125" style="143" customWidth="1"/>
    <col min="6430" max="6430" width="0.7109375" style="143" customWidth="1"/>
    <col min="6431" max="6431" width="2.140625" style="143" customWidth="1"/>
    <col min="6432" max="6432" width="0.5703125" style="143" customWidth="1"/>
    <col min="6433" max="6433" width="2.140625" style="143" customWidth="1"/>
    <col min="6434" max="6434" width="0.5703125" style="143" customWidth="1"/>
    <col min="6435" max="6435" width="2.140625" style="143" customWidth="1"/>
    <col min="6436" max="6436" width="0.5703125" style="143" customWidth="1"/>
    <col min="6437" max="6437" width="2.140625" style="143" customWidth="1"/>
    <col min="6438" max="6438" width="0.5703125" style="143" customWidth="1"/>
    <col min="6439" max="6439" width="2.140625" style="143" customWidth="1"/>
    <col min="6440" max="6440" width="0.5703125" style="143" customWidth="1"/>
    <col min="6441" max="6441" width="2.140625" style="143" customWidth="1"/>
    <col min="6442" max="6442" width="0.5703125" style="143" customWidth="1"/>
    <col min="6443" max="6443" width="2.140625" style="143" customWidth="1"/>
    <col min="6444" max="6444" width="0.5703125" style="143" customWidth="1"/>
    <col min="6445" max="6445" width="2.140625" style="143" customWidth="1"/>
    <col min="6446" max="6446" width="0.5703125" style="143" customWidth="1"/>
    <col min="6447" max="6447" width="2.140625" style="143" customWidth="1"/>
    <col min="6448" max="6448" width="0.5703125" style="143" customWidth="1"/>
    <col min="6449" max="6449" width="2.140625" style="143" customWidth="1"/>
    <col min="6450" max="6450" width="0.5703125" style="143" customWidth="1"/>
    <col min="6451" max="6451" width="2.140625" style="143" customWidth="1"/>
    <col min="6452" max="6453" width="0.5703125" style="143" customWidth="1"/>
    <col min="6454" max="6454" width="2.140625" style="143" customWidth="1"/>
    <col min="6455" max="6455" width="0.5703125" style="143" customWidth="1"/>
    <col min="6456" max="6456" width="2.140625" style="143" customWidth="1"/>
    <col min="6457" max="6457" width="0.5703125" style="143" customWidth="1"/>
    <col min="6458" max="6458" width="2.140625" style="143" customWidth="1"/>
    <col min="6459" max="6459" width="0.5703125" style="143" customWidth="1"/>
    <col min="6460" max="6460" width="2.140625" style="143" customWidth="1"/>
    <col min="6461" max="6461" width="0.5703125" style="143" customWidth="1"/>
    <col min="6462" max="6462" width="2.140625" style="143" customWidth="1"/>
    <col min="6463" max="6463" width="0.5703125" style="143" customWidth="1"/>
    <col min="6464" max="6464" width="2.140625" style="143" customWidth="1"/>
    <col min="6465" max="6465" width="0.5703125" style="143" customWidth="1"/>
    <col min="6466" max="6466" width="2.140625" style="143" customWidth="1"/>
    <col min="6467" max="6467" width="0.5703125" style="143" customWidth="1"/>
    <col min="6468" max="6468" width="2.140625" style="143" customWidth="1"/>
    <col min="6469" max="6469" width="0.5703125" style="143" customWidth="1"/>
    <col min="6470" max="6470" width="2.140625" style="143" customWidth="1"/>
    <col min="6471" max="6471" width="0.5703125" style="143" customWidth="1"/>
    <col min="6472" max="6472" width="2.140625" style="143" customWidth="1"/>
    <col min="6473" max="6473" width="0.5703125" style="143" customWidth="1"/>
    <col min="6474" max="6474" width="2.140625" style="143" customWidth="1"/>
    <col min="6475" max="6475" width="0.5703125" style="143" customWidth="1"/>
    <col min="6476" max="6476" width="2.140625" style="143" customWidth="1"/>
    <col min="6477" max="6477" width="0.5703125" style="143" customWidth="1"/>
    <col min="6478" max="6478" width="2.140625" style="143" customWidth="1"/>
    <col min="6479" max="6479" width="0.5703125" style="143" customWidth="1"/>
    <col min="6480" max="6480" width="2.140625" style="143" customWidth="1"/>
    <col min="6481" max="6481" width="0.5703125" style="143" customWidth="1"/>
    <col min="6482" max="6482" width="2.140625" style="143" customWidth="1"/>
    <col min="6483" max="6483" width="0.5703125" style="143" customWidth="1"/>
    <col min="6484" max="6484" width="2.140625" style="143" customWidth="1"/>
    <col min="6485" max="6485" width="0.5703125" style="143" customWidth="1"/>
    <col min="6486" max="6486" width="1.7109375" style="143" customWidth="1"/>
    <col min="6487" max="6656" width="9.140625" style="143"/>
    <col min="6657" max="6657" width="0.7109375" style="143" customWidth="1"/>
    <col min="6658" max="6658" width="0.42578125" style="143" customWidth="1"/>
    <col min="6659" max="6659" width="1.5703125" style="143" customWidth="1"/>
    <col min="6660" max="6660" width="0.28515625" style="143" customWidth="1"/>
    <col min="6661" max="6661" width="3.42578125" style="143" customWidth="1"/>
    <col min="6662" max="6662" width="0.5703125" style="143" customWidth="1"/>
    <col min="6663" max="6682" width="0.7109375" style="143" customWidth="1"/>
    <col min="6683" max="6683" width="0.5703125" style="143" customWidth="1"/>
    <col min="6684" max="6684" width="3.42578125" style="143" customWidth="1"/>
    <col min="6685" max="6685" width="0.5703125" style="143" customWidth="1"/>
    <col min="6686" max="6686" width="0.7109375" style="143" customWidth="1"/>
    <col min="6687" max="6687" width="2.140625" style="143" customWidth="1"/>
    <col min="6688" max="6688" width="0.5703125" style="143" customWidth="1"/>
    <col min="6689" max="6689" width="2.140625" style="143" customWidth="1"/>
    <col min="6690" max="6690" width="0.5703125" style="143" customWidth="1"/>
    <col min="6691" max="6691" width="2.140625" style="143" customWidth="1"/>
    <col min="6692" max="6692" width="0.5703125" style="143" customWidth="1"/>
    <col min="6693" max="6693" width="2.140625" style="143" customWidth="1"/>
    <col min="6694" max="6694" width="0.5703125" style="143" customWidth="1"/>
    <col min="6695" max="6695" width="2.140625" style="143" customWidth="1"/>
    <col min="6696" max="6696" width="0.5703125" style="143" customWidth="1"/>
    <col min="6697" max="6697" width="2.140625" style="143" customWidth="1"/>
    <col min="6698" max="6698" width="0.5703125" style="143" customWidth="1"/>
    <col min="6699" max="6699" width="2.140625" style="143" customWidth="1"/>
    <col min="6700" max="6700" width="0.5703125" style="143" customWidth="1"/>
    <col min="6701" max="6701" width="2.140625" style="143" customWidth="1"/>
    <col min="6702" max="6702" width="0.5703125" style="143" customWidth="1"/>
    <col min="6703" max="6703" width="2.140625" style="143" customWidth="1"/>
    <col min="6704" max="6704" width="0.5703125" style="143" customWidth="1"/>
    <col min="6705" max="6705" width="2.140625" style="143" customWidth="1"/>
    <col min="6706" max="6706" width="0.5703125" style="143" customWidth="1"/>
    <col min="6707" max="6707" width="2.140625" style="143" customWidth="1"/>
    <col min="6708" max="6709" width="0.5703125" style="143" customWidth="1"/>
    <col min="6710" max="6710" width="2.140625" style="143" customWidth="1"/>
    <col min="6711" max="6711" width="0.5703125" style="143" customWidth="1"/>
    <col min="6712" max="6712" width="2.140625" style="143" customWidth="1"/>
    <col min="6713" max="6713" width="0.5703125" style="143" customWidth="1"/>
    <col min="6714" max="6714" width="2.140625" style="143" customWidth="1"/>
    <col min="6715" max="6715" width="0.5703125" style="143" customWidth="1"/>
    <col min="6716" max="6716" width="2.140625" style="143" customWidth="1"/>
    <col min="6717" max="6717" width="0.5703125" style="143" customWidth="1"/>
    <col min="6718" max="6718" width="2.140625" style="143" customWidth="1"/>
    <col min="6719" max="6719" width="0.5703125" style="143" customWidth="1"/>
    <col min="6720" max="6720" width="2.140625" style="143" customWidth="1"/>
    <col min="6721" max="6721" width="0.5703125" style="143" customWidth="1"/>
    <col min="6722" max="6722" width="2.140625" style="143" customWidth="1"/>
    <col min="6723" max="6723" width="0.5703125" style="143" customWidth="1"/>
    <col min="6724" max="6724" width="2.140625" style="143" customWidth="1"/>
    <col min="6725" max="6725" width="0.5703125" style="143" customWidth="1"/>
    <col min="6726" max="6726" width="2.140625" style="143" customWidth="1"/>
    <col min="6727" max="6727" width="0.5703125" style="143" customWidth="1"/>
    <col min="6728" max="6728" width="2.140625" style="143" customWidth="1"/>
    <col min="6729" max="6729" width="0.5703125" style="143" customWidth="1"/>
    <col min="6730" max="6730" width="2.140625" style="143" customWidth="1"/>
    <col min="6731" max="6731" width="0.5703125" style="143" customWidth="1"/>
    <col min="6732" max="6732" width="2.140625" style="143" customWidth="1"/>
    <col min="6733" max="6733" width="0.5703125" style="143" customWidth="1"/>
    <col min="6734" max="6734" width="2.140625" style="143" customWidth="1"/>
    <col min="6735" max="6735" width="0.5703125" style="143" customWidth="1"/>
    <col min="6736" max="6736" width="2.140625" style="143" customWidth="1"/>
    <col min="6737" max="6737" width="0.5703125" style="143" customWidth="1"/>
    <col min="6738" max="6738" width="2.140625" style="143" customWidth="1"/>
    <col min="6739" max="6739" width="0.5703125" style="143" customWidth="1"/>
    <col min="6740" max="6740" width="2.140625" style="143" customWidth="1"/>
    <col min="6741" max="6741" width="0.5703125" style="143" customWidth="1"/>
    <col min="6742" max="6742" width="1.7109375" style="143" customWidth="1"/>
    <col min="6743" max="6912" width="9.140625" style="143"/>
    <col min="6913" max="6913" width="0.7109375" style="143" customWidth="1"/>
    <col min="6914" max="6914" width="0.42578125" style="143" customWidth="1"/>
    <col min="6915" max="6915" width="1.5703125" style="143" customWidth="1"/>
    <col min="6916" max="6916" width="0.28515625" style="143" customWidth="1"/>
    <col min="6917" max="6917" width="3.42578125" style="143" customWidth="1"/>
    <col min="6918" max="6918" width="0.5703125" style="143" customWidth="1"/>
    <col min="6919" max="6938" width="0.7109375" style="143" customWidth="1"/>
    <col min="6939" max="6939" width="0.5703125" style="143" customWidth="1"/>
    <col min="6940" max="6940" width="3.42578125" style="143" customWidth="1"/>
    <col min="6941" max="6941" width="0.5703125" style="143" customWidth="1"/>
    <col min="6942" max="6942" width="0.7109375" style="143" customWidth="1"/>
    <col min="6943" max="6943" width="2.140625" style="143" customWidth="1"/>
    <col min="6944" max="6944" width="0.5703125" style="143" customWidth="1"/>
    <col min="6945" max="6945" width="2.140625" style="143" customWidth="1"/>
    <col min="6946" max="6946" width="0.5703125" style="143" customWidth="1"/>
    <col min="6947" max="6947" width="2.140625" style="143" customWidth="1"/>
    <col min="6948" max="6948" width="0.5703125" style="143" customWidth="1"/>
    <col min="6949" max="6949" width="2.140625" style="143" customWidth="1"/>
    <col min="6950" max="6950" width="0.5703125" style="143" customWidth="1"/>
    <col min="6951" max="6951" width="2.140625" style="143" customWidth="1"/>
    <col min="6952" max="6952" width="0.5703125" style="143" customWidth="1"/>
    <col min="6953" max="6953" width="2.140625" style="143" customWidth="1"/>
    <col min="6954" max="6954" width="0.5703125" style="143" customWidth="1"/>
    <col min="6955" max="6955" width="2.140625" style="143" customWidth="1"/>
    <col min="6956" max="6956" width="0.5703125" style="143" customWidth="1"/>
    <col min="6957" max="6957" width="2.140625" style="143" customWidth="1"/>
    <col min="6958" max="6958" width="0.5703125" style="143" customWidth="1"/>
    <col min="6959" max="6959" width="2.140625" style="143" customWidth="1"/>
    <col min="6960" max="6960" width="0.5703125" style="143" customWidth="1"/>
    <col min="6961" max="6961" width="2.140625" style="143" customWidth="1"/>
    <col min="6962" max="6962" width="0.5703125" style="143" customWidth="1"/>
    <col min="6963" max="6963" width="2.140625" style="143" customWidth="1"/>
    <col min="6964" max="6965" width="0.5703125" style="143" customWidth="1"/>
    <col min="6966" max="6966" width="2.140625" style="143" customWidth="1"/>
    <col min="6967" max="6967" width="0.5703125" style="143" customWidth="1"/>
    <col min="6968" max="6968" width="2.140625" style="143" customWidth="1"/>
    <col min="6969" max="6969" width="0.5703125" style="143" customWidth="1"/>
    <col min="6970" max="6970" width="2.140625" style="143" customWidth="1"/>
    <col min="6971" max="6971" width="0.5703125" style="143" customWidth="1"/>
    <col min="6972" max="6972" width="2.140625" style="143" customWidth="1"/>
    <col min="6973" max="6973" width="0.5703125" style="143" customWidth="1"/>
    <col min="6974" max="6974" width="2.140625" style="143" customWidth="1"/>
    <col min="6975" max="6975" width="0.5703125" style="143" customWidth="1"/>
    <col min="6976" max="6976" width="2.140625" style="143" customWidth="1"/>
    <col min="6977" max="6977" width="0.5703125" style="143" customWidth="1"/>
    <col min="6978" max="6978" width="2.140625" style="143" customWidth="1"/>
    <col min="6979" max="6979" width="0.5703125" style="143" customWidth="1"/>
    <col min="6980" max="6980" width="2.140625" style="143" customWidth="1"/>
    <col min="6981" max="6981" width="0.5703125" style="143" customWidth="1"/>
    <col min="6982" max="6982" width="2.140625" style="143" customWidth="1"/>
    <col min="6983" max="6983" width="0.5703125" style="143" customWidth="1"/>
    <col min="6984" max="6984" width="2.140625" style="143" customWidth="1"/>
    <col min="6985" max="6985" width="0.5703125" style="143" customWidth="1"/>
    <col min="6986" max="6986" width="2.140625" style="143" customWidth="1"/>
    <col min="6987" max="6987" width="0.5703125" style="143" customWidth="1"/>
    <col min="6988" max="6988" width="2.140625" style="143" customWidth="1"/>
    <col min="6989" max="6989" width="0.5703125" style="143" customWidth="1"/>
    <col min="6990" max="6990" width="2.140625" style="143" customWidth="1"/>
    <col min="6991" max="6991" width="0.5703125" style="143" customWidth="1"/>
    <col min="6992" max="6992" width="2.140625" style="143" customWidth="1"/>
    <col min="6993" max="6993" width="0.5703125" style="143" customWidth="1"/>
    <col min="6994" max="6994" width="2.140625" style="143" customWidth="1"/>
    <col min="6995" max="6995" width="0.5703125" style="143" customWidth="1"/>
    <col min="6996" max="6996" width="2.140625" style="143" customWidth="1"/>
    <col min="6997" max="6997" width="0.5703125" style="143" customWidth="1"/>
    <col min="6998" max="6998" width="1.7109375" style="143" customWidth="1"/>
    <col min="6999" max="7168" width="9.140625" style="143"/>
    <col min="7169" max="7169" width="0.7109375" style="143" customWidth="1"/>
    <col min="7170" max="7170" width="0.42578125" style="143" customWidth="1"/>
    <col min="7171" max="7171" width="1.5703125" style="143" customWidth="1"/>
    <col min="7172" max="7172" width="0.28515625" style="143" customWidth="1"/>
    <col min="7173" max="7173" width="3.42578125" style="143" customWidth="1"/>
    <col min="7174" max="7174" width="0.5703125" style="143" customWidth="1"/>
    <col min="7175" max="7194" width="0.7109375" style="143" customWidth="1"/>
    <col min="7195" max="7195" width="0.5703125" style="143" customWidth="1"/>
    <col min="7196" max="7196" width="3.42578125" style="143" customWidth="1"/>
    <col min="7197" max="7197" width="0.5703125" style="143" customWidth="1"/>
    <col min="7198" max="7198" width="0.7109375" style="143" customWidth="1"/>
    <col min="7199" max="7199" width="2.140625" style="143" customWidth="1"/>
    <col min="7200" max="7200" width="0.5703125" style="143" customWidth="1"/>
    <col min="7201" max="7201" width="2.140625" style="143" customWidth="1"/>
    <col min="7202" max="7202" width="0.5703125" style="143" customWidth="1"/>
    <col min="7203" max="7203" width="2.140625" style="143" customWidth="1"/>
    <col min="7204" max="7204" width="0.5703125" style="143" customWidth="1"/>
    <col min="7205" max="7205" width="2.140625" style="143" customWidth="1"/>
    <col min="7206" max="7206" width="0.5703125" style="143" customWidth="1"/>
    <col min="7207" max="7207" width="2.140625" style="143" customWidth="1"/>
    <col min="7208" max="7208" width="0.5703125" style="143" customWidth="1"/>
    <col min="7209" max="7209" width="2.140625" style="143" customWidth="1"/>
    <col min="7210" max="7210" width="0.5703125" style="143" customWidth="1"/>
    <col min="7211" max="7211" width="2.140625" style="143" customWidth="1"/>
    <col min="7212" max="7212" width="0.5703125" style="143" customWidth="1"/>
    <col min="7213" max="7213" width="2.140625" style="143" customWidth="1"/>
    <col min="7214" max="7214" width="0.5703125" style="143" customWidth="1"/>
    <col min="7215" max="7215" width="2.140625" style="143" customWidth="1"/>
    <col min="7216" max="7216" width="0.5703125" style="143" customWidth="1"/>
    <col min="7217" max="7217" width="2.140625" style="143" customWidth="1"/>
    <col min="7218" max="7218" width="0.5703125" style="143" customWidth="1"/>
    <col min="7219" max="7219" width="2.140625" style="143" customWidth="1"/>
    <col min="7220" max="7221" width="0.5703125" style="143" customWidth="1"/>
    <col min="7222" max="7222" width="2.140625" style="143" customWidth="1"/>
    <col min="7223" max="7223" width="0.5703125" style="143" customWidth="1"/>
    <col min="7224" max="7224" width="2.140625" style="143" customWidth="1"/>
    <col min="7225" max="7225" width="0.5703125" style="143" customWidth="1"/>
    <col min="7226" max="7226" width="2.140625" style="143" customWidth="1"/>
    <col min="7227" max="7227" width="0.5703125" style="143" customWidth="1"/>
    <col min="7228" max="7228" width="2.140625" style="143" customWidth="1"/>
    <col min="7229" max="7229" width="0.5703125" style="143" customWidth="1"/>
    <col min="7230" max="7230" width="2.140625" style="143" customWidth="1"/>
    <col min="7231" max="7231" width="0.5703125" style="143" customWidth="1"/>
    <col min="7232" max="7232" width="2.140625" style="143" customWidth="1"/>
    <col min="7233" max="7233" width="0.5703125" style="143" customWidth="1"/>
    <col min="7234" max="7234" width="2.140625" style="143" customWidth="1"/>
    <col min="7235" max="7235" width="0.5703125" style="143" customWidth="1"/>
    <col min="7236" max="7236" width="2.140625" style="143" customWidth="1"/>
    <col min="7237" max="7237" width="0.5703125" style="143" customWidth="1"/>
    <col min="7238" max="7238" width="2.140625" style="143" customWidth="1"/>
    <col min="7239" max="7239" width="0.5703125" style="143" customWidth="1"/>
    <col min="7240" max="7240" width="2.140625" style="143" customWidth="1"/>
    <col min="7241" max="7241" width="0.5703125" style="143" customWidth="1"/>
    <col min="7242" max="7242" width="2.140625" style="143" customWidth="1"/>
    <col min="7243" max="7243" width="0.5703125" style="143" customWidth="1"/>
    <col min="7244" max="7244" width="2.140625" style="143" customWidth="1"/>
    <col min="7245" max="7245" width="0.5703125" style="143" customWidth="1"/>
    <col min="7246" max="7246" width="2.140625" style="143" customWidth="1"/>
    <col min="7247" max="7247" width="0.5703125" style="143" customWidth="1"/>
    <col min="7248" max="7248" width="2.140625" style="143" customWidth="1"/>
    <col min="7249" max="7249" width="0.5703125" style="143" customWidth="1"/>
    <col min="7250" max="7250" width="2.140625" style="143" customWidth="1"/>
    <col min="7251" max="7251" width="0.5703125" style="143" customWidth="1"/>
    <col min="7252" max="7252" width="2.140625" style="143" customWidth="1"/>
    <col min="7253" max="7253" width="0.5703125" style="143" customWidth="1"/>
    <col min="7254" max="7254" width="1.7109375" style="143" customWidth="1"/>
    <col min="7255" max="7424" width="9.140625" style="143"/>
    <col min="7425" max="7425" width="0.7109375" style="143" customWidth="1"/>
    <col min="7426" max="7426" width="0.42578125" style="143" customWidth="1"/>
    <col min="7427" max="7427" width="1.5703125" style="143" customWidth="1"/>
    <col min="7428" max="7428" width="0.28515625" style="143" customWidth="1"/>
    <col min="7429" max="7429" width="3.42578125" style="143" customWidth="1"/>
    <col min="7430" max="7430" width="0.5703125" style="143" customWidth="1"/>
    <col min="7431" max="7450" width="0.7109375" style="143" customWidth="1"/>
    <col min="7451" max="7451" width="0.5703125" style="143" customWidth="1"/>
    <col min="7452" max="7452" width="3.42578125" style="143" customWidth="1"/>
    <col min="7453" max="7453" width="0.5703125" style="143" customWidth="1"/>
    <col min="7454" max="7454" width="0.7109375" style="143" customWidth="1"/>
    <col min="7455" max="7455" width="2.140625" style="143" customWidth="1"/>
    <col min="7456" max="7456" width="0.5703125" style="143" customWidth="1"/>
    <col min="7457" max="7457" width="2.140625" style="143" customWidth="1"/>
    <col min="7458" max="7458" width="0.5703125" style="143" customWidth="1"/>
    <col min="7459" max="7459" width="2.140625" style="143" customWidth="1"/>
    <col min="7460" max="7460" width="0.5703125" style="143" customWidth="1"/>
    <col min="7461" max="7461" width="2.140625" style="143" customWidth="1"/>
    <col min="7462" max="7462" width="0.5703125" style="143" customWidth="1"/>
    <col min="7463" max="7463" width="2.140625" style="143" customWidth="1"/>
    <col min="7464" max="7464" width="0.5703125" style="143" customWidth="1"/>
    <col min="7465" max="7465" width="2.140625" style="143" customWidth="1"/>
    <col min="7466" max="7466" width="0.5703125" style="143" customWidth="1"/>
    <col min="7467" max="7467" width="2.140625" style="143" customWidth="1"/>
    <col min="7468" max="7468" width="0.5703125" style="143" customWidth="1"/>
    <col min="7469" max="7469" width="2.140625" style="143" customWidth="1"/>
    <col min="7470" max="7470" width="0.5703125" style="143" customWidth="1"/>
    <col min="7471" max="7471" width="2.140625" style="143" customWidth="1"/>
    <col min="7472" max="7472" width="0.5703125" style="143" customWidth="1"/>
    <col min="7473" max="7473" width="2.140625" style="143" customWidth="1"/>
    <col min="7474" max="7474" width="0.5703125" style="143" customWidth="1"/>
    <col min="7475" max="7475" width="2.140625" style="143" customWidth="1"/>
    <col min="7476" max="7477" width="0.5703125" style="143" customWidth="1"/>
    <col min="7478" max="7478" width="2.140625" style="143" customWidth="1"/>
    <col min="7479" max="7479" width="0.5703125" style="143" customWidth="1"/>
    <col min="7480" max="7480" width="2.140625" style="143" customWidth="1"/>
    <col min="7481" max="7481" width="0.5703125" style="143" customWidth="1"/>
    <col min="7482" max="7482" width="2.140625" style="143" customWidth="1"/>
    <col min="7483" max="7483" width="0.5703125" style="143" customWidth="1"/>
    <col min="7484" max="7484" width="2.140625" style="143" customWidth="1"/>
    <col min="7485" max="7485" width="0.5703125" style="143" customWidth="1"/>
    <col min="7486" max="7486" width="2.140625" style="143" customWidth="1"/>
    <col min="7487" max="7487" width="0.5703125" style="143" customWidth="1"/>
    <col min="7488" max="7488" width="2.140625" style="143" customWidth="1"/>
    <col min="7489" max="7489" width="0.5703125" style="143" customWidth="1"/>
    <col min="7490" max="7490" width="2.140625" style="143" customWidth="1"/>
    <col min="7491" max="7491" width="0.5703125" style="143" customWidth="1"/>
    <col min="7492" max="7492" width="2.140625" style="143" customWidth="1"/>
    <col min="7493" max="7493" width="0.5703125" style="143" customWidth="1"/>
    <col min="7494" max="7494" width="2.140625" style="143" customWidth="1"/>
    <col min="7495" max="7495" width="0.5703125" style="143" customWidth="1"/>
    <col min="7496" max="7496" width="2.140625" style="143" customWidth="1"/>
    <col min="7497" max="7497" width="0.5703125" style="143" customWidth="1"/>
    <col min="7498" max="7498" width="2.140625" style="143" customWidth="1"/>
    <col min="7499" max="7499" width="0.5703125" style="143" customWidth="1"/>
    <col min="7500" max="7500" width="2.140625" style="143" customWidth="1"/>
    <col min="7501" max="7501" width="0.5703125" style="143" customWidth="1"/>
    <col min="7502" max="7502" width="2.140625" style="143" customWidth="1"/>
    <col min="7503" max="7503" width="0.5703125" style="143" customWidth="1"/>
    <col min="7504" max="7504" width="2.140625" style="143" customWidth="1"/>
    <col min="7505" max="7505" width="0.5703125" style="143" customWidth="1"/>
    <col min="7506" max="7506" width="2.140625" style="143" customWidth="1"/>
    <col min="7507" max="7507" width="0.5703125" style="143" customWidth="1"/>
    <col min="7508" max="7508" width="2.140625" style="143" customWidth="1"/>
    <col min="7509" max="7509" width="0.5703125" style="143" customWidth="1"/>
    <col min="7510" max="7510" width="1.7109375" style="143" customWidth="1"/>
    <col min="7511" max="7680" width="9.140625" style="143"/>
    <col min="7681" max="7681" width="0.7109375" style="143" customWidth="1"/>
    <col min="7682" max="7682" width="0.42578125" style="143" customWidth="1"/>
    <col min="7683" max="7683" width="1.5703125" style="143" customWidth="1"/>
    <col min="7684" max="7684" width="0.28515625" style="143" customWidth="1"/>
    <col min="7685" max="7685" width="3.42578125" style="143" customWidth="1"/>
    <col min="7686" max="7686" width="0.5703125" style="143" customWidth="1"/>
    <col min="7687" max="7706" width="0.7109375" style="143" customWidth="1"/>
    <col min="7707" max="7707" width="0.5703125" style="143" customWidth="1"/>
    <col min="7708" max="7708" width="3.42578125" style="143" customWidth="1"/>
    <col min="7709" max="7709" width="0.5703125" style="143" customWidth="1"/>
    <col min="7710" max="7710" width="0.7109375" style="143" customWidth="1"/>
    <col min="7711" max="7711" width="2.140625" style="143" customWidth="1"/>
    <col min="7712" max="7712" width="0.5703125" style="143" customWidth="1"/>
    <col min="7713" max="7713" width="2.140625" style="143" customWidth="1"/>
    <col min="7714" max="7714" width="0.5703125" style="143" customWidth="1"/>
    <col min="7715" max="7715" width="2.140625" style="143" customWidth="1"/>
    <col min="7716" max="7716" width="0.5703125" style="143" customWidth="1"/>
    <col min="7717" max="7717" width="2.140625" style="143" customWidth="1"/>
    <col min="7718" max="7718" width="0.5703125" style="143" customWidth="1"/>
    <col min="7719" max="7719" width="2.140625" style="143" customWidth="1"/>
    <col min="7720" max="7720" width="0.5703125" style="143" customWidth="1"/>
    <col min="7721" max="7721" width="2.140625" style="143" customWidth="1"/>
    <col min="7722" max="7722" width="0.5703125" style="143" customWidth="1"/>
    <col min="7723" max="7723" width="2.140625" style="143" customWidth="1"/>
    <col min="7724" max="7724" width="0.5703125" style="143" customWidth="1"/>
    <col min="7725" max="7725" width="2.140625" style="143" customWidth="1"/>
    <col min="7726" max="7726" width="0.5703125" style="143" customWidth="1"/>
    <col min="7727" max="7727" width="2.140625" style="143" customWidth="1"/>
    <col min="7728" max="7728" width="0.5703125" style="143" customWidth="1"/>
    <col min="7729" max="7729" width="2.140625" style="143" customWidth="1"/>
    <col min="7730" max="7730" width="0.5703125" style="143" customWidth="1"/>
    <col min="7731" max="7731" width="2.140625" style="143" customWidth="1"/>
    <col min="7732" max="7733" width="0.5703125" style="143" customWidth="1"/>
    <col min="7734" max="7734" width="2.140625" style="143" customWidth="1"/>
    <col min="7735" max="7735" width="0.5703125" style="143" customWidth="1"/>
    <col min="7736" max="7736" width="2.140625" style="143" customWidth="1"/>
    <col min="7737" max="7737" width="0.5703125" style="143" customWidth="1"/>
    <col min="7738" max="7738" width="2.140625" style="143" customWidth="1"/>
    <col min="7739" max="7739" width="0.5703125" style="143" customWidth="1"/>
    <col min="7740" max="7740" width="2.140625" style="143" customWidth="1"/>
    <col min="7741" max="7741" width="0.5703125" style="143" customWidth="1"/>
    <col min="7742" max="7742" width="2.140625" style="143" customWidth="1"/>
    <col min="7743" max="7743" width="0.5703125" style="143" customWidth="1"/>
    <col min="7744" max="7744" width="2.140625" style="143" customWidth="1"/>
    <col min="7745" max="7745" width="0.5703125" style="143" customWidth="1"/>
    <col min="7746" max="7746" width="2.140625" style="143" customWidth="1"/>
    <col min="7747" max="7747" width="0.5703125" style="143" customWidth="1"/>
    <col min="7748" max="7748" width="2.140625" style="143" customWidth="1"/>
    <col min="7749" max="7749" width="0.5703125" style="143" customWidth="1"/>
    <col min="7750" max="7750" width="2.140625" style="143" customWidth="1"/>
    <col min="7751" max="7751" width="0.5703125" style="143" customWidth="1"/>
    <col min="7752" max="7752" width="2.140625" style="143" customWidth="1"/>
    <col min="7753" max="7753" width="0.5703125" style="143" customWidth="1"/>
    <col min="7754" max="7754" width="2.140625" style="143" customWidth="1"/>
    <col min="7755" max="7755" width="0.5703125" style="143" customWidth="1"/>
    <col min="7756" max="7756" width="2.140625" style="143" customWidth="1"/>
    <col min="7757" max="7757" width="0.5703125" style="143" customWidth="1"/>
    <col min="7758" max="7758" width="2.140625" style="143" customWidth="1"/>
    <col min="7759" max="7759" width="0.5703125" style="143" customWidth="1"/>
    <col min="7760" max="7760" width="2.140625" style="143" customWidth="1"/>
    <col min="7761" max="7761" width="0.5703125" style="143" customWidth="1"/>
    <col min="7762" max="7762" width="2.140625" style="143" customWidth="1"/>
    <col min="7763" max="7763" width="0.5703125" style="143" customWidth="1"/>
    <col min="7764" max="7764" width="2.140625" style="143" customWidth="1"/>
    <col min="7765" max="7765" width="0.5703125" style="143" customWidth="1"/>
    <col min="7766" max="7766" width="1.7109375" style="143" customWidth="1"/>
    <col min="7767" max="7936" width="9.140625" style="143"/>
    <col min="7937" max="7937" width="0.7109375" style="143" customWidth="1"/>
    <col min="7938" max="7938" width="0.42578125" style="143" customWidth="1"/>
    <col min="7939" max="7939" width="1.5703125" style="143" customWidth="1"/>
    <col min="7940" max="7940" width="0.28515625" style="143" customWidth="1"/>
    <col min="7941" max="7941" width="3.42578125" style="143" customWidth="1"/>
    <col min="7942" max="7942" width="0.5703125" style="143" customWidth="1"/>
    <col min="7943" max="7962" width="0.7109375" style="143" customWidth="1"/>
    <col min="7963" max="7963" width="0.5703125" style="143" customWidth="1"/>
    <col min="7964" max="7964" width="3.42578125" style="143" customWidth="1"/>
    <col min="7965" max="7965" width="0.5703125" style="143" customWidth="1"/>
    <col min="7966" max="7966" width="0.7109375" style="143" customWidth="1"/>
    <col min="7967" max="7967" width="2.140625" style="143" customWidth="1"/>
    <col min="7968" max="7968" width="0.5703125" style="143" customWidth="1"/>
    <col min="7969" max="7969" width="2.140625" style="143" customWidth="1"/>
    <col min="7970" max="7970" width="0.5703125" style="143" customWidth="1"/>
    <col min="7971" max="7971" width="2.140625" style="143" customWidth="1"/>
    <col min="7972" max="7972" width="0.5703125" style="143" customWidth="1"/>
    <col min="7973" max="7973" width="2.140625" style="143" customWidth="1"/>
    <col min="7974" max="7974" width="0.5703125" style="143" customWidth="1"/>
    <col min="7975" max="7975" width="2.140625" style="143" customWidth="1"/>
    <col min="7976" max="7976" width="0.5703125" style="143" customWidth="1"/>
    <col min="7977" max="7977" width="2.140625" style="143" customWidth="1"/>
    <col min="7978" max="7978" width="0.5703125" style="143" customWidth="1"/>
    <col min="7979" max="7979" width="2.140625" style="143" customWidth="1"/>
    <col min="7980" max="7980" width="0.5703125" style="143" customWidth="1"/>
    <col min="7981" max="7981" width="2.140625" style="143" customWidth="1"/>
    <col min="7982" max="7982" width="0.5703125" style="143" customWidth="1"/>
    <col min="7983" max="7983" width="2.140625" style="143" customWidth="1"/>
    <col min="7984" max="7984" width="0.5703125" style="143" customWidth="1"/>
    <col min="7985" max="7985" width="2.140625" style="143" customWidth="1"/>
    <col min="7986" max="7986" width="0.5703125" style="143" customWidth="1"/>
    <col min="7987" max="7987" width="2.140625" style="143" customWidth="1"/>
    <col min="7988" max="7989" width="0.5703125" style="143" customWidth="1"/>
    <col min="7990" max="7990" width="2.140625" style="143" customWidth="1"/>
    <col min="7991" max="7991" width="0.5703125" style="143" customWidth="1"/>
    <col min="7992" max="7992" width="2.140625" style="143" customWidth="1"/>
    <col min="7993" max="7993" width="0.5703125" style="143" customWidth="1"/>
    <col min="7994" max="7994" width="2.140625" style="143" customWidth="1"/>
    <col min="7995" max="7995" width="0.5703125" style="143" customWidth="1"/>
    <col min="7996" max="7996" width="2.140625" style="143" customWidth="1"/>
    <col min="7997" max="7997" width="0.5703125" style="143" customWidth="1"/>
    <col min="7998" max="7998" width="2.140625" style="143" customWidth="1"/>
    <col min="7999" max="7999" width="0.5703125" style="143" customWidth="1"/>
    <col min="8000" max="8000" width="2.140625" style="143" customWidth="1"/>
    <col min="8001" max="8001" width="0.5703125" style="143" customWidth="1"/>
    <col min="8002" max="8002" width="2.140625" style="143" customWidth="1"/>
    <col min="8003" max="8003" width="0.5703125" style="143" customWidth="1"/>
    <col min="8004" max="8004" width="2.140625" style="143" customWidth="1"/>
    <col min="8005" max="8005" width="0.5703125" style="143" customWidth="1"/>
    <col min="8006" max="8006" width="2.140625" style="143" customWidth="1"/>
    <col min="8007" max="8007" width="0.5703125" style="143" customWidth="1"/>
    <col min="8008" max="8008" width="2.140625" style="143" customWidth="1"/>
    <col min="8009" max="8009" width="0.5703125" style="143" customWidth="1"/>
    <col min="8010" max="8010" width="2.140625" style="143" customWidth="1"/>
    <col min="8011" max="8011" width="0.5703125" style="143" customWidth="1"/>
    <col min="8012" max="8012" width="2.140625" style="143" customWidth="1"/>
    <col min="8013" max="8013" width="0.5703125" style="143" customWidth="1"/>
    <col min="8014" max="8014" width="2.140625" style="143" customWidth="1"/>
    <col min="8015" max="8015" width="0.5703125" style="143" customWidth="1"/>
    <col min="8016" max="8016" width="2.140625" style="143" customWidth="1"/>
    <col min="8017" max="8017" width="0.5703125" style="143" customWidth="1"/>
    <col min="8018" max="8018" width="2.140625" style="143" customWidth="1"/>
    <col min="8019" max="8019" width="0.5703125" style="143" customWidth="1"/>
    <col min="8020" max="8020" width="2.140625" style="143" customWidth="1"/>
    <col min="8021" max="8021" width="0.5703125" style="143" customWidth="1"/>
    <col min="8022" max="8022" width="1.7109375" style="143" customWidth="1"/>
    <col min="8023" max="8192" width="9.140625" style="143"/>
    <col min="8193" max="8193" width="0.7109375" style="143" customWidth="1"/>
    <col min="8194" max="8194" width="0.42578125" style="143" customWidth="1"/>
    <col min="8195" max="8195" width="1.5703125" style="143" customWidth="1"/>
    <col min="8196" max="8196" width="0.28515625" style="143" customWidth="1"/>
    <col min="8197" max="8197" width="3.42578125" style="143" customWidth="1"/>
    <col min="8198" max="8198" width="0.5703125" style="143" customWidth="1"/>
    <col min="8199" max="8218" width="0.7109375" style="143" customWidth="1"/>
    <col min="8219" max="8219" width="0.5703125" style="143" customWidth="1"/>
    <col min="8220" max="8220" width="3.42578125" style="143" customWidth="1"/>
    <col min="8221" max="8221" width="0.5703125" style="143" customWidth="1"/>
    <col min="8222" max="8222" width="0.7109375" style="143" customWidth="1"/>
    <col min="8223" max="8223" width="2.140625" style="143" customWidth="1"/>
    <col min="8224" max="8224" width="0.5703125" style="143" customWidth="1"/>
    <col min="8225" max="8225" width="2.140625" style="143" customWidth="1"/>
    <col min="8226" max="8226" width="0.5703125" style="143" customWidth="1"/>
    <col min="8227" max="8227" width="2.140625" style="143" customWidth="1"/>
    <col min="8228" max="8228" width="0.5703125" style="143" customWidth="1"/>
    <col min="8229" max="8229" width="2.140625" style="143" customWidth="1"/>
    <col min="8230" max="8230" width="0.5703125" style="143" customWidth="1"/>
    <col min="8231" max="8231" width="2.140625" style="143" customWidth="1"/>
    <col min="8232" max="8232" width="0.5703125" style="143" customWidth="1"/>
    <col min="8233" max="8233" width="2.140625" style="143" customWidth="1"/>
    <col min="8234" max="8234" width="0.5703125" style="143" customWidth="1"/>
    <col min="8235" max="8235" width="2.140625" style="143" customWidth="1"/>
    <col min="8236" max="8236" width="0.5703125" style="143" customWidth="1"/>
    <col min="8237" max="8237" width="2.140625" style="143" customWidth="1"/>
    <col min="8238" max="8238" width="0.5703125" style="143" customWidth="1"/>
    <col min="8239" max="8239" width="2.140625" style="143" customWidth="1"/>
    <col min="8240" max="8240" width="0.5703125" style="143" customWidth="1"/>
    <col min="8241" max="8241" width="2.140625" style="143" customWidth="1"/>
    <col min="8242" max="8242" width="0.5703125" style="143" customWidth="1"/>
    <col min="8243" max="8243" width="2.140625" style="143" customWidth="1"/>
    <col min="8244" max="8245" width="0.5703125" style="143" customWidth="1"/>
    <col min="8246" max="8246" width="2.140625" style="143" customWidth="1"/>
    <col min="8247" max="8247" width="0.5703125" style="143" customWidth="1"/>
    <col min="8248" max="8248" width="2.140625" style="143" customWidth="1"/>
    <col min="8249" max="8249" width="0.5703125" style="143" customWidth="1"/>
    <col min="8250" max="8250" width="2.140625" style="143" customWidth="1"/>
    <col min="8251" max="8251" width="0.5703125" style="143" customWidth="1"/>
    <col min="8252" max="8252" width="2.140625" style="143" customWidth="1"/>
    <col min="8253" max="8253" width="0.5703125" style="143" customWidth="1"/>
    <col min="8254" max="8254" width="2.140625" style="143" customWidth="1"/>
    <col min="8255" max="8255" width="0.5703125" style="143" customWidth="1"/>
    <col min="8256" max="8256" width="2.140625" style="143" customWidth="1"/>
    <col min="8257" max="8257" width="0.5703125" style="143" customWidth="1"/>
    <col min="8258" max="8258" width="2.140625" style="143" customWidth="1"/>
    <col min="8259" max="8259" width="0.5703125" style="143" customWidth="1"/>
    <col min="8260" max="8260" width="2.140625" style="143" customWidth="1"/>
    <col min="8261" max="8261" width="0.5703125" style="143" customWidth="1"/>
    <col min="8262" max="8262" width="2.140625" style="143" customWidth="1"/>
    <col min="8263" max="8263" width="0.5703125" style="143" customWidth="1"/>
    <col min="8264" max="8264" width="2.140625" style="143" customWidth="1"/>
    <col min="8265" max="8265" width="0.5703125" style="143" customWidth="1"/>
    <col min="8266" max="8266" width="2.140625" style="143" customWidth="1"/>
    <col min="8267" max="8267" width="0.5703125" style="143" customWidth="1"/>
    <col min="8268" max="8268" width="2.140625" style="143" customWidth="1"/>
    <col min="8269" max="8269" width="0.5703125" style="143" customWidth="1"/>
    <col min="8270" max="8270" width="2.140625" style="143" customWidth="1"/>
    <col min="8271" max="8271" width="0.5703125" style="143" customWidth="1"/>
    <col min="8272" max="8272" width="2.140625" style="143" customWidth="1"/>
    <col min="8273" max="8273" width="0.5703125" style="143" customWidth="1"/>
    <col min="8274" max="8274" width="2.140625" style="143" customWidth="1"/>
    <col min="8275" max="8275" width="0.5703125" style="143" customWidth="1"/>
    <col min="8276" max="8276" width="2.140625" style="143" customWidth="1"/>
    <col min="8277" max="8277" width="0.5703125" style="143" customWidth="1"/>
    <col min="8278" max="8278" width="1.7109375" style="143" customWidth="1"/>
    <col min="8279" max="8448" width="9.140625" style="143"/>
    <col min="8449" max="8449" width="0.7109375" style="143" customWidth="1"/>
    <col min="8450" max="8450" width="0.42578125" style="143" customWidth="1"/>
    <col min="8451" max="8451" width="1.5703125" style="143" customWidth="1"/>
    <col min="8452" max="8452" width="0.28515625" style="143" customWidth="1"/>
    <col min="8453" max="8453" width="3.42578125" style="143" customWidth="1"/>
    <col min="8454" max="8454" width="0.5703125" style="143" customWidth="1"/>
    <col min="8455" max="8474" width="0.7109375" style="143" customWidth="1"/>
    <col min="8475" max="8475" width="0.5703125" style="143" customWidth="1"/>
    <col min="8476" max="8476" width="3.42578125" style="143" customWidth="1"/>
    <col min="8477" max="8477" width="0.5703125" style="143" customWidth="1"/>
    <col min="8478" max="8478" width="0.7109375" style="143" customWidth="1"/>
    <col min="8479" max="8479" width="2.140625" style="143" customWidth="1"/>
    <col min="8480" max="8480" width="0.5703125" style="143" customWidth="1"/>
    <col min="8481" max="8481" width="2.140625" style="143" customWidth="1"/>
    <col min="8482" max="8482" width="0.5703125" style="143" customWidth="1"/>
    <col min="8483" max="8483" width="2.140625" style="143" customWidth="1"/>
    <col min="8484" max="8484" width="0.5703125" style="143" customWidth="1"/>
    <col min="8485" max="8485" width="2.140625" style="143" customWidth="1"/>
    <col min="8486" max="8486" width="0.5703125" style="143" customWidth="1"/>
    <col min="8487" max="8487" width="2.140625" style="143" customWidth="1"/>
    <col min="8488" max="8488" width="0.5703125" style="143" customWidth="1"/>
    <col min="8489" max="8489" width="2.140625" style="143" customWidth="1"/>
    <col min="8490" max="8490" width="0.5703125" style="143" customWidth="1"/>
    <col min="8491" max="8491" width="2.140625" style="143" customWidth="1"/>
    <col min="8492" max="8492" width="0.5703125" style="143" customWidth="1"/>
    <col min="8493" max="8493" width="2.140625" style="143" customWidth="1"/>
    <col min="8494" max="8494" width="0.5703125" style="143" customWidth="1"/>
    <col min="8495" max="8495" width="2.140625" style="143" customWidth="1"/>
    <col min="8496" max="8496" width="0.5703125" style="143" customWidth="1"/>
    <col min="8497" max="8497" width="2.140625" style="143" customWidth="1"/>
    <col min="8498" max="8498" width="0.5703125" style="143" customWidth="1"/>
    <col min="8499" max="8499" width="2.140625" style="143" customWidth="1"/>
    <col min="8500" max="8501" width="0.5703125" style="143" customWidth="1"/>
    <col min="8502" max="8502" width="2.140625" style="143" customWidth="1"/>
    <col min="8503" max="8503" width="0.5703125" style="143" customWidth="1"/>
    <col min="8504" max="8504" width="2.140625" style="143" customWidth="1"/>
    <col min="8505" max="8505" width="0.5703125" style="143" customWidth="1"/>
    <col min="8506" max="8506" width="2.140625" style="143" customWidth="1"/>
    <col min="8507" max="8507" width="0.5703125" style="143" customWidth="1"/>
    <col min="8508" max="8508" width="2.140625" style="143" customWidth="1"/>
    <col min="8509" max="8509" width="0.5703125" style="143" customWidth="1"/>
    <col min="8510" max="8510" width="2.140625" style="143" customWidth="1"/>
    <col min="8511" max="8511" width="0.5703125" style="143" customWidth="1"/>
    <col min="8512" max="8512" width="2.140625" style="143" customWidth="1"/>
    <col min="8513" max="8513" width="0.5703125" style="143" customWidth="1"/>
    <col min="8514" max="8514" width="2.140625" style="143" customWidth="1"/>
    <col min="8515" max="8515" width="0.5703125" style="143" customWidth="1"/>
    <col min="8516" max="8516" width="2.140625" style="143" customWidth="1"/>
    <col min="8517" max="8517" width="0.5703125" style="143" customWidth="1"/>
    <col min="8518" max="8518" width="2.140625" style="143" customWidth="1"/>
    <col min="8519" max="8519" width="0.5703125" style="143" customWidth="1"/>
    <col min="8520" max="8520" width="2.140625" style="143" customWidth="1"/>
    <col min="8521" max="8521" width="0.5703125" style="143" customWidth="1"/>
    <col min="8522" max="8522" width="2.140625" style="143" customWidth="1"/>
    <col min="8523" max="8523" width="0.5703125" style="143" customWidth="1"/>
    <col min="8524" max="8524" width="2.140625" style="143" customWidth="1"/>
    <col min="8525" max="8525" width="0.5703125" style="143" customWidth="1"/>
    <col min="8526" max="8526" width="2.140625" style="143" customWidth="1"/>
    <col min="8527" max="8527" width="0.5703125" style="143" customWidth="1"/>
    <col min="8528" max="8528" width="2.140625" style="143" customWidth="1"/>
    <col min="8529" max="8529" width="0.5703125" style="143" customWidth="1"/>
    <col min="8530" max="8530" width="2.140625" style="143" customWidth="1"/>
    <col min="8531" max="8531" width="0.5703125" style="143" customWidth="1"/>
    <col min="8532" max="8532" width="2.140625" style="143" customWidth="1"/>
    <col min="8533" max="8533" width="0.5703125" style="143" customWidth="1"/>
    <col min="8534" max="8534" width="1.7109375" style="143" customWidth="1"/>
    <col min="8535" max="8704" width="9.140625" style="143"/>
    <col min="8705" max="8705" width="0.7109375" style="143" customWidth="1"/>
    <col min="8706" max="8706" width="0.42578125" style="143" customWidth="1"/>
    <col min="8707" max="8707" width="1.5703125" style="143" customWidth="1"/>
    <col min="8708" max="8708" width="0.28515625" style="143" customWidth="1"/>
    <col min="8709" max="8709" width="3.42578125" style="143" customWidth="1"/>
    <col min="8710" max="8710" width="0.5703125" style="143" customWidth="1"/>
    <col min="8711" max="8730" width="0.7109375" style="143" customWidth="1"/>
    <col min="8731" max="8731" width="0.5703125" style="143" customWidth="1"/>
    <col min="8732" max="8732" width="3.42578125" style="143" customWidth="1"/>
    <col min="8733" max="8733" width="0.5703125" style="143" customWidth="1"/>
    <col min="8734" max="8734" width="0.7109375" style="143" customWidth="1"/>
    <col min="8735" max="8735" width="2.140625" style="143" customWidth="1"/>
    <col min="8736" max="8736" width="0.5703125" style="143" customWidth="1"/>
    <col min="8737" max="8737" width="2.140625" style="143" customWidth="1"/>
    <col min="8738" max="8738" width="0.5703125" style="143" customWidth="1"/>
    <col min="8739" max="8739" width="2.140625" style="143" customWidth="1"/>
    <col min="8740" max="8740" width="0.5703125" style="143" customWidth="1"/>
    <col min="8741" max="8741" width="2.140625" style="143" customWidth="1"/>
    <col min="8742" max="8742" width="0.5703125" style="143" customWidth="1"/>
    <col min="8743" max="8743" width="2.140625" style="143" customWidth="1"/>
    <col min="8744" max="8744" width="0.5703125" style="143" customWidth="1"/>
    <col min="8745" max="8745" width="2.140625" style="143" customWidth="1"/>
    <col min="8746" max="8746" width="0.5703125" style="143" customWidth="1"/>
    <col min="8747" max="8747" width="2.140625" style="143" customWidth="1"/>
    <col min="8748" max="8748" width="0.5703125" style="143" customWidth="1"/>
    <col min="8749" max="8749" width="2.140625" style="143" customWidth="1"/>
    <col min="8750" max="8750" width="0.5703125" style="143" customWidth="1"/>
    <col min="8751" max="8751" width="2.140625" style="143" customWidth="1"/>
    <col min="8752" max="8752" width="0.5703125" style="143" customWidth="1"/>
    <col min="8753" max="8753" width="2.140625" style="143" customWidth="1"/>
    <col min="8754" max="8754" width="0.5703125" style="143" customWidth="1"/>
    <col min="8755" max="8755" width="2.140625" style="143" customWidth="1"/>
    <col min="8756" max="8757" width="0.5703125" style="143" customWidth="1"/>
    <col min="8758" max="8758" width="2.140625" style="143" customWidth="1"/>
    <col min="8759" max="8759" width="0.5703125" style="143" customWidth="1"/>
    <col min="8760" max="8760" width="2.140625" style="143" customWidth="1"/>
    <col min="8761" max="8761" width="0.5703125" style="143" customWidth="1"/>
    <col min="8762" max="8762" width="2.140625" style="143" customWidth="1"/>
    <col min="8763" max="8763" width="0.5703125" style="143" customWidth="1"/>
    <col min="8764" max="8764" width="2.140625" style="143" customWidth="1"/>
    <col min="8765" max="8765" width="0.5703125" style="143" customWidth="1"/>
    <col min="8766" max="8766" width="2.140625" style="143" customWidth="1"/>
    <col min="8767" max="8767" width="0.5703125" style="143" customWidth="1"/>
    <col min="8768" max="8768" width="2.140625" style="143" customWidth="1"/>
    <col min="8769" max="8769" width="0.5703125" style="143" customWidth="1"/>
    <col min="8770" max="8770" width="2.140625" style="143" customWidth="1"/>
    <col min="8771" max="8771" width="0.5703125" style="143" customWidth="1"/>
    <col min="8772" max="8772" width="2.140625" style="143" customWidth="1"/>
    <col min="8773" max="8773" width="0.5703125" style="143" customWidth="1"/>
    <col min="8774" max="8774" width="2.140625" style="143" customWidth="1"/>
    <col min="8775" max="8775" width="0.5703125" style="143" customWidth="1"/>
    <col min="8776" max="8776" width="2.140625" style="143" customWidth="1"/>
    <col min="8777" max="8777" width="0.5703125" style="143" customWidth="1"/>
    <col min="8778" max="8778" width="2.140625" style="143" customWidth="1"/>
    <col min="8779" max="8779" width="0.5703125" style="143" customWidth="1"/>
    <col min="8780" max="8780" width="2.140625" style="143" customWidth="1"/>
    <col min="8781" max="8781" width="0.5703125" style="143" customWidth="1"/>
    <col min="8782" max="8782" width="2.140625" style="143" customWidth="1"/>
    <col min="8783" max="8783" width="0.5703125" style="143" customWidth="1"/>
    <col min="8784" max="8784" width="2.140625" style="143" customWidth="1"/>
    <col min="8785" max="8785" width="0.5703125" style="143" customWidth="1"/>
    <col min="8786" max="8786" width="2.140625" style="143" customWidth="1"/>
    <col min="8787" max="8787" width="0.5703125" style="143" customWidth="1"/>
    <col min="8788" max="8788" width="2.140625" style="143" customWidth="1"/>
    <col min="8789" max="8789" width="0.5703125" style="143" customWidth="1"/>
    <col min="8790" max="8790" width="1.7109375" style="143" customWidth="1"/>
    <col min="8791" max="8960" width="9.140625" style="143"/>
    <col min="8961" max="8961" width="0.7109375" style="143" customWidth="1"/>
    <col min="8962" max="8962" width="0.42578125" style="143" customWidth="1"/>
    <col min="8963" max="8963" width="1.5703125" style="143" customWidth="1"/>
    <col min="8964" max="8964" width="0.28515625" style="143" customWidth="1"/>
    <col min="8965" max="8965" width="3.42578125" style="143" customWidth="1"/>
    <col min="8966" max="8966" width="0.5703125" style="143" customWidth="1"/>
    <col min="8967" max="8986" width="0.7109375" style="143" customWidth="1"/>
    <col min="8987" max="8987" width="0.5703125" style="143" customWidth="1"/>
    <col min="8988" max="8988" width="3.42578125" style="143" customWidth="1"/>
    <col min="8989" max="8989" width="0.5703125" style="143" customWidth="1"/>
    <col min="8990" max="8990" width="0.7109375" style="143" customWidth="1"/>
    <col min="8991" max="8991" width="2.140625" style="143" customWidth="1"/>
    <col min="8992" max="8992" width="0.5703125" style="143" customWidth="1"/>
    <col min="8993" max="8993" width="2.140625" style="143" customWidth="1"/>
    <col min="8994" max="8994" width="0.5703125" style="143" customWidth="1"/>
    <col min="8995" max="8995" width="2.140625" style="143" customWidth="1"/>
    <col min="8996" max="8996" width="0.5703125" style="143" customWidth="1"/>
    <col min="8997" max="8997" width="2.140625" style="143" customWidth="1"/>
    <col min="8998" max="8998" width="0.5703125" style="143" customWidth="1"/>
    <col min="8999" max="8999" width="2.140625" style="143" customWidth="1"/>
    <col min="9000" max="9000" width="0.5703125" style="143" customWidth="1"/>
    <col min="9001" max="9001" width="2.140625" style="143" customWidth="1"/>
    <col min="9002" max="9002" width="0.5703125" style="143" customWidth="1"/>
    <col min="9003" max="9003" width="2.140625" style="143" customWidth="1"/>
    <col min="9004" max="9004" width="0.5703125" style="143" customWidth="1"/>
    <col min="9005" max="9005" width="2.140625" style="143" customWidth="1"/>
    <col min="9006" max="9006" width="0.5703125" style="143" customWidth="1"/>
    <col min="9007" max="9007" width="2.140625" style="143" customWidth="1"/>
    <col min="9008" max="9008" width="0.5703125" style="143" customWidth="1"/>
    <col min="9009" max="9009" width="2.140625" style="143" customWidth="1"/>
    <col min="9010" max="9010" width="0.5703125" style="143" customWidth="1"/>
    <col min="9011" max="9011" width="2.140625" style="143" customWidth="1"/>
    <col min="9012" max="9013" width="0.5703125" style="143" customWidth="1"/>
    <col min="9014" max="9014" width="2.140625" style="143" customWidth="1"/>
    <col min="9015" max="9015" width="0.5703125" style="143" customWidth="1"/>
    <col min="9016" max="9016" width="2.140625" style="143" customWidth="1"/>
    <col min="9017" max="9017" width="0.5703125" style="143" customWidth="1"/>
    <col min="9018" max="9018" width="2.140625" style="143" customWidth="1"/>
    <col min="9019" max="9019" width="0.5703125" style="143" customWidth="1"/>
    <col min="9020" max="9020" width="2.140625" style="143" customWidth="1"/>
    <col min="9021" max="9021" width="0.5703125" style="143" customWidth="1"/>
    <col min="9022" max="9022" width="2.140625" style="143" customWidth="1"/>
    <col min="9023" max="9023" width="0.5703125" style="143" customWidth="1"/>
    <col min="9024" max="9024" width="2.140625" style="143" customWidth="1"/>
    <col min="9025" max="9025" width="0.5703125" style="143" customWidth="1"/>
    <col min="9026" max="9026" width="2.140625" style="143" customWidth="1"/>
    <col min="9027" max="9027" width="0.5703125" style="143" customWidth="1"/>
    <col min="9028" max="9028" width="2.140625" style="143" customWidth="1"/>
    <col min="9029" max="9029" width="0.5703125" style="143" customWidth="1"/>
    <col min="9030" max="9030" width="2.140625" style="143" customWidth="1"/>
    <col min="9031" max="9031" width="0.5703125" style="143" customWidth="1"/>
    <col min="9032" max="9032" width="2.140625" style="143" customWidth="1"/>
    <col min="9033" max="9033" width="0.5703125" style="143" customWidth="1"/>
    <col min="9034" max="9034" width="2.140625" style="143" customWidth="1"/>
    <col min="9035" max="9035" width="0.5703125" style="143" customWidth="1"/>
    <col min="9036" max="9036" width="2.140625" style="143" customWidth="1"/>
    <col min="9037" max="9037" width="0.5703125" style="143" customWidth="1"/>
    <col min="9038" max="9038" width="2.140625" style="143" customWidth="1"/>
    <col min="9039" max="9039" width="0.5703125" style="143" customWidth="1"/>
    <col min="9040" max="9040" width="2.140625" style="143" customWidth="1"/>
    <col min="9041" max="9041" width="0.5703125" style="143" customWidth="1"/>
    <col min="9042" max="9042" width="2.140625" style="143" customWidth="1"/>
    <col min="9043" max="9043" width="0.5703125" style="143" customWidth="1"/>
    <col min="9044" max="9044" width="2.140625" style="143" customWidth="1"/>
    <col min="9045" max="9045" width="0.5703125" style="143" customWidth="1"/>
    <col min="9046" max="9046" width="1.7109375" style="143" customWidth="1"/>
    <col min="9047" max="9216" width="9.140625" style="143"/>
    <col min="9217" max="9217" width="0.7109375" style="143" customWidth="1"/>
    <col min="9218" max="9218" width="0.42578125" style="143" customWidth="1"/>
    <col min="9219" max="9219" width="1.5703125" style="143" customWidth="1"/>
    <col min="9220" max="9220" width="0.28515625" style="143" customWidth="1"/>
    <col min="9221" max="9221" width="3.42578125" style="143" customWidth="1"/>
    <col min="9222" max="9222" width="0.5703125" style="143" customWidth="1"/>
    <col min="9223" max="9242" width="0.7109375" style="143" customWidth="1"/>
    <col min="9243" max="9243" width="0.5703125" style="143" customWidth="1"/>
    <col min="9244" max="9244" width="3.42578125" style="143" customWidth="1"/>
    <col min="9245" max="9245" width="0.5703125" style="143" customWidth="1"/>
    <col min="9246" max="9246" width="0.7109375" style="143" customWidth="1"/>
    <col min="9247" max="9247" width="2.140625" style="143" customWidth="1"/>
    <col min="9248" max="9248" width="0.5703125" style="143" customWidth="1"/>
    <col min="9249" max="9249" width="2.140625" style="143" customWidth="1"/>
    <col min="9250" max="9250" width="0.5703125" style="143" customWidth="1"/>
    <col min="9251" max="9251" width="2.140625" style="143" customWidth="1"/>
    <col min="9252" max="9252" width="0.5703125" style="143" customWidth="1"/>
    <col min="9253" max="9253" width="2.140625" style="143" customWidth="1"/>
    <col min="9254" max="9254" width="0.5703125" style="143" customWidth="1"/>
    <col min="9255" max="9255" width="2.140625" style="143" customWidth="1"/>
    <col min="9256" max="9256" width="0.5703125" style="143" customWidth="1"/>
    <col min="9257" max="9257" width="2.140625" style="143" customWidth="1"/>
    <col min="9258" max="9258" width="0.5703125" style="143" customWidth="1"/>
    <col min="9259" max="9259" width="2.140625" style="143" customWidth="1"/>
    <col min="9260" max="9260" width="0.5703125" style="143" customWidth="1"/>
    <col min="9261" max="9261" width="2.140625" style="143" customWidth="1"/>
    <col min="9262" max="9262" width="0.5703125" style="143" customWidth="1"/>
    <col min="9263" max="9263" width="2.140625" style="143" customWidth="1"/>
    <col min="9264" max="9264" width="0.5703125" style="143" customWidth="1"/>
    <col min="9265" max="9265" width="2.140625" style="143" customWidth="1"/>
    <col min="9266" max="9266" width="0.5703125" style="143" customWidth="1"/>
    <col min="9267" max="9267" width="2.140625" style="143" customWidth="1"/>
    <col min="9268" max="9269" width="0.5703125" style="143" customWidth="1"/>
    <col min="9270" max="9270" width="2.140625" style="143" customWidth="1"/>
    <col min="9271" max="9271" width="0.5703125" style="143" customWidth="1"/>
    <col min="9272" max="9272" width="2.140625" style="143" customWidth="1"/>
    <col min="9273" max="9273" width="0.5703125" style="143" customWidth="1"/>
    <col min="9274" max="9274" width="2.140625" style="143" customWidth="1"/>
    <col min="9275" max="9275" width="0.5703125" style="143" customWidth="1"/>
    <col min="9276" max="9276" width="2.140625" style="143" customWidth="1"/>
    <col min="9277" max="9277" width="0.5703125" style="143" customWidth="1"/>
    <col min="9278" max="9278" width="2.140625" style="143" customWidth="1"/>
    <col min="9279" max="9279" width="0.5703125" style="143" customWidth="1"/>
    <col min="9280" max="9280" width="2.140625" style="143" customWidth="1"/>
    <col min="9281" max="9281" width="0.5703125" style="143" customWidth="1"/>
    <col min="9282" max="9282" width="2.140625" style="143" customWidth="1"/>
    <col min="9283" max="9283" width="0.5703125" style="143" customWidth="1"/>
    <col min="9284" max="9284" width="2.140625" style="143" customWidth="1"/>
    <col min="9285" max="9285" width="0.5703125" style="143" customWidth="1"/>
    <col min="9286" max="9286" width="2.140625" style="143" customWidth="1"/>
    <col min="9287" max="9287" width="0.5703125" style="143" customWidth="1"/>
    <col min="9288" max="9288" width="2.140625" style="143" customWidth="1"/>
    <col min="9289" max="9289" width="0.5703125" style="143" customWidth="1"/>
    <col min="9290" max="9290" width="2.140625" style="143" customWidth="1"/>
    <col min="9291" max="9291" width="0.5703125" style="143" customWidth="1"/>
    <col min="9292" max="9292" width="2.140625" style="143" customWidth="1"/>
    <col min="9293" max="9293" width="0.5703125" style="143" customWidth="1"/>
    <col min="9294" max="9294" width="2.140625" style="143" customWidth="1"/>
    <col min="9295" max="9295" width="0.5703125" style="143" customWidth="1"/>
    <col min="9296" max="9296" width="2.140625" style="143" customWidth="1"/>
    <col min="9297" max="9297" width="0.5703125" style="143" customWidth="1"/>
    <col min="9298" max="9298" width="2.140625" style="143" customWidth="1"/>
    <col min="9299" max="9299" width="0.5703125" style="143" customWidth="1"/>
    <col min="9300" max="9300" width="2.140625" style="143" customWidth="1"/>
    <col min="9301" max="9301" width="0.5703125" style="143" customWidth="1"/>
    <col min="9302" max="9302" width="1.7109375" style="143" customWidth="1"/>
    <col min="9303" max="9472" width="9.140625" style="143"/>
    <col min="9473" max="9473" width="0.7109375" style="143" customWidth="1"/>
    <col min="9474" max="9474" width="0.42578125" style="143" customWidth="1"/>
    <col min="9475" max="9475" width="1.5703125" style="143" customWidth="1"/>
    <col min="9476" max="9476" width="0.28515625" style="143" customWidth="1"/>
    <col min="9477" max="9477" width="3.42578125" style="143" customWidth="1"/>
    <col min="9478" max="9478" width="0.5703125" style="143" customWidth="1"/>
    <col min="9479" max="9498" width="0.7109375" style="143" customWidth="1"/>
    <col min="9499" max="9499" width="0.5703125" style="143" customWidth="1"/>
    <col min="9500" max="9500" width="3.42578125" style="143" customWidth="1"/>
    <col min="9501" max="9501" width="0.5703125" style="143" customWidth="1"/>
    <col min="9502" max="9502" width="0.7109375" style="143" customWidth="1"/>
    <col min="9503" max="9503" width="2.140625" style="143" customWidth="1"/>
    <col min="9504" max="9504" width="0.5703125" style="143" customWidth="1"/>
    <col min="9505" max="9505" width="2.140625" style="143" customWidth="1"/>
    <col min="9506" max="9506" width="0.5703125" style="143" customWidth="1"/>
    <col min="9507" max="9507" width="2.140625" style="143" customWidth="1"/>
    <col min="9508" max="9508" width="0.5703125" style="143" customWidth="1"/>
    <col min="9509" max="9509" width="2.140625" style="143" customWidth="1"/>
    <col min="9510" max="9510" width="0.5703125" style="143" customWidth="1"/>
    <col min="9511" max="9511" width="2.140625" style="143" customWidth="1"/>
    <col min="9512" max="9512" width="0.5703125" style="143" customWidth="1"/>
    <col min="9513" max="9513" width="2.140625" style="143" customWidth="1"/>
    <col min="9514" max="9514" width="0.5703125" style="143" customWidth="1"/>
    <col min="9515" max="9515" width="2.140625" style="143" customWidth="1"/>
    <col min="9516" max="9516" width="0.5703125" style="143" customWidth="1"/>
    <col min="9517" max="9517" width="2.140625" style="143" customWidth="1"/>
    <col min="9518" max="9518" width="0.5703125" style="143" customWidth="1"/>
    <col min="9519" max="9519" width="2.140625" style="143" customWidth="1"/>
    <col min="9520" max="9520" width="0.5703125" style="143" customWidth="1"/>
    <col min="9521" max="9521" width="2.140625" style="143" customWidth="1"/>
    <col min="9522" max="9522" width="0.5703125" style="143" customWidth="1"/>
    <col min="9523" max="9523" width="2.140625" style="143" customWidth="1"/>
    <col min="9524" max="9525" width="0.5703125" style="143" customWidth="1"/>
    <col min="9526" max="9526" width="2.140625" style="143" customWidth="1"/>
    <col min="9527" max="9527" width="0.5703125" style="143" customWidth="1"/>
    <col min="9528" max="9528" width="2.140625" style="143" customWidth="1"/>
    <col min="9529" max="9529" width="0.5703125" style="143" customWidth="1"/>
    <col min="9530" max="9530" width="2.140625" style="143" customWidth="1"/>
    <col min="9531" max="9531" width="0.5703125" style="143" customWidth="1"/>
    <col min="9532" max="9532" width="2.140625" style="143" customWidth="1"/>
    <col min="9533" max="9533" width="0.5703125" style="143" customWidth="1"/>
    <col min="9534" max="9534" width="2.140625" style="143" customWidth="1"/>
    <col min="9535" max="9535" width="0.5703125" style="143" customWidth="1"/>
    <col min="9536" max="9536" width="2.140625" style="143" customWidth="1"/>
    <col min="9537" max="9537" width="0.5703125" style="143" customWidth="1"/>
    <col min="9538" max="9538" width="2.140625" style="143" customWidth="1"/>
    <col min="9539" max="9539" width="0.5703125" style="143" customWidth="1"/>
    <col min="9540" max="9540" width="2.140625" style="143" customWidth="1"/>
    <col min="9541" max="9541" width="0.5703125" style="143" customWidth="1"/>
    <col min="9542" max="9542" width="2.140625" style="143" customWidth="1"/>
    <col min="9543" max="9543" width="0.5703125" style="143" customWidth="1"/>
    <col min="9544" max="9544" width="2.140625" style="143" customWidth="1"/>
    <col min="9545" max="9545" width="0.5703125" style="143" customWidth="1"/>
    <col min="9546" max="9546" width="2.140625" style="143" customWidth="1"/>
    <col min="9547" max="9547" width="0.5703125" style="143" customWidth="1"/>
    <col min="9548" max="9548" width="2.140625" style="143" customWidth="1"/>
    <col min="9549" max="9549" width="0.5703125" style="143" customWidth="1"/>
    <col min="9550" max="9550" width="2.140625" style="143" customWidth="1"/>
    <col min="9551" max="9551" width="0.5703125" style="143" customWidth="1"/>
    <col min="9552" max="9552" width="2.140625" style="143" customWidth="1"/>
    <col min="9553" max="9553" width="0.5703125" style="143" customWidth="1"/>
    <col min="9554" max="9554" width="2.140625" style="143" customWidth="1"/>
    <col min="9555" max="9555" width="0.5703125" style="143" customWidth="1"/>
    <col min="9556" max="9556" width="2.140625" style="143" customWidth="1"/>
    <col min="9557" max="9557" width="0.5703125" style="143" customWidth="1"/>
    <col min="9558" max="9558" width="1.7109375" style="143" customWidth="1"/>
    <col min="9559" max="9728" width="9.140625" style="143"/>
    <col min="9729" max="9729" width="0.7109375" style="143" customWidth="1"/>
    <col min="9730" max="9730" width="0.42578125" style="143" customWidth="1"/>
    <col min="9731" max="9731" width="1.5703125" style="143" customWidth="1"/>
    <col min="9732" max="9732" width="0.28515625" style="143" customWidth="1"/>
    <col min="9733" max="9733" width="3.42578125" style="143" customWidth="1"/>
    <col min="9734" max="9734" width="0.5703125" style="143" customWidth="1"/>
    <col min="9735" max="9754" width="0.7109375" style="143" customWidth="1"/>
    <col min="9755" max="9755" width="0.5703125" style="143" customWidth="1"/>
    <col min="9756" max="9756" width="3.42578125" style="143" customWidth="1"/>
    <col min="9757" max="9757" width="0.5703125" style="143" customWidth="1"/>
    <col min="9758" max="9758" width="0.7109375" style="143" customWidth="1"/>
    <col min="9759" max="9759" width="2.140625" style="143" customWidth="1"/>
    <col min="9760" max="9760" width="0.5703125" style="143" customWidth="1"/>
    <col min="9761" max="9761" width="2.140625" style="143" customWidth="1"/>
    <col min="9762" max="9762" width="0.5703125" style="143" customWidth="1"/>
    <col min="9763" max="9763" width="2.140625" style="143" customWidth="1"/>
    <col min="9764" max="9764" width="0.5703125" style="143" customWidth="1"/>
    <col min="9765" max="9765" width="2.140625" style="143" customWidth="1"/>
    <col min="9766" max="9766" width="0.5703125" style="143" customWidth="1"/>
    <col min="9767" max="9767" width="2.140625" style="143" customWidth="1"/>
    <col min="9768" max="9768" width="0.5703125" style="143" customWidth="1"/>
    <col min="9769" max="9769" width="2.140625" style="143" customWidth="1"/>
    <col min="9770" max="9770" width="0.5703125" style="143" customWidth="1"/>
    <col min="9771" max="9771" width="2.140625" style="143" customWidth="1"/>
    <col min="9772" max="9772" width="0.5703125" style="143" customWidth="1"/>
    <col min="9773" max="9773" width="2.140625" style="143" customWidth="1"/>
    <col min="9774" max="9774" width="0.5703125" style="143" customWidth="1"/>
    <col min="9775" max="9775" width="2.140625" style="143" customWidth="1"/>
    <col min="9776" max="9776" width="0.5703125" style="143" customWidth="1"/>
    <col min="9777" max="9777" width="2.140625" style="143" customWidth="1"/>
    <col min="9778" max="9778" width="0.5703125" style="143" customWidth="1"/>
    <col min="9779" max="9779" width="2.140625" style="143" customWidth="1"/>
    <col min="9780" max="9781" width="0.5703125" style="143" customWidth="1"/>
    <col min="9782" max="9782" width="2.140625" style="143" customWidth="1"/>
    <col min="9783" max="9783" width="0.5703125" style="143" customWidth="1"/>
    <col min="9784" max="9784" width="2.140625" style="143" customWidth="1"/>
    <col min="9785" max="9785" width="0.5703125" style="143" customWidth="1"/>
    <col min="9786" max="9786" width="2.140625" style="143" customWidth="1"/>
    <col min="9787" max="9787" width="0.5703125" style="143" customWidth="1"/>
    <col min="9788" max="9788" width="2.140625" style="143" customWidth="1"/>
    <col min="9789" max="9789" width="0.5703125" style="143" customWidth="1"/>
    <col min="9790" max="9790" width="2.140625" style="143" customWidth="1"/>
    <col min="9791" max="9791" width="0.5703125" style="143" customWidth="1"/>
    <col min="9792" max="9792" width="2.140625" style="143" customWidth="1"/>
    <col min="9793" max="9793" width="0.5703125" style="143" customWidth="1"/>
    <col min="9794" max="9794" width="2.140625" style="143" customWidth="1"/>
    <col min="9795" max="9795" width="0.5703125" style="143" customWidth="1"/>
    <col min="9796" max="9796" width="2.140625" style="143" customWidth="1"/>
    <col min="9797" max="9797" width="0.5703125" style="143" customWidth="1"/>
    <col min="9798" max="9798" width="2.140625" style="143" customWidth="1"/>
    <col min="9799" max="9799" width="0.5703125" style="143" customWidth="1"/>
    <col min="9800" max="9800" width="2.140625" style="143" customWidth="1"/>
    <col min="9801" max="9801" width="0.5703125" style="143" customWidth="1"/>
    <col min="9802" max="9802" width="2.140625" style="143" customWidth="1"/>
    <col min="9803" max="9803" width="0.5703125" style="143" customWidth="1"/>
    <col min="9804" max="9804" width="2.140625" style="143" customWidth="1"/>
    <col min="9805" max="9805" width="0.5703125" style="143" customWidth="1"/>
    <col min="9806" max="9806" width="2.140625" style="143" customWidth="1"/>
    <col min="9807" max="9807" width="0.5703125" style="143" customWidth="1"/>
    <col min="9808" max="9808" width="2.140625" style="143" customWidth="1"/>
    <col min="9809" max="9809" width="0.5703125" style="143" customWidth="1"/>
    <col min="9810" max="9810" width="2.140625" style="143" customWidth="1"/>
    <col min="9811" max="9811" width="0.5703125" style="143" customWidth="1"/>
    <col min="9812" max="9812" width="2.140625" style="143" customWidth="1"/>
    <col min="9813" max="9813" width="0.5703125" style="143" customWidth="1"/>
    <col min="9814" max="9814" width="1.7109375" style="143" customWidth="1"/>
    <col min="9815" max="9984" width="9.140625" style="143"/>
    <col min="9985" max="9985" width="0.7109375" style="143" customWidth="1"/>
    <col min="9986" max="9986" width="0.42578125" style="143" customWidth="1"/>
    <col min="9987" max="9987" width="1.5703125" style="143" customWidth="1"/>
    <col min="9988" max="9988" width="0.28515625" style="143" customWidth="1"/>
    <col min="9989" max="9989" width="3.42578125" style="143" customWidth="1"/>
    <col min="9990" max="9990" width="0.5703125" style="143" customWidth="1"/>
    <col min="9991" max="10010" width="0.7109375" style="143" customWidth="1"/>
    <col min="10011" max="10011" width="0.5703125" style="143" customWidth="1"/>
    <col min="10012" max="10012" width="3.42578125" style="143" customWidth="1"/>
    <col min="10013" max="10013" width="0.5703125" style="143" customWidth="1"/>
    <col min="10014" max="10014" width="0.7109375" style="143" customWidth="1"/>
    <col min="10015" max="10015" width="2.140625" style="143" customWidth="1"/>
    <col min="10016" max="10016" width="0.5703125" style="143" customWidth="1"/>
    <col min="10017" max="10017" width="2.140625" style="143" customWidth="1"/>
    <col min="10018" max="10018" width="0.5703125" style="143" customWidth="1"/>
    <col min="10019" max="10019" width="2.140625" style="143" customWidth="1"/>
    <col min="10020" max="10020" width="0.5703125" style="143" customWidth="1"/>
    <col min="10021" max="10021" width="2.140625" style="143" customWidth="1"/>
    <col min="10022" max="10022" width="0.5703125" style="143" customWidth="1"/>
    <col min="10023" max="10023" width="2.140625" style="143" customWidth="1"/>
    <col min="10024" max="10024" width="0.5703125" style="143" customWidth="1"/>
    <col min="10025" max="10025" width="2.140625" style="143" customWidth="1"/>
    <col min="10026" max="10026" width="0.5703125" style="143" customWidth="1"/>
    <col min="10027" max="10027" width="2.140625" style="143" customWidth="1"/>
    <col min="10028" max="10028" width="0.5703125" style="143" customWidth="1"/>
    <col min="10029" max="10029" width="2.140625" style="143" customWidth="1"/>
    <col min="10030" max="10030" width="0.5703125" style="143" customWidth="1"/>
    <col min="10031" max="10031" width="2.140625" style="143" customWidth="1"/>
    <col min="10032" max="10032" width="0.5703125" style="143" customWidth="1"/>
    <col min="10033" max="10033" width="2.140625" style="143" customWidth="1"/>
    <col min="10034" max="10034" width="0.5703125" style="143" customWidth="1"/>
    <col min="10035" max="10035" width="2.140625" style="143" customWidth="1"/>
    <col min="10036" max="10037" width="0.5703125" style="143" customWidth="1"/>
    <col min="10038" max="10038" width="2.140625" style="143" customWidth="1"/>
    <col min="10039" max="10039" width="0.5703125" style="143" customWidth="1"/>
    <col min="10040" max="10040" width="2.140625" style="143" customWidth="1"/>
    <col min="10041" max="10041" width="0.5703125" style="143" customWidth="1"/>
    <col min="10042" max="10042" width="2.140625" style="143" customWidth="1"/>
    <col min="10043" max="10043" width="0.5703125" style="143" customWidth="1"/>
    <col min="10044" max="10044" width="2.140625" style="143" customWidth="1"/>
    <col min="10045" max="10045" width="0.5703125" style="143" customWidth="1"/>
    <col min="10046" max="10046" width="2.140625" style="143" customWidth="1"/>
    <col min="10047" max="10047" width="0.5703125" style="143" customWidth="1"/>
    <col min="10048" max="10048" width="2.140625" style="143" customWidth="1"/>
    <col min="10049" max="10049" width="0.5703125" style="143" customWidth="1"/>
    <col min="10050" max="10050" width="2.140625" style="143" customWidth="1"/>
    <col min="10051" max="10051" width="0.5703125" style="143" customWidth="1"/>
    <col min="10052" max="10052" width="2.140625" style="143" customWidth="1"/>
    <col min="10053" max="10053" width="0.5703125" style="143" customWidth="1"/>
    <col min="10054" max="10054" width="2.140625" style="143" customWidth="1"/>
    <col min="10055" max="10055" width="0.5703125" style="143" customWidth="1"/>
    <col min="10056" max="10056" width="2.140625" style="143" customWidth="1"/>
    <col min="10057" max="10057" width="0.5703125" style="143" customWidth="1"/>
    <col min="10058" max="10058" width="2.140625" style="143" customWidth="1"/>
    <col min="10059" max="10059" width="0.5703125" style="143" customWidth="1"/>
    <col min="10060" max="10060" width="2.140625" style="143" customWidth="1"/>
    <col min="10061" max="10061" width="0.5703125" style="143" customWidth="1"/>
    <col min="10062" max="10062" width="2.140625" style="143" customWidth="1"/>
    <col min="10063" max="10063" width="0.5703125" style="143" customWidth="1"/>
    <col min="10064" max="10064" width="2.140625" style="143" customWidth="1"/>
    <col min="10065" max="10065" width="0.5703125" style="143" customWidth="1"/>
    <col min="10066" max="10066" width="2.140625" style="143" customWidth="1"/>
    <col min="10067" max="10067" width="0.5703125" style="143" customWidth="1"/>
    <col min="10068" max="10068" width="2.140625" style="143" customWidth="1"/>
    <col min="10069" max="10069" width="0.5703125" style="143" customWidth="1"/>
    <col min="10070" max="10070" width="1.7109375" style="143" customWidth="1"/>
    <col min="10071" max="10240" width="9.140625" style="143"/>
    <col min="10241" max="10241" width="0.7109375" style="143" customWidth="1"/>
    <col min="10242" max="10242" width="0.42578125" style="143" customWidth="1"/>
    <col min="10243" max="10243" width="1.5703125" style="143" customWidth="1"/>
    <col min="10244" max="10244" width="0.28515625" style="143" customWidth="1"/>
    <col min="10245" max="10245" width="3.42578125" style="143" customWidth="1"/>
    <col min="10246" max="10246" width="0.5703125" style="143" customWidth="1"/>
    <col min="10247" max="10266" width="0.7109375" style="143" customWidth="1"/>
    <col min="10267" max="10267" width="0.5703125" style="143" customWidth="1"/>
    <col min="10268" max="10268" width="3.42578125" style="143" customWidth="1"/>
    <col min="10269" max="10269" width="0.5703125" style="143" customWidth="1"/>
    <col min="10270" max="10270" width="0.7109375" style="143" customWidth="1"/>
    <col min="10271" max="10271" width="2.140625" style="143" customWidth="1"/>
    <col min="10272" max="10272" width="0.5703125" style="143" customWidth="1"/>
    <col min="10273" max="10273" width="2.140625" style="143" customWidth="1"/>
    <col min="10274" max="10274" width="0.5703125" style="143" customWidth="1"/>
    <col min="10275" max="10275" width="2.140625" style="143" customWidth="1"/>
    <col min="10276" max="10276" width="0.5703125" style="143" customWidth="1"/>
    <col min="10277" max="10277" width="2.140625" style="143" customWidth="1"/>
    <col min="10278" max="10278" width="0.5703125" style="143" customWidth="1"/>
    <col min="10279" max="10279" width="2.140625" style="143" customWidth="1"/>
    <col min="10280" max="10280" width="0.5703125" style="143" customWidth="1"/>
    <col min="10281" max="10281" width="2.140625" style="143" customWidth="1"/>
    <col min="10282" max="10282" width="0.5703125" style="143" customWidth="1"/>
    <col min="10283" max="10283" width="2.140625" style="143" customWidth="1"/>
    <col min="10284" max="10284" width="0.5703125" style="143" customWidth="1"/>
    <col min="10285" max="10285" width="2.140625" style="143" customWidth="1"/>
    <col min="10286" max="10286" width="0.5703125" style="143" customWidth="1"/>
    <col min="10287" max="10287" width="2.140625" style="143" customWidth="1"/>
    <col min="10288" max="10288" width="0.5703125" style="143" customWidth="1"/>
    <col min="10289" max="10289" width="2.140625" style="143" customWidth="1"/>
    <col min="10290" max="10290" width="0.5703125" style="143" customWidth="1"/>
    <col min="10291" max="10291" width="2.140625" style="143" customWidth="1"/>
    <col min="10292" max="10293" width="0.5703125" style="143" customWidth="1"/>
    <col min="10294" max="10294" width="2.140625" style="143" customWidth="1"/>
    <col min="10295" max="10295" width="0.5703125" style="143" customWidth="1"/>
    <col min="10296" max="10296" width="2.140625" style="143" customWidth="1"/>
    <col min="10297" max="10297" width="0.5703125" style="143" customWidth="1"/>
    <col min="10298" max="10298" width="2.140625" style="143" customWidth="1"/>
    <col min="10299" max="10299" width="0.5703125" style="143" customWidth="1"/>
    <col min="10300" max="10300" width="2.140625" style="143" customWidth="1"/>
    <col min="10301" max="10301" width="0.5703125" style="143" customWidth="1"/>
    <col min="10302" max="10302" width="2.140625" style="143" customWidth="1"/>
    <col min="10303" max="10303" width="0.5703125" style="143" customWidth="1"/>
    <col min="10304" max="10304" width="2.140625" style="143" customWidth="1"/>
    <col min="10305" max="10305" width="0.5703125" style="143" customWidth="1"/>
    <col min="10306" max="10306" width="2.140625" style="143" customWidth="1"/>
    <col min="10307" max="10307" width="0.5703125" style="143" customWidth="1"/>
    <col min="10308" max="10308" width="2.140625" style="143" customWidth="1"/>
    <col min="10309" max="10309" width="0.5703125" style="143" customWidth="1"/>
    <col min="10310" max="10310" width="2.140625" style="143" customWidth="1"/>
    <col min="10311" max="10311" width="0.5703125" style="143" customWidth="1"/>
    <col min="10312" max="10312" width="2.140625" style="143" customWidth="1"/>
    <col min="10313" max="10313" width="0.5703125" style="143" customWidth="1"/>
    <col min="10314" max="10314" width="2.140625" style="143" customWidth="1"/>
    <col min="10315" max="10315" width="0.5703125" style="143" customWidth="1"/>
    <col min="10316" max="10316" width="2.140625" style="143" customWidth="1"/>
    <col min="10317" max="10317" width="0.5703125" style="143" customWidth="1"/>
    <col min="10318" max="10318" width="2.140625" style="143" customWidth="1"/>
    <col min="10319" max="10319" width="0.5703125" style="143" customWidth="1"/>
    <col min="10320" max="10320" width="2.140625" style="143" customWidth="1"/>
    <col min="10321" max="10321" width="0.5703125" style="143" customWidth="1"/>
    <col min="10322" max="10322" width="2.140625" style="143" customWidth="1"/>
    <col min="10323" max="10323" width="0.5703125" style="143" customWidth="1"/>
    <col min="10324" max="10324" width="2.140625" style="143" customWidth="1"/>
    <col min="10325" max="10325" width="0.5703125" style="143" customWidth="1"/>
    <col min="10326" max="10326" width="1.7109375" style="143" customWidth="1"/>
    <col min="10327" max="10496" width="9.140625" style="143"/>
    <col min="10497" max="10497" width="0.7109375" style="143" customWidth="1"/>
    <col min="10498" max="10498" width="0.42578125" style="143" customWidth="1"/>
    <col min="10499" max="10499" width="1.5703125" style="143" customWidth="1"/>
    <col min="10500" max="10500" width="0.28515625" style="143" customWidth="1"/>
    <col min="10501" max="10501" width="3.42578125" style="143" customWidth="1"/>
    <col min="10502" max="10502" width="0.5703125" style="143" customWidth="1"/>
    <col min="10503" max="10522" width="0.7109375" style="143" customWidth="1"/>
    <col min="10523" max="10523" width="0.5703125" style="143" customWidth="1"/>
    <col min="10524" max="10524" width="3.42578125" style="143" customWidth="1"/>
    <col min="10525" max="10525" width="0.5703125" style="143" customWidth="1"/>
    <col min="10526" max="10526" width="0.7109375" style="143" customWidth="1"/>
    <col min="10527" max="10527" width="2.140625" style="143" customWidth="1"/>
    <col min="10528" max="10528" width="0.5703125" style="143" customWidth="1"/>
    <col min="10529" max="10529" width="2.140625" style="143" customWidth="1"/>
    <col min="10530" max="10530" width="0.5703125" style="143" customWidth="1"/>
    <col min="10531" max="10531" width="2.140625" style="143" customWidth="1"/>
    <col min="10532" max="10532" width="0.5703125" style="143" customWidth="1"/>
    <col min="10533" max="10533" width="2.140625" style="143" customWidth="1"/>
    <col min="10534" max="10534" width="0.5703125" style="143" customWidth="1"/>
    <col min="10535" max="10535" width="2.140625" style="143" customWidth="1"/>
    <col min="10536" max="10536" width="0.5703125" style="143" customWidth="1"/>
    <col min="10537" max="10537" width="2.140625" style="143" customWidth="1"/>
    <col min="10538" max="10538" width="0.5703125" style="143" customWidth="1"/>
    <col min="10539" max="10539" width="2.140625" style="143" customWidth="1"/>
    <col min="10540" max="10540" width="0.5703125" style="143" customWidth="1"/>
    <col min="10541" max="10541" width="2.140625" style="143" customWidth="1"/>
    <col min="10542" max="10542" width="0.5703125" style="143" customWidth="1"/>
    <col min="10543" max="10543" width="2.140625" style="143" customWidth="1"/>
    <col min="10544" max="10544" width="0.5703125" style="143" customWidth="1"/>
    <col min="10545" max="10545" width="2.140625" style="143" customWidth="1"/>
    <col min="10546" max="10546" width="0.5703125" style="143" customWidth="1"/>
    <col min="10547" max="10547" width="2.140625" style="143" customWidth="1"/>
    <col min="10548" max="10549" width="0.5703125" style="143" customWidth="1"/>
    <col min="10550" max="10550" width="2.140625" style="143" customWidth="1"/>
    <col min="10551" max="10551" width="0.5703125" style="143" customWidth="1"/>
    <col min="10552" max="10552" width="2.140625" style="143" customWidth="1"/>
    <col min="10553" max="10553" width="0.5703125" style="143" customWidth="1"/>
    <col min="10554" max="10554" width="2.140625" style="143" customWidth="1"/>
    <col min="10555" max="10555" width="0.5703125" style="143" customWidth="1"/>
    <col min="10556" max="10556" width="2.140625" style="143" customWidth="1"/>
    <col min="10557" max="10557" width="0.5703125" style="143" customWidth="1"/>
    <col min="10558" max="10558" width="2.140625" style="143" customWidth="1"/>
    <col min="10559" max="10559" width="0.5703125" style="143" customWidth="1"/>
    <col min="10560" max="10560" width="2.140625" style="143" customWidth="1"/>
    <col min="10561" max="10561" width="0.5703125" style="143" customWidth="1"/>
    <col min="10562" max="10562" width="2.140625" style="143" customWidth="1"/>
    <col min="10563" max="10563" width="0.5703125" style="143" customWidth="1"/>
    <col min="10564" max="10564" width="2.140625" style="143" customWidth="1"/>
    <col min="10565" max="10565" width="0.5703125" style="143" customWidth="1"/>
    <col min="10566" max="10566" width="2.140625" style="143" customWidth="1"/>
    <col min="10567" max="10567" width="0.5703125" style="143" customWidth="1"/>
    <col min="10568" max="10568" width="2.140625" style="143" customWidth="1"/>
    <col min="10569" max="10569" width="0.5703125" style="143" customWidth="1"/>
    <col min="10570" max="10570" width="2.140625" style="143" customWidth="1"/>
    <col min="10571" max="10571" width="0.5703125" style="143" customWidth="1"/>
    <col min="10572" max="10572" width="2.140625" style="143" customWidth="1"/>
    <col min="10573" max="10573" width="0.5703125" style="143" customWidth="1"/>
    <col min="10574" max="10574" width="2.140625" style="143" customWidth="1"/>
    <col min="10575" max="10575" width="0.5703125" style="143" customWidth="1"/>
    <col min="10576" max="10576" width="2.140625" style="143" customWidth="1"/>
    <col min="10577" max="10577" width="0.5703125" style="143" customWidth="1"/>
    <col min="10578" max="10578" width="2.140625" style="143" customWidth="1"/>
    <col min="10579" max="10579" width="0.5703125" style="143" customWidth="1"/>
    <col min="10580" max="10580" width="2.140625" style="143" customWidth="1"/>
    <col min="10581" max="10581" width="0.5703125" style="143" customWidth="1"/>
    <col min="10582" max="10582" width="1.7109375" style="143" customWidth="1"/>
    <col min="10583" max="10752" width="9.140625" style="143"/>
    <col min="10753" max="10753" width="0.7109375" style="143" customWidth="1"/>
    <col min="10754" max="10754" width="0.42578125" style="143" customWidth="1"/>
    <col min="10755" max="10755" width="1.5703125" style="143" customWidth="1"/>
    <col min="10756" max="10756" width="0.28515625" style="143" customWidth="1"/>
    <col min="10757" max="10757" width="3.42578125" style="143" customWidth="1"/>
    <col min="10758" max="10758" width="0.5703125" style="143" customWidth="1"/>
    <col min="10759" max="10778" width="0.7109375" style="143" customWidth="1"/>
    <col min="10779" max="10779" width="0.5703125" style="143" customWidth="1"/>
    <col min="10780" max="10780" width="3.42578125" style="143" customWidth="1"/>
    <col min="10781" max="10781" width="0.5703125" style="143" customWidth="1"/>
    <col min="10782" max="10782" width="0.7109375" style="143" customWidth="1"/>
    <col min="10783" max="10783" width="2.140625" style="143" customWidth="1"/>
    <col min="10784" max="10784" width="0.5703125" style="143" customWidth="1"/>
    <col min="10785" max="10785" width="2.140625" style="143" customWidth="1"/>
    <col min="10786" max="10786" width="0.5703125" style="143" customWidth="1"/>
    <col min="10787" max="10787" width="2.140625" style="143" customWidth="1"/>
    <col min="10788" max="10788" width="0.5703125" style="143" customWidth="1"/>
    <col min="10789" max="10789" width="2.140625" style="143" customWidth="1"/>
    <col min="10790" max="10790" width="0.5703125" style="143" customWidth="1"/>
    <col min="10791" max="10791" width="2.140625" style="143" customWidth="1"/>
    <col min="10792" max="10792" width="0.5703125" style="143" customWidth="1"/>
    <col min="10793" max="10793" width="2.140625" style="143" customWidth="1"/>
    <col min="10794" max="10794" width="0.5703125" style="143" customWidth="1"/>
    <col min="10795" max="10795" width="2.140625" style="143" customWidth="1"/>
    <col min="10796" max="10796" width="0.5703125" style="143" customWidth="1"/>
    <col min="10797" max="10797" width="2.140625" style="143" customWidth="1"/>
    <col min="10798" max="10798" width="0.5703125" style="143" customWidth="1"/>
    <col min="10799" max="10799" width="2.140625" style="143" customWidth="1"/>
    <col min="10800" max="10800" width="0.5703125" style="143" customWidth="1"/>
    <col min="10801" max="10801" width="2.140625" style="143" customWidth="1"/>
    <col min="10802" max="10802" width="0.5703125" style="143" customWidth="1"/>
    <col min="10803" max="10803" width="2.140625" style="143" customWidth="1"/>
    <col min="10804" max="10805" width="0.5703125" style="143" customWidth="1"/>
    <col min="10806" max="10806" width="2.140625" style="143" customWidth="1"/>
    <col min="10807" max="10807" width="0.5703125" style="143" customWidth="1"/>
    <col min="10808" max="10808" width="2.140625" style="143" customWidth="1"/>
    <col min="10809" max="10809" width="0.5703125" style="143" customWidth="1"/>
    <col min="10810" max="10810" width="2.140625" style="143" customWidth="1"/>
    <col min="10811" max="10811" width="0.5703125" style="143" customWidth="1"/>
    <col min="10812" max="10812" width="2.140625" style="143" customWidth="1"/>
    <col min="10813" max="10813" width="0.5703125" style="143" customWidth="1"/>
    <col min="10814" max="10814" width="2.140625" style="143" customWidth="1"/>
    <col min="10815" max="10815" width="0.5703125" style="143" customWidth="1"/>
    <col min="10816" max="10816" width="2.140625" style="143" customWidth="1"/>
    <col min="10817" max="10817" width="0.5703125" style="143" customWidth="1"/>
    <col min="10818" max="10818" width="2.140625" style="143" customWidth="1"/>
    <col min="10819" max="10819" width="0.5703125" style="143" customWidth="1"/>
    <col min="10820" max="10820" width="2.140625" style="143" customWidth="1"/>
    <col min="10821" max="10821" width="0.5703125" style="143" customWidth="1"/>
    <col min="10822" max="10822" width="2.140625" style="143" customWidth="1"/>
    <col min="10823" max="10823" width="0.5703125" style="143" customWidth="1"/>
    <col min="10824" max="10824" width="2.140625" style="143" customWidth="1"/>
    <col min="10825" max="10825" width="0.5703125" style="143" customWidth="1"/>
    <col min="10826" max="10826" width="2.140625" style="143" customWidth="1"/>
    <col min="10827" max="10827" width="0.5703125" style="143" customWidth="1"/>
    <col min="10828" max="10828" width="2.140625" style="143" customWidth="1"/>
    <col min="10829" max="10829" width="0.5703125" style="143" customWidth="1"/>
    <col min="10830" max="10830" width="2.140625" style="143" customWidth="1"/>
    <col min="10831" max="10831" width="0.5703125" style="143" customWidth="1"/>
    <col min="10832" max="10832" width="2.140625" style="143" customWidth="1"/>
    <col min="10833" max="10833" width="0.5703125" style="143" customWidth="1"/>
    <col min="10834" max="10834" width="2.140625" style="143" customWidth="1"/>
    <col min="10835" max="10835" width="0.5703125" style="143" customWidth="1"/>
    <col min="10836" max="10836" width="2.140625" style="143" customWidth="1"/>
    <col min="10837" max="10837" width="0.5703125" style="143" customWidth="1"/>
    <col min="10838" max="10838" width="1.7109375" style="143" customWidth="1"/>
    <col min="10839" max="11008" width="9.140625" style="143"/>
    <col min="11009" max="11009" width="0.7109375" style="143" customWidth="1"/>
    <col min="11010" max="11010" width="0.42578125" style="143" customWidth="1"/>
    <col min="11011" max="11011" width="1.5703125" style="143" customWidth="1"/>
    <col min="11012" max="11012" width="0.28515625" style="143" customWidth="1"/>
    <col min="11013" max="11013" width="3.42578125" style="143" customWidth="1"/>
    <col min="11014" max="11014" width="0.5703125" style="143" customWidth="1"/>
    <col min="11015" max="11034" width="0.7109375" style="143" customWidth="1"/>
    <col min="11035" max="11035" width="0.5703125" style="143" customWidth="1"/>
    <col min="11036" max="11036" width="3.42578125" style="143" customWidth="1"/>
    <col min="11037" max="11037" width="0.5703125" style="143" customWidth="1"/>
    <col min="11038" max="11038" width="0.7109375" style="143" customWidth="1"/>
    <col min="11039" max="11039" width="2.140625" style="143" customWidth="1"/>
    <col min="11040" max="11040" width="0.5703125" style="143" customWidth="1"/>
    <col min="11041" max="11041" width="2.140625" style="143" customWidth="1"/>
    <col min="11042" max="11042" width="0.5703125" style="143" customWidth="1"/>
    <col min="11043" max="11043" width="2.140625" style="143" customWidth="1"/>
    <col min="11044" max="11044" width="0.5703125" style="143" customWidth="1"/>
    <col min="11045" max="11045" width="2.140625" style="143" customWidth="1"/>
    <col min="11046" max="11046" width="0.5703125" style="143" customWidth="1"/>
    <col min="11047" max="11047" width="2.140625" style="143" customWidth="1"/>
    <col min="11048" max="11048" width="0.5703125" style="143" customWidth="1"/>
    <col min="11049" max="11049" width="2.140625" style="143" customWidth="1"/>
    <col min="11050" max="11050" width="0.5703125" style="143" customWidth="1"/>
    <col min="11051" max="11051" width="2.140625" style="143" customWidth="1"/>
    <col min="11052" max="11052" width="0.5703125" style="143" customWidth="1"/>
    <col min="11053" max="11053" width="2.140625" style="143" customWidth="1"/>
    <col min="11054" max="11054" width="0.5703125" style="143" customWidth="1"/>
    <col min="11055" max="11055" width="2.140625" style="143" customWidth="1"/>
    <col min="11056" max="11056" width="0.5703125" style="143" customWidth="1"/>
    <col min="11057" max="11057" width="2.140625" style="143" customWidth="1"/>
    <col min="11058" max="11058" width="0.5703125" style="143" customWidth="1"/>
    <col min="11059" max="11059" width="2.140625" style="143" customWidth="1"/>
    <col min="11060" max="11061" width="0.5703125" style="143" customWidth="1"/>
    <col min="11062" max="11062" width="2.140625" style="143" customWidth="1"/>
    <col min="11063" max="11063" width="0.5703125" style="143" customWidth="1"/>
    <col min="11064" max="11064" width="2.140625" style="143" customWidth="1"/>
    <col min="11065" max="11065" width="0.5703125" style="143" customWidth="1"/>
    <col min="11066" max="11066" width="2.140625" style="143" customWidth="1"/>
    <col min="11067" max="11067" width="0.5703125" style="143" customWidth="1"/>
    <col min="11068" max="11068" width="2.140625" style="143" customWidth="1"/>
    <col min="11069" max="11069" width="0.5703125" style="143" customWidth="1"/>
    <col min="11070" max="11070" width="2.140625" style="143" customWidth="1"/>
    <col min="11071" max="11071" width="0.5703125" style="143" customWidth="1"/>
    <col min="11072" max="11072" width="2.140625" style="143" customWidth="1"/>
    <col min="11073" max="11073" width="0.5703125" style="143" customWidth="1"/>
    <col min="11074" max="11074" width="2.140625" style="143" customWidth="1"/>
    <col min="11075" max="11075" width="0.5703125" style="143" customWidth="1"/>
    <col min="11076" max="11076" width="2.140625" style="143" customWidth="1"/>
    <col min="11077" max="11077" width="0.5703125" style="143" customWidth="1"/>
    <col min="11078" max="11078" width="2.140625" style="143" customWidth="1"/>
    <col min="11079" max="11079" width="0.5703125" style="143" customWidth="1"/>
    <col min="11080" max="11080" width="2.140625" style="143" customWidth="1"/>
    <col min="11081" max="11081" width="0.5703125" style="143" customWidth="1"/>
    <col min="11082" max="11082" width="2.140625" style="143" customWidth="1"/>
    <col min="11083" max="11083" width="0.5703125" style="143" customWidth="1"/>
    <col min="11084" max="11084" width="2.140625" style="143" customWidth="1"/>
    <col min="11085" max="11085" width="0.5703125" style="143" customWidth="1"/>
    <col min="11086" max="11086" width="2.140625" style="143" customWidth="1"/>
    <col min="11087" max="11087" width="0.5703125" style="143" customWidth="1"/>
    <col min="11088" max="11088" width="2.140625" style="143" customWidth="1"/>
    <col min="11089" max="11089" width="0.5703125" style="143" customWidth="1"/>
    <col min="11090" max="11090" width="2.140625" style="143" customWidth="1"/>
    <col min="11091" max="11091" width="0.5703125" style="143" customWidth="1"/>
    <col min="11092" max="11092" width="2.140625" style="143" customWidth="1"/>
    <col min="11093" max="11093" width="0.5703125" style="143" customWidth="1"/>
    <col min="11094" max="11094" width="1.7109375" style="143" customWidth="1"/>
    <col min="11095" max="11264" width="9.140625" style="143"/>
    <col min="11265" max="11265" width="0.7109375" style="143" customWidth="1"/>
    <col min="11266" max="11266" width="0.42578125" style="143" customWidth="1"/>
    <col min="11267" max="11267" width="1.5703125" style="143" customWidth="1"/>
    <col min="11268" max="11268" width="0.28515625" style="143" customWidth="1"/>
    <col min="11269" max="11269" width="3.42578125" style="143" customWidth="1"/>
    <col min="11270" max="11270" width="0.5703125" style="143" customWidth="1"/>
    <col min="11271" max="11290" width="0.7109375" style="143" customWidth="1"/>
    <col min="11291" max="11291" width="0.5703125" style="143" customWidth="1"/>
    <col min="11292" max="11292" width="3.42578125" style="143" customWidth="1"/>
    <col min="11293" max="11293" width="0.5703125" style="143" customWidth="1"/>
    <col min="11294" max="11294" width="0.7109375" style="143" customWidth="1"/>
    <col min="11295" max="11295" width="2.140625" style="143" customWidth="1"/>
    <col min="11296" max="11296" width="0.5703125" style="143" customWidth="1"/>
    <col min="11297" max="11297" width="2.140625" style="143" customWidth="1"/>
    <col min="11298" max="11298" width="0.5703125" style="143" customWidth="1"/>
    <col min="11299" max="11299" width="2.140625" style="143" customWidth="1"/>
    <col min="11300" max="11300" width="0.5703125" style="143" customWidth="1"/>
    <col min="11301" max="11301" width="2.140625" style="143" customWidth="1"/>
    <col min="11302" max="11302" width="0.5703125" style="143" customWidth="1"/>
    <col min="11303" max="11303" width="2.140625" style="143" customWidth="1"/>
    <col min="11304" max="11304" width="0.5703125" style="143" customWidth="1"/>
    <col min="11305" max="11305" width="2.140625" style="143" customWidth="1"/>
    <col min="11306" max="11306" width="0.5703125" style="143" customWidth="1"/>
    <col min="11307" max="11307" width="2.140625" style="143" customWidth="1"/>
    <col min="11308" max="11308" width="0.5703125" style="143" customWidth="1"/>
    <col min="11309" max="11309" width="2.140625" style="143" customWidth="1"/>
    <col min="11310" max="11310" width="0.5703125" style="143" customWidth="1"/>
    <col min="11311" max="11311" width="2.140625" style="143" customWidth="1"/>
    <col min="11312" max="11312" width="0.5703125" style="143" customWidth="1"/>
    <col min="11313" max="11313" width="2.140625" style="143" customWidth="1"/>
    <col min="11314" max="11314" width="0.5703125" style="143" customWidth="1"/>
    <col min="11315" max="11315" width="2.140625" style="143" customWidth="1"/>
    <col min="11316" max="11317" width="0.5703125" style="143" customWidth="1"/>
    <col min="11318" max="11318" width="2.140625" style="143" customWidth="1"/>
    <col min="11319" max="11319" width="0.5703125" style="143" customWidth="1"/>
    <col min="11320" max="11320" width="2.140625" style="143" customWidth="1"/>
    <col min="11321" max="11321" width="0.5703125" style="143" customWidth="1"/>
    <col min="11322" max="11322" width="2.140625" style="143" customWidth="1"/>
    <col min="11323" max="11323" width="0.5703125" style="143" customWidth="1"/>
    <col min="11324" max="11324" width="2.140625" style="143" customWidth="1"/>
    <col min="11325" max="11325" width="0.5703125" style="143" customWidth="1"/>
    <col min="11326" max="11326" width="2.140625" style="143" customWidth="1"/>
    <col min="11327" max="11327" width="0.5703125" style="143" customWidth="1"/>
    <col min="11328" max="11328" width="2.140625" style="143" customWidth="1"/>
    <col min="11329" max="11329" width="0.5703125" style="143" customWidth="1"/>
    <col min="11330" max="11330" width="2.140625" style="143" customWidth="1"/>
    <col min="11331" max="11331" width="0.5703125" style="143" customWidth="1"/>
    <col min="11332" max="11332" width="2.140625" style="143" customWidth="1"/>
    <col min="11333" max="11333" width="0.5703125" style="143" customWidth="1"/>
    <col min="11334" max="11334" width="2.140625" style="143" customWidth="1"/>
    <col min="11335" max="11335" width="0.5703125" style="143" customWidth="1"/>
    <col min="11336" max="11336" width="2.140625" style="143" customWidth="1"/>
    <col min="11337" max="11337" width="0.5703125" style="143" customWidth="1"/>
    <col min="11338" max="11338" width="2.140625" style="143" customWidth="1"/>
    <col min="11339" max="11339" width="0.5703125" style="143" customWidth="1"/>
    <col min="11340" max="11340" width="2.140625" style="143" customWidth="1"/>
    <col min="11341" max="11341" width="0.5703125" style="143" customWidth="1"/>
    <col min="11342" max="11342" width="2.140625" style="143" customWidth="1"/>
    <col min="11343" max="11343" width="0.5703125" style="143" customWidth="1"/>
    <col min="11344" max="11344" width="2.140625" style="143" customWidth="1"/>
    <col min="11345" max="11345" width="0.5703125" style="143" customWidth="1"/>
    <col min="11346" max="11346" width="2.140625" style="143" customWidth="1"/>
    <col min="11347" max="11347" width="0.5703125" style="143" customWidth="1"/>
    <col min="11348" max="11348" width="2.140625" style="143" customWidth="1"/>
    <col min="11349" max="11349" width="0.5703125" style="143" customWidth="1"/>
    <col min="11350" max="11350" width="1.7109375" style="143" customWidth="1"/>
    <col min="11351" max="11520" width="9.140625" style="143"/>
    <col min="11521" max="11521" width="0.7109375" style="143" customWidth="1"/>
    <col min="11522" max="11522" width="0.42578125" style="143" customWidth="1"/>
    <col min="11523" max="11523" width="1.5703125" style="143" customWidth="1"/>
    <col min="11524" max="11524" width="0.28515625" style="143" customWidth="1"/>
    <col min="11525" max="11525" width="3.42578125" style="143" customWidth="1"/>
    <col min="11526" max="11526" width="0.5703125" style="143" customWidth="1"/>
    <col min="11527" max="11546" width="0.7109375" style="143" customWidth="1"/>
    <col min="11547" max="11547" width="0.5703125" style="143" customWidth="1"/>
    <col min="11548" max="11548" width="3.42578125" style="143" customWidth="1"/>
    <col min="11549" max="11549" width="0.5703125" style="143" customWidth="1"/>
    <col min="11550" max="11550" width="0.7109375" style="143" customWidth="1"/>
    <col min="11551" max="11551" width="2.140625" style="143" customWidth="1"/>
    <col min="11552" max="11552" width="0.5703125" style="143" customWidth="1"/>
    <col min="11553" max="11553" width="2.140625" style="143" customWidth="1"/>
    <col min="11554" max="11554" width="0.5703125" style="143" customWidth="1"/>
    <col min="11555" max="11555" width="2.140625" style="143" customWidth="1"/>
    <col min="11556" max="11556" width="0.5703125" style="143" customWidth="1"/>
    <col min="11557" max="11557" width="2.140625" style="143" customWidth="1"/>
    <col min="11558" max="11558" width="0.5703125" style="143" customWidth="1"/>
    <col min="11559" max="11559" width="2.140625" style="143" customWidth="1"/>
    <col min="11560" max="11560" width="0.5703125" style="143" customWidth="1"/>
    <col min="11561" max="11561" width="2.140625" style="143" customWidth="1"/>
    <col min="11562" max="11562" width="0.5703125" style="143" customWidth="1"/>
    <col min="11563" max="11563" width="2.140625" style="143" customWidth="1"/>
    <col min="11564" max="11564" width="0.5703125" style="143" customWidth="1"/>
    <col min="11565" max="11565" width="2.140625" style="143" customWidth="1"/>
    <col min="11566" max="11566" width="0.5703125" style="143" customWidth="1"/>
    <col min="11567" max="11567" width="2.140625" style="143" customWidth="1"/>
    <col min="11568" max="11568" width="0.5703125" style="143" customWidth="1"/>
    <col min="11569" max="11569" width="2.140625" style="143" customWidth="1"/>
    <col min="11570" max="11570" width="0.5703125" style="143" customWidth="1"/>
    <col min="11571" max="11571" width="2.140625" style="143" customWidth="1"/>
    <col min="11572" max="11573" width="0.5703125" style="143" customWidth="1"/>
    <col min="11574" max="11574" width="2.140625" style="143" customWidth="1"/>
    <col min="11575" max="11575" width="0.5703125" style="143" customWidth="1"/>
    <col min="11576" max="11576" width="2.140625" style="143" customWidth="1"/>
    <col min="11577" max="11577" width="0.5703125" style="143" customWidth="1"/>
    <col min="11578" max="11578" width="2.140625" style="143" customWidth="1"/>
    <col min="11579" max="11579" width="0.5703125" style="143" customWidth="1"/>
    <col min="11580" max="11580" width="2.140625" style="143" customWidth="1"/>
    <col min="11581" max="11581" width="0.5703125" style="143" customWidth="1"/>
    <col min="11582" max="11582" width="2.140625" style="143" customWidth="1"/>
    <col min="11583" max="11583" width="0.5703125" style="143" customWidth="1"/>
    <col min="11584" max="11584" width="2.140625" style="143" customWidth="1"/>
    <col min="11585" max="11585" width="0.5703125" style="143" customWidth="1"/>
    <col min="11586" max="11586" width="2.140625" style="143" customWidth="1"/>
    <col min="11587" max="11587" width="0.5703125" style="143" customWidth="1"/>
    <col min="11588" max="11588" width="2.140625" style="143" customWidth="1"/>
    <col min="11589" max="11589" width="0.5703125" style="143" customWidth="1"/>
    <col min="11590" max="11590" width="2.140625" style="143" customWidth="1"/>
    <col min="11591" max="11591" width="0.5703125" style="143" customWidth="1"/>
    <col min="11592" max="11592" width="2.140625" style="143" customWidth="1"/>
    <col min="11593" max="11593" width="0.5703125" style="143" customWidth="1"/>
    <col min="11594" max="11594" width="2.140625" style="143" customWidth="1"/>
    <col min="11595" max="11595" width="0.5703125" style="143" customWidth="1"/>
    <col min="11596" max="11596" width="2.140625" style="143" customWidth="1"/>
    <col min="11597" max="11597" width="0.5703125" style="143" customWidth="1"/>
    <col min="11598" max="11598" width="2.140625" style="143" customWidth="1"/>
    <col min="11599" max="11599" width="0.5703125" style="143" customWidth="1"/>
    <col min="11600" max="11600" width="2.140625" style="143" customWidth="1"/>
    <col min="11601" max="11601" width="0.5703125" style="143" customWidth="1"/>
    <col min="11602" max="11602" width="2.140625" style="143" customWidth="1"/>
    <col min="11603" max="11603" width="0.5703125" style="143" customWidth="1"/>
    <col min="11604" max="11604" width="2.140625" style="143" customWidth="1"/>
    <col min="11605" max="11605" width="0.5703125" style="143" customWidth="1"/>
    <col min="11606" max="11606" width="1.7109375" style="143" customWidth="1"/>
    <col min="11607" max="11776" width="9.140625" style="143"/>
    <col min="11777" max="11777" width="0.7109375" style="143" customWidth="1"/>
    <col min="11778" max="11778" width="0.42578125" style="143" customWidth="1"/>
    <col min="11779" max="11779" width="1.5703125" style="143" customWidth="1"/>
    <col min="11780" max="11780" width="0.28515625" style="143" customWidth="1"/>
    <col min="11781" max="11781" width="3.42578125" style="143" customWidth="1"/>
    <col min="11782" max="11782" width="0.5703125" style="143" customWidth="1"/>
    <col min="11783" max="11802" width="0.7109375" style="143" customWidth="1"/>
    <col min="11803" max="11803" width="0.5703125" style="143" customWidth="1"/>
    <col min="11804" max="11804" width="3.42578125" style="143" customWidth="1"/>
    <col min="11805" max="11805" width="0.5703125" style="143" customWidth="1"/>
    <col min="11806" max="11806" width="0.7109375" style="143" customWidth="1"/>
    <col min="11807" max="11807" width="2.140625" style="143" customWidth="1"/>
    <col min="11808" max="11808" width="0.5703125" style="143" customWidth="1"/>
    <col min="11809" max="11809" width="2.140625" style="143" customWidth="1"/>
    <col min="11810" max="11810" width="0.5703125" style="143" customWidth="1"/>
    <col min="11811" max="11811" width="2.140625" style="143" customWidth="1"/>
    <col min="11812" max="11812" width="0.5703125" style="143" customWidth="1"/>
    <col min="11813" max="11813" width="2.140625" style="143" customWidth="1"/>
    <col min="11814" max="11814" width="0.5703125" style="143" customWidth="1"/>
    <col min="11815" max="11815" width="2.140625" style="143" customWidth="1"/>
    <col min="11816" max="11816" width="0.5703125" style="143" customWidth="1"/>
    <col min="11817" max="11817" width="2.140625" style="143" customWidth="1"/>
    <col min="11818" max="11818" width="0.5703125" style="143" customWidth="1"/>
    <col min="11819" max="11819" width="2.140625" style="143" customWidth="1"/>
    <col min="11820" max="11820" width="0.5703125" style="143" customWidth="1"/>
    <col min="11821" max="11821" width="2.140625" style="143" customWidth="1"/>
    <col min="11822" max="11822" width="0.5703125" style="143" customWidth="1"/>
    <col min="11823" max="11823" width="2.140625" style="143" customWidth="1"/>
    <col min="11824" max="11824" width="0.5703125" style="143" customWidth="1"/>
    <col min="11825" max="11825" width="2.140625" style="143" customWidth="1"/>
    <col min="11826" max="11826" width="0.5703125" style="143" customWidth="1"/>
    <col min="11827" max="11827" width="2.140625" style="143" customWidth="1"/>
    <col min="11828" max="11829" width="0.5703125" style="143" customWidth="1"/>
    <col min="11830" max="11830" width="2.140625" style="143" customWidth="1"/>
    <col min="11831" max="11831" width="0.5703125" style="143" customWidth="1"/>
    <col min="11832" max="11832" width="2.140625" style="143" customWidth="1"/>
    <col min="11833" max="11833" width="0.5703125" style="143" customWidth="1"/>
    <col min="11834" max="11834" width="2.140625" style="143" customWidth="1"/>
    <col min="11835" max="11835" width="0.5703125" style="143" customWidth="1"/>
    <col min="11836" max="11836" width="2.140625" style="143" customWidth="1"/>
    <col min="11837" max="11837" width="0.5703125" style="143" customWidth="1"/>
    <col min="11838" max="11838" width="2.140625" style="143" customWidth="1"/>
    <col min="11839" max="11839" width="0.5703125" style="143" customWidth="1"/>
    <col min="11840" max="11840" width="2.140625" style="143" customWidth="1"/>
    <col min="11841" max="11841" width="0.5703125" style="143" customWidth="1"/>
    <col min="11842" max="11842" width="2.140625" style="143" customWidth="1"/>
    <col min="11843" max="11843" width="0.5703125" style="143" customWidth="1"/>
    <col min="11844" max="11844" width="2.140625" style="143" customWidth="1"/>
    <col min="11845" max="11845" width="0.5703125" style="143" customWidth="1"/>
    <col min="11846" max="11846" width="2.140625" style="143" customWidth="1"/>
    <col min="11847" max="11847" width="0.5703125" style="143" customWidth="1"/>
    <col min="11848" max="11848" width="2.140625" style="143" customWidth="1"/>
    <col min="11849" max="11849" width="0.5703125" style="143" customWidth="1"/>
    <col min="11850" max="11850" width="2.140625" style="143" customWidth="1"/>
    <col min="11851" max="11851" width="0.5703125" style="143" customWidth="1"/>
    <col min="11852" max="11852" width="2.140625" style="143" customWidth="1"/>
    <col min="11853" max="11853" width="0.5703125" style="143" customWidth="1"/>
    <col min="11854" max="11854" width="2.140625" style="143" customWidth="1"/>
    <col min="11855" max="11855" width="0.5703125" style="143" customWidth="1"/>
    <col min="11856" max="11856" width="2.140625" style="143" customWidth="1"/>
    <col min="11857" max="11857" width="0.5703125" style="143" customWidth="1"/>
    <col min="11858" max="11858" width="2.140625" style="143" customWidth="1"/>
    <col min="11859" max="11859" width="0.5703125" style="143" customWidth="1"/>
    <col min="11860" max="11860" width="2.140625" style="143" customWidth="1"/>
    <col min="11861" max="11861" width="0.5703125" style="143" customWidth="1"/>
    <col min="11862" max="11862" width="1.7109375" style="143" customWidth="1"/>
    <col min="11863" max="12032" width="9.140625" style="143"/>
    <col min="12033" max="12033" width="0.7109375" style="143" customWidth="1"/>
    <col min="12034" max="12034" width="0.42578125" style="143" customWidth="1"/>
    <col min="12035" max="12035" width="1.5703125" style="143" customWidth="1"/>
    <col min="12036" max="12036" width="0.28515625" style="143" customWidth="1"/>
    <col min="12037" max="12037" width="3.42578125" style="143" customWidth="1"/>
    <col min="12038" max="12038" width="0.5703125" style="143" customWidth="1"/>
    <col min="12039" max="12058" width="0.7109375" style="143" customWidth="1"/>
    <col min="12059" max="12059" width="0.5703125" style="143" customWidth="1"/>
    <col min="12060" max="12060" width="3.42578125" style="143" customWidth="1"/>
    <col min="12061" max="12061" width="0.5703125" style="143" customWidth="1"/>
    <col min="12062" max="12062" width="0.7109375" style="143" customWidth="1"/>
    <col min="12063" max="12063" width="2.140625" style="143" customWidth="1"/>
    <col min="12064" max="12064" width="0.5703125" style="143" customWidth="1"/>
    <col min="12065" max="12065" width="2.140625" style="143" customWidth="1"/>
    <col min="12066" max="12066" width="0.5703125" style="143" customWidth="1"/>
    <col min="12067" max="12067" width="2.140625" style="143" customWidth="1"/>
    <col min="12068" max="12068" width="0.5703125" style="143" customWidth="1"/>
    <col min="12069" max="12069" width="2.140625" style="143" customWidth="1"/>
    <col min="12070" max="12070" width="0.5703125" style="143" customWidth="1"/>
    <col min="12071" max="12071" width="2.140625" style="143" customWidth="1"/>
    <col min="12072" max="12072" width="0.5703125" style="143" customWidth="1"/>
    <col min="12073" max="12073" width="2.140625" style="143" customWidth="1"/>
    <col min="12074" max="12074" width="0.5703125" style="143" customWidth="1"/>
    <col min="12075" max="12075" width="2.140625" style="143" customWidth="1"/>
    <col min="12076" max="12076" width="0.5703125" style="143" customWidth="1"/>
    <col min="12077" max="12077" width="2.140625" style="143" customWidth="1"/>
    <col min="12078" max="12078" width="0.5703125" style="143" customWidth="1"/>
    <col min="12079" max="12079" width="2.140625" style="143" customWidth="1"/>
    <col min="12080" max="12080" width="0.5703125" style="143" customWidth="1"/>
    <col min="12081" max="12081" width="2.140625" style="143" customWidth="1"/>
    <col min="12082" max="12082" width="0.5703125" style="143" customWidth="1"/>
    <col min="12083" max="12083" width="2.140625" style="143" customWidth="1"/>
    <col min="12084" max="12085" width="0.5703125" style="143" customWidth="1"/>
    <col min="12086" max="12086" width="2.140625" style="143" customWidth="1"/>
    <col min="12087" max="12087" width="0.5703125" style="143" customWidth="1"/>
    <col min="12088" max="12088" width="2.140625" style="143" customWidth="1"/>
    <col min="12089" max="12089" width="0.5703125" style="143" customWidth="1"/>
    <col min="12090" max="12090" width="2.140625" style="143" customWidth="1"/>
    <col min="12091" max="12091" width="0.5703125" style="143" customWidth="1"/>
    <col min="12092" max="12092" width="2.140625" style="143" customWidth="1"/>
    <col min="12093" max="12093" width="0.5703125" style="143" customWidth="1"/>
    <col min="12094" max="12094" width="2.140625" style="143" customWidth="1"/>
    <col min="12095" max="12095" width="0.5703125" style="143" customWidth="1"/>
    <col min="12096" max="12096" width="2.140625" style="143" customWidth="1"/>
    <col min="12097" max="12097" width="0.5703125" style="143" customWidth="1"/>
    <col min="12098" max="12098" width="2.140625" style="143" customWidth="1"/>
    <col min="12099" max="12099" width="0.5703125" style="143" customWidth="1"/>
    <col min="12100" max="12100" width="2.140625" style="143" customWidth="1"/>
    <col min="12101" max="12101" width="0.5703125" style="143" customWidth="1"/>
    <col min="12102" max="12102" width="2.140625" style="143" customWidth="1"/>
    <col min="12103" max="12103" width="0.5703125" style="143" customWidth="1"/>
    <col min="12104" max="12104" width="2.140625" style="143" customWidth="1"/>
    <col min="12105" max="12105" width="0.5703125" style="143" customWidth="1"/>
    <col min="12106" max="12106" width="2.140625" style="143" customWidth="1"/>
    <col min="12107" max="12107" width="0.5703125" style="143" customWidth="1"/>
    <col min="12108" max="12108" width="2.140625" style="143" customWidth="1"/>
    <col min="12109" max="12109" width="0.5703125" style="143" customWidth="1"/>
    <col min="12110" max="12110" width="2.140625" style="143" customWidth="1"/>
    <col min="12111" max="12111" width="0.5703125" style="143" customWidth="1"/>
    <col min="12112" max="12112" width="2.140625" style="143" customWidth="1"/>
    <col min="12113" max="12113" width="0.5703125" style="143" customWidth="1"/>
    <col min="12114" max="12114" width="2.140625" style="143" customWidth="1"/>
    <col min="12115" max="12115" width="0.5703125" style="143" customWidth="1"/>
    <col min="12116" max="12116" width="2.140625" style="143" customWidth="1"/>
    <col min="12117" max="12117" width="0.5703125" style="143" customWidth="1"/>
    <col min="12118" max="12118" width="1.7109375" style="143" customWidth="1"/>
    <col min="12119" max="12288" width="9.140625" style="143"/>
    <col min="12289" max="12289" width="0.7109375" style="143" customWidth="1"/>
    <col min="12290" max="12290" width="0.42578125" style="143" customWidth="1"/>
    <col min="12291" max="12291" width="1.5703125" style="143" customWidth="1"/>
    <col min="12292" max="12292" width="0.28515625" style="143" customWidth="1"/>
    <col min="12293" max="12293" width="3.42578125" style="143" customWidth="1"/>
    <col min="12294" max="12294" width="0.5703125" style="143" customWidth="1"/>
    <col min="12295" max="12314" width="0.7109375" style="143" customWidth="1"/>
    <col min="12315" max="12315" width="0.5703125" style="143" customWidth="1"/>
    <col min="12316" max="12316" width="3.42578125" style="143" customWidth="1"/>
    <col min="12317" max="12317" width="0.5703125" style="143" customWidth="1"/>
    <col min="12318" max="12318" width="0.7109375" style="143" customWidth="1"/>
    <col min="12319" max="12319" width="2.140625" style="143" customWidth="1"/>
    <col min="12320" max="12320" width="0.5703125" style="143" customWidth="1"/>
    <col min="12321" max="12321" width="2.140625" style="143" customWidth="1"/>
    <col min="12322" max="12322" width="0.5703125" style="143" customWidth="1"/>
    <col min="12323" max="12323" width="2.140625" style="143" customWidth="1"/>
    <col min="12324" max="12324" width="0.5703125" style="143" customWidth="1"/>
    <col min="12325" max="12325" width="2.140625" style="143" customWidth="1"/>
    <col min="12326" max="12326" width="0.5703125" style="143" customWidth="1"/>
    <col min="12327" max="12327" width="2.140625" style="143" customWidth="1"/>
    <col min="12328" max="12328" width="0.5703125" style="143" customWidth="1"/>
    <col min="12329" max="12329" width="2.140625" style="143" customWidth="1"/>
    <col min="12330" max="12330" width="0.5703125" style="143" customWidth="1"/>
    <col min="12331" max="12331" width="2.140625" style="143" customWidth="1"/>
    <col min="12332" max="12332" width="0.5703125" style="143" customWidth="1"/>
    <col min="12333" max="12333" width="2.140625" style="143" customWidth="1"/>
    <col min="12334" max="12334" width="0.5703125" style="143" customWidth="1"/>
    <col min="12335" max="12335" width="2.140625" style="143" customWidth="1"/>
    <col min="12336" max="12336" width="0.5703125" style="143" customWidth="1"/>
    <col min="12337" max="12337" width="2.140625" style="143" customWidth="1"/>
    <col min="12338" max="12338" width="0.5703125" style="143" customWidth="1"/>
    <col min="12339" max="12339" width="2.140625" style="143" customWidth="1"/>
    <col min="12340" max="12341" width="0.5703125" style="143" customWidth="1"/>
    <col min="12342" max="12342" width="2.140625" style="143" customWidth="1"/>
    <col min="12343" max="12343" width="0.5703125" style="143" customWidth="1"/>
    <col min="12344" max="12344" width="2.140625" style="143" customWidth="1"/>
    <col min="12345" max="12345" width="0.5703125" style="143" customWidth="1"/>
    <col min="12346" max="12346" width="2.140625" style="143" customWidth="1"/>
    <col min="12347" max="12347" width="0.5703125" style="143" customWidth="1"/>
    <col min="12348" max="12348" width="2.140625" style="143" customWidth="1"/>
    <col min="12349" max="12349" width="0.5703125" style="143" customWidth="1"/>
    <col min="12350" max="12350" width="2.140625" style="143" customWidth="1"/>
    <col min="12351" max="12351" width="0.5703125" style="143" customWidth="1"/>
    <col min="12352" max="12352" width="2.140625" style="143" customWidth="1"/>
    <col min="12353" max="12353" width="0.5703125" style="143" customWidth="1"/>
    <col min="12354" max="12354" width="2.140625" style="143" customWidth="1"/>
    <col min="12355" max="12355" width="0.5703125" style="143" customWidth="1"/>
    <col min="12356" max="12356" width="2.140625" style="143" customWidth="1"/>
    <col min="12357" max="12357" width="0.5703125" style="143" customWidth="1"/>
    <col min="12358" max="12358" width="2.140625" style="143" customWidth="1"/>
    <col min="12359" max="12359" width="0.5703125" style="143" customWidth="1"/>
    <col min="12360" max="12360" width="2.140625" style="143" customWidth="1"/>
    <col min="12361" max="12361" width="0.5703125" style="143" customWidth="1"/>
    <col min="12362" max="12362" width="2.140625" style="143" customWidth="1"/>
    <col min="12363" max="12363" width="0.5703125" style="143" customWidth="1"/>
    <col min="12364" max="12364" width="2.140625" style="143" customWidth="1"/>
    <col min="12365" max="12365" width="0.5703125" style="143" customWidth="1"/>
    <col min="12366" max="12366" width="2.140625" style="143" customWidth="1"/>
    <col min="12367" max="12367" width="0.5703125" style="143" customWidth="1"/>
    <col min="12368" max="12368" width="2.140625" style="143" customWidth="1"/>
    <col min="12369" max="12369" width="0.5703125" style="143" customWidth="1"/>
    <col min="12370" max="12370" width="2.140625" style="143" customWidth="1"/>
    <col min="12371" max="12371" width="0.5703125" style="143" customWidth="1"/>
    <col min="12372" max="12372" width="2.140625" style="143" customWidth="1"/>
    <col min="12373" max="12373" width="0.5703125" style="143" customWidth="1"/>
    <col min="12374" max="12374" width="1.7109375" style="143" customWidth="1"/>
    <col min="12375" max="12544" width="9.140625" style="143"/>
    <col min="12545" max="12545" width="0.7109375" style="143" customWidth="1"/>
    <col min="12546" max="12546" width="0.42578125" style="143" customWidth="1"/>
    <col min="12547" max="12547" width="1.5703125" style="143" customWidth="1"/>
    <col min="12548" max="12548" width="0.28515625" style="143" customWidth="1"/>
    <col min="12549" max="12549" width="3.42578125" style="143" customWidth="1"/>
    <col min="12550" max="12550" width="0.5703125" style="143" customWidth="1"/>
    <col min="12551" max="12570" width="0.7109375" style="143" customWidth="1"/>
    <col min="12571" max="12571" width="0.5703125" style="143" customWidth="1"/>
    <col min="12572" max="12572" width="3.42578125" style="143" customWidth="1"/>
    <col min="12573" max="12573" width="0.5703125" style="143" customWidth="1"/>
    <col min="12574" max="12574" width="0.7109375" style="143" customWidth="1"/>
    <col min="12575" max="12575" width="2.140625" style="143" customWidth="1"/>
    <col min="12576" max="12576" width="0.5703125" style="143" customWidth="1"/>
    <col min="12577" max="12577" width="2.140625" style="143" customWidth="1"/>
    <col min="12578" max="12578" width="0.5703125" style="143" customWidth="1"/>
    <col min="12579" max="12579" width="2.140625" style="143" customWidth="1"/>
    <col min="12580" max="12580" width="0.5703125" style="143" customWidth="1"/>
    <col min="12581" max="12581" width="2.140625" style="143" customWidth="1"/>
    <col min="12582" max="12582" width="0.5703125" style="143" customWidth="1"/>
    <col min="12583" max="12583" width="2.140625" style="143" customWidth="1"/>
    <col min="12584" max="12584" width="0.5703125" style="143" customWidth="1"/>
    <col min="12585" max="12585" width="2.140625" style="143" customWidth="1"/>
    <col min="12586" max="12586" width="0.5703125" style="143" customWidth="1"/>
    <col min="12587" max="12587" width="2.140625" style="143" customWidth="1"/>
    <col min="12588" max="12588" width="0.5703125" style="143" customWidth="1"/>
    <col min="12589" max="12589" width="2.140625" style="143" customWidth="1"/>
    <col min="12590" max="12590" width="0.5703125" style="143" customWidth="1"/>
    <col min="12591" max="12591" width="2.140625" style="143" customWidth="1"/>
    <col min="12592" max="12592" width="0.5703125" style="143" customWidth="1"/>
    <col min="12593" max="12593" width="2.140625" style="143" customWidth="1"/>
    <col min="12594" max="12594" width="0.5703125" style="143" customWidth="1"/>
    <col min="12595" max="12595" width="2.140625" style="143" customWidth="1"/>
    <col min="12596" max="12597" width="0.5703125" style="143" customWidth="1"/>
    <col min="12598" max="12598" width="2.140625" style="143" customWidth="1"/>
    <col min="12599" max="12599" width="0.5703125" style="143" customWidth="1"/>
    <col min="12600" max="12600" width="2.140625" style="143" customWidth="1"/>
    <col min="12601" max="12601" width="0.5703125" style="143" customWidth="1"/>
    <col min="12602" max="12602" width="2.140625" style="143" customWidth="1"/>
    <col min="12603" max="12603" width="0.5703125" style="143" customWidth="1"/>
    <col min="12604" max="12604" width="2.140625" style="143" customWidth="1"/>
    <col min="12605" max="12605" width="0.5703125" style="143" customWidth="1"/>
    <col min="12606" max="12606" width="2.140625" style="143" customWidth="1"/>
    <col min="12607" max="12607" width="0.5703125" style="143" customWidth="1"/>
    <col min="12608" max="12608" width="2.140625" style="143" customWidth="1"/>
    <col min="12609" max="12609" width="0.5703125" style="143" customWidth="1"/>
    <col min="12610" max="12610" width="2.140625" style="143" customWidth="1"/>
    <col min="12611" max="12611" width="0.5703125" style="143" customWidth="1"/>
    <col min="12612" max="12612" width="2.140625" style="143" customWidth="1"/>
    <col min="12613" max="12613" width="0.5703125" style="143" customWidth="1"/>
    <col min="12614" max="12614" width="2.140625" style="143" customWidth="1"/>
    <col min="12615" max="12615" width="0.5703125" style="143" customWidth="1"/>
    <col min="12616" max="12616" width="2.140625" style="143" customWidth="1"/>
    <col min="12617" max="12617" width="0.5703125" style="143" customWidth="1"/>
    <col min="12618" max="12618" width="2.140625" style="143" customWidth="1"/>
    <col min="12619" max="12619" width="0.5703125" style="143" customWidth="1"/>
    <col min="12620" max="12620" width="2.140625" style="143" customWidth="1"/>
    <col min="12621" max="12621" width="0.5703125" style="143" customWidth="1"/>
    <col min="12622" max="12622" width="2.140625" style="143" customWidth="1"/>
    <col min="12623" max="12623" width="0.5703125" style="143" customWidth="1"/>
    <col min="12624" max="12624" width="2.140625" style="143" customWidth="1"/>
    <col min="12625" max="12625" width="0.5703125" style="143" customWidth="1"/>
    <col min="12626" max="12626" width="2.140625" style="143" customWidth="1"/>
    <col min="12627" max="12627" width="0.5703125" style="143" customWidth="1"/>
    <col min="12628" max="12628" width="2.140625" style="143" customWidth="1"/>
    <col min="12629" max="12629" width="0.5703125" style="143" customWidth="1"/>
    <col min="12630" max="12630" width="1.7109375" style="143" customWidth="1"/>
    <col min="12631" max="12800" width="9.140625" style="143"/>
    <col min="12801" max="12801" width="0.7109375" style="143" customWidth="1"/>
    <col min="12802" max="12802" width="0.42578125" style="143" customWidth="1"/>
    <col min="12803" max="12803" width="1.5703125" style="143" customWidth="1"/>
    <col min="12804" max="12804" width="0.28515625" style="143" customWidth="1"/>
    <col min="12805" max="12805" width="3.42578125" style="143" customWidth="1"/>
    <col min="12806" max="12806" width="0.5703125" style="143" customWidth="1"/>
    <col min="12807" max="12826" width="0.7109375" style="143" customWidth="1"/>
    <col min="12827" max="12827" width="0.5703125" style="143" customWidth="1"/>
    <col min="12828" max="12828" width="3.42578125" style="143" customWidth="1"/>
    <col min="12829" max="12829" width="0.5703125" style="143" customWidth="1"/>
    <col min="12830" max="12830" width="0.7109375" style="143" customWidth="1"/>
    <col min="12831" max="12831" width="2.140625" style="143" customWidth="1"/>
    <col min="12832" max="12832" width="0.5703125" style="143" customWidth="1"/>
    <col min="12833" max="12833" width="2.140625" style="143" customWidth="1"/>
    <col min="12834" max="12834" width="0.5703125" style="143" customWidth="1"/>
    <col min="12835" max="12835" width="2.140625" style="143" customWidth="1"/>
    <col min="12836" max="12836" width="0.5703125" style="143" customWidth="1"/>
    <col min="12837" max="12837" width="2.140625" style="143" customWidth="1"/>
    <col min="12838" max="12838" width="0.5703125" style="143" customWidth="1"/>
    <col min="12839" max="12839" width="2.140625" style="143" customWidth="1"/>
    <col min="12840" max="12840" width="0.5703125" style="143" customWidth="1"/>
    <col min="12841" max="12841" width="2.140625" style="143" customWidth="1"/>
    <col min="12842" max="12842" width="0.5703125" style="143" customWidth="1"/>
    <col min="12843" max="12843" width="2.140625" style="143" customWidth="1"/>
    <col min="12844" max="12844" width="0.5703125" style="143" customWidth="1"/>
    <col min="12845" max="12845" width="2.140625" style="143" customWidth="1"/>
    <col min="12846" max="12846" width="0.5703125" style="143" customWidth="1"/>
    <col min="12847" max="12847" width="2.140625" style="143" customWidth="1"/>
    <col min="12848" max="12848" width="0.5703125" style="143" customWidth="1"/>
    <col min="12849" max="12849" width="2.140625" style="143" customWidth="1"/>
    <col min="12850" max="12850" width="0.5703125" style="143" customWidth="1"/>
    <col min="12851" max="12851" width="2.140625" style="143" customWidth="1"/>
    <col min="12852" max="12853" width="0.5703125" style="143" customWidth="1"/>
    <col min="12854" max="12854" width="2.140625" style="143" customWidth="1"/>
    <col min="12855" max="12855" width="0.5703125" style="143" customWidth="1"/>
    <col min="12856" max="12856" width="2.140625" style="143" customWidth="1"/>
    <col min="12857" max="12857" width="0.5703125" style="143" customWidth="1"/>
    <col min="12858" max="12858" width="2.140625" style="143" customWidth="1"/>
    <col min="12859" max="12859" width="0.5703125" style="143" customWidth="1"/>
    <col min="12860" max="12860" width="2.140625" style="143" customWidth="1"/>
    <col min="12861" max="12861" width="0.5703125" style="143" customWidth="1"/>
    <col min="12862" max="12862" width="2.140625" style="143" customWidth="1"/>
    <col min="12863" max="12863" width="0.5703125" style="143" customWidth="1"/>
    <col min="12864" max="12864" width="2.140625" style="143" customWidth="1"/>
    <col min="12865" max="12865" width="0.5703125" style="143" customWidth="1"/>
    <col min="12866" max="12866" width="2.140625" style="143" customWidth="1"/>
    <col min="12867" max="12867" width="0.5703125" style="143" customWidth="1"/>
    <col min="12868" max="12868" width="2.140625" style="143" customWidth="1"/>
    <col min="12869" max="12869" width="0.5703125" style="143" customWidth="1"/>
    <col min="12870" max="12870" width="2.140625" style="143" customWidth="1"/>
    <col min="12871" max="12871" width="0.5703125" style="143" customWidth="1"/>
    <col min="12872" max="12872" width="2.140625" style="143" customWidth="1"/>
    <col min="12873" max="12873" width="0.5703125" style="143" customWidth="1"/>
    <col min="12874" max="12874" width="2.140625" style="143" customWidth="1"/>
    <col min="12875" max="12875" width="0.5703125" style="143" customWidth="1"/>
    <col min="12876" max="12876" width="2.140625" style="143" customWidth="1"/>
    <col min="12877" max="12877" width="0.5703125" style="143" customWidth="1"/>
    <col min="12878" max="12878" width="2.140625" style="143" customWidth="1"/>
    <col min="12879" max="12879" width="0.5703125" style="143" customWidth="1"/>
    <col min="12880" max="12880" width="2.140625" style="143" customWidth="1"/>
    <col min="12881" max="12881" width="0.5703125" style="143" customWidth="1"/>
    <col min="12882" max="12882" width="2.140625" style="143" customWidth="1"/>
    <col min="12883" max="12883" width="0.5703125" style="143" customWidth="1"/>
    <col min="12884" max="12884" width="2.140625" style="143" customWidth="1"/>
    <col min="12885" max="12885" width="0.5703125" style="143" customWidth="1"/>
    <col min="12886" max="12886" width="1.7109375" style="143" customWidth="1"/>
    <col min="12887" max="13056" width="9.140625" style="143"/>
    <col min="13057" max="13057" width="0.7109375" style="143" customWidth="1"/>
    <col min="13058" max="13058" width="0.42578125" style="143" customWidth="1"/>
    <col min="13059" max="13059" width="1.5703125" style="143" customWidth="1"/>
    <col min="13060" max="13060" width="0.28515625" style="143" customWidth="1"/>
    <col min="13061" max="13061" width="3.42578125" style="143" customWidth="1"/>
    <col min="13062" max="13062" width="0.5703125" style="143" customWidth="1"/>
    <col min="13063" max="13082" width="0.7109375" style="143" customWidth="1"/>
    <col min="13083" max="13083" width="0.5703125" style="143" customWidth="1"/>
    <col min="13084" max="13084" width="3.42578125" style="143" customWidth="1"/>
    <col min="13085" max="13085" width="0.5703125" style="143" customWidth="1"/>
    <col min="13086" max="13086" width="0.7109375" style="143" customWidth="1"/>
    <col min="13087" max="13087" width="2.140625" style="143" customWidth="1"/>
    <col min="13088" max="13088" width="0.5703125" style="143" customWidth="1"/>
    <col min="13089" max="13089" width="2.140625" style="143" customWidth="1"/>
    <col min="13090" max="13090" width="0.5703125" style="143" customWidth="1"/>
    <col min="13091" max="13091" width="2.140625" style="143" customWidth="1"/>
    <col min="13092" max="13092" width="0.5703125" style="143" customWidth="1"/>
    <col min="13093" max="13093" width="2.140625" style="143" customWidth="1"/>
    <col min="13094" max="13094" width="0.5703125" style="143" customWidth="1"/>
    <col min="13095" max="13095" width="2.140625" style="143" customWidth="1"/>
    <col min="13096" max="13096" width="0.5703125" style="143" customWidth="1"/>
    <col min="13097" max="13097" width="2.140625" style="143" customWidth="1"/>
    <col min="13098" max="13098" width="0.5703125" style="143" customWidth="1"/>
    <col min="13099" max="13099" width="2.140625" style="143" customWidth="1"/>
    <col min="13100" max="13100" width="0.5703125" style="143" customWidth="1"/>
    <col min="13101" max="13101" width="2.140625" style="143" customWidth="1"/>
    <col min="13102" max="13102" width="0.5703125" style="143" customWidth="1"/>
    <col min="13103" max="13103" width="2.140625" style="143" customWidth="1"/>
    <col min="13104" max="13104" width="0.5703125" style="143" customWidth="1"/>
    <col min="13105" max="13105" width="2.140625" style="143" customWidth="1"/>
    <col min="13106" max="13106" width="0.5703125" style="143" customWidth="1"/>
    <col min="13107" max="13107" width="2.140625" style="143" customWidth="1"/>
    <col min="13108" max="13109" width="0.5703125" style="143" customWidth="1"/>
    <col min="13110" max="13110" width="2.140625" style="143" customWidth="1"/>
    <col min="13111" max="13111" width="0.5703125" style="143" customWidth="1"/>
    <col min="13112" max="13112" width="2.140625" style="143" customWidth="1"/>
    <col min="13113" max="13113" width="0.5703125" style="143" customWidth="1"/>
    <col min="13114" max="13114" width="2.140625" style="143" customWidth="1"/>
    <col min="13115" max="13115" width="0.5703125" style="143" customWidth="1"/>
    <col min="13116" max="13116" width="2.140625" style="143" customWidth="1"/>
    <col min="13117" max="13117" width="0.5703125" style="143" customWidth="1"/>
    <col min="13118" max="13118" width="2.140625" style="143" customWidth="1"/>
    <col min="13119" max="13119" width="0.5703125" style="143" customWidth="1"/>
    <col min="13120" max="13120" width="2.140625" style="143" customWidth="1"/>
    <col min="13121" max="13121" width="0.5703125" style="143" customWidth="1"/>
    <col min="13122" max="13122" width="2.140625" style="143" customWidth="1"/>
    <col min="13123" max="13123" width="0.5703125" style="143" customWidth="1"/>
    <col min="13124" max="13124" width="2.140625" style="143" customWidth="1"/>
    <col min="13125" max="13125" width="0.5703125" style="143" customWidth="1"/>
    <col min="13126" max="13126" width="2.140625" style="143" customWidth="1"/>
    <col min="13127" max="13127" width="0.5703125" style="143" customWidth="1"/>
    <col min="13128" max="13128" width="2.140625" style="143" customWidth="1"/>
    <col min="13129" max="13129" width="0.5703125" style="143" customWidth="1"/>
    <col min="13130" max="13130" width="2.140625" style="143" customWidth="1"/>
    <col min="13131" max="13131" width="0.5703125" style="143" customWidth="1"/>
    <col min="13132" max="13132" width="2.140625" style="143" customWidth="1"/>
    <col min="13133" max="13133" width="0.5703125" style="143" customWidth="1"/>
    <col min="13134" max="13134" width="2.140625" style="143" customWidth="1"/>
    <col min="13135" max="13135" width="0.5703125" style="143" customWidth="1"/>
    <col min="13136" max="13136" width="2.140625" style="143" customWidth="1"/>
    <col min="13137" max="13137" width="0.5703125" style="143" customWidth="1"/>
    <col min="13138" max="13138" width="2.140625" style="143" customWidth="1"/>
    <col min="13139" max="13139" width="0.5703125" style="143" customWidth="1"/>
    <col min="13140" max="13140" width="2.140625" style="143" customWidth="1"/>
    <col min="13141" max="13141" width="0.5703125" style="143" customWidth="1"/>
    <col min="13142" max="13142" width="1.7109375" style="143" customWidth="1"/>
    <col min="13143" max="13312" width="9.140625" style="143"/>
    <col min="13313" max="13313" width="0.7109375" style="143" customWidth="1"/>
    <col min="13314" max="13314" width="0.42578125" style="143" customWidth="1"/>
    <col min="13315" max="13315" width="1.5703125" style="143" customWidth="1"/>
    <col min="13316" max="13316" width="0.28515625" style="143" customWidth="1"/>
    <col min="13317" max="13317" width="3.42578125" style="143" customWidth="1"/>
    <col min="13318" max="13318" width="0.5703125" style="143" customWidth="1"/>
    <col min="13319" max="13338" width="0.7109375" style="143" customWidth="1"/>
    <col min="13339" max="13339" width="0.5703125" style="143" customWidth="1"/>
    <col min="13340" max="13340" width="3.42578125" style="143" customWidth="1"/>
    <col min="13341" max="13341" width="0.5703125" style="143" customWidth="1"/>
    <col min="13342" max="13342" width="0.7109375" style="143" customWidth="1"/>
    <col min="13343" max="13343" width="2.140625" style="143" customWidth="1"/>
    <col min="13344" max="13344" width="0.5703125" style="143" customWidth="1"/>
    <col min="13345" max="13345" width="2.140625" style="143" customWidth="1"/>
    <col min="13346" max="13346" width="0.5703125" style="143" customWidth="1"/>
    <col min="13347" max="13347" width="2.140625" style="143" customWidth="1"/>
    <col min="13348" max="13348" width="0.5703125" style="143" customWidth="1"/>
    <col min="13349" max="13349" width="2.140625" style="143" customWidth="1"/>
    <col min="13350" max="13350" width="0.5703125" style="143" customWidth="1"/>
    <col min="13351" max="13351" width="2.140625" style="143" customWidth="1"/>
    <col min="13352" max="13352" width="0.5703125" style="143" customWidth="1"/>
    <col min="13353" max="13353" width="2.140625" style="143" customWidth="1"/>
    <col min="13354" max="13354" width="0.5703125" style="143" customWidth="1"/>
    <col min="13355" max="13355" width="2.140625" style="143" customWidth="1"/>
    <col min="13356" max="13356" width="0.5703125" style="143" customWidth="1"/>
    <col min="13357" max="13357" width="2.140625" style="143" customWidth="1"/>
    <col min="13358" max="13358" width="0.5703125" style="143" customWidth="1"/>
    <col min="13359" max="13359" width="2.140625" style="143" customWidth="1"/>
    <col min="13360" max="13360" width="0.5703125" style="143" customWidth="1"/>
    <col min="13361" max="13361" width="2.140625" style="143" customWidth="1"/>
    <col min="13362" max="13362" width="0.5703125" style="143" customWidth="1"/>
    <col min="13363" max="13363" width="2.140625" style="143" customWidth="1"/>
    <col min="13364" max="13365" width="0.5703125" style="143" customWidth="1"/>
    <col min="13366" max="13366" width="2.140625" style="143" customWidth="1"/>
    <col min="13367" max="13367" width="0.5703125" style="143" customWidth="1"/>
    <col min="13368" max="13368" width="2.140625" style="143" customWidth="1"/>
    <col min="13369" max="13369" width="0.5703125" style="143" customWidth="1"/>
    <col min="13370" max="13370" width="2.140625" style="143" customWidth="1"/>
    <col min="13371" max="13371" width="0.5703125" style="143" customWidth="1"/>
    <col min="13372" max="13372" width="2.140625" style="143" customWidth="1"/>
    <col min="13373" max="13373" width="0.5703125" style="143" customWidth="1"/>
    <col min="13374" max="13374" width="2.140625" style="143" customWidth="1"/>
    <col min="13375" max="13375" width="0.5703125" style="143" customWidth="1"/>
    <col min="13376" max="13376" width="2.140625" style="143" customWidth="1"/>
    <col min="13377" max="13377" width="0.5703125" style="143" customWidth="1"/>
    <col min="13378" max="13378" width="2.140625" style="143" customWidth="1"/>
    <col min="13379" max="13379" width="0.5703125" style="143" customWidth="1"/>
    <col min="13380" max="13380" width="2.140625" style="143" customWidth="1"/>
    <col min="13381" max="13381" width="0.5703125" style="143" customWidth="1"/>
    <col min="13382" max="13382" width="2.140625" style="143" customWidth="1"/>
    <col min="13383" max="13383" width="0.5703125" style="143" customWidth="1"/>
    <col min="13384" max="13384" width="2.140625" style="143" customWidth="1"/>
    <col min="13385" max="13385" width="0.5703125" style="143" customWidth="1"/>
    <col min="13386" max="13386" width="2.140625" style="143" customWidth="1"/>
    <col min="13387" max="13387" width="0.5703125" style="143" customWidth="1"/>
    <col min="13388" max="13388" width="2.140625" style="143" customWidth="1"/>
    <col min="13389" max="13389" width="0.5703125" style="143" customWidth="1"/>
    <col min="13390" max="13390" width="2.140625" style="143" customWidth="1"/>
    <col min="13391" max="13391" width="0.5703125" style="143" customWidth="1"/>
    <col min="13392" max="13392" width="2.140625" style="143" customWidth="1"/>
    <col min="13393" max="13393" width="0.5703125" style="143" customWidth="1"/>
    <col min="13394" max="13394" width="2.140625" style="143" customWidth="1"/>
    <col min="13395" max="13395" width="0.5703125" style="143" customWidth="1"/>
    <col min="13396" max="13396" width="2.140625" style="143" customWidth="1"/>
    <col min="13397" max="13397" width="0.5703125" style="143" customWidth="1"/>
    <col min="13398" max="13398" width="1.7109375" style="143" customWidth="1"/>
    <col min="13399" max="13568" width="9.140625" style="143"/>
    <col min="13569" max="13569" width="0.7109375" style="143" customWidth="1"/>
    <col min="13570" max="13570" width="0.42578125" style="143" customWidth="1"/>
    <col min="13571" max="13571" width="1.5703125" style="143" customWidth="1"/>
    <col min="13572" max="13572" width="0.28515625" style="143" customWidth="1"/>
    <col min="13573" max="13573" width="3.42578125" style="143" customWidth="1"/>
    <col min="13574" max="13574" width="0.5703125" style="143" customWidth="1"/>
    <col min="13575" max="13594" width="0.7109375" style="143" customWidth="1"/>
    <col min="13595" max="13595" width="0.5703125" style="143" customWidth="1"/>
    <col min="13596" max="13596" width="3.42578125" style="143" customWidth="1"/>
    <col min="13597" max="13597" width="0.5703125" style="143" customWidth="1"/>
    <col min="13598" max="13598" width="0.7109375" style="143" customWidth="1"/>
    <col min="13599" max="13599" width="2.140625" style="143" customWidth="1"/>
    <col min="13600" max="13600" width="0.5703125" style="143" customWidth="1"/>
    <col min="13601" max="13601" width="2.140625" style="143" customWidth="1"/>
    <col min="13602" max="13602" width="0.5703125" style="143" customWidth="1"/>
    <col min="13603" max="13603" width="2.140625" style="143" customWidth="1"/>
    <col min="13604" max="13604" width="0.5703125" style="143" customWidth="1"/>
    <col min="13605" max="13605" width="2.140625" style="143" customWidth="1"/>
    <col min="13606" max="13606" width="0.5703125" style="143" customWidth="1"/>
    <col min="13607" max="13607" width="2.140625" style="143" customWidth="1"/>
    <col min="13608" max="13608" width="0.5703125" style="143" customWidth="1"/>
    <col min="13609" max="13609" width="2.140625" style="143" customWidth="1"/>
    <col min="13610" max="13610" width="0.5703125" style="143" customWidth="1"/>
    <col min="13611" max="13611" width="2.140625" style="143" customWidth="1"/>
    <col min="13612" max="13612" width="0.5703125" style="143" customWidth="1"/>
    <col min="13613" max="13613" width="2.140625" style="143" customWidth="1"/>
    <col min="13614" max="13614" width="0.5703125" style="143" customWidth="1"/>
    <col min="13615" max="13615" width="2.140625" style="143" customWidth="1"/>
    <col min="13616" max="13616" width="0.5703125" style="143" customWidth="1"/>
    <col min="13617" max="13617" width="2.140625" style="143" customWidth="1"/>
    <col min="13618" max="13618" width="0.5703125" style="143" customWidth="1"/>
    <col min="13619" max="13619" width="2.140625" style="143" customWidth="1"/>
    <col min="13620" max="13621" width="0.5703125" style="143" customWidth="1"/>
    <col min="13622" max="13622" width="2.140625" style="143" customWidth="1"/>
    <col min="13623" max="13623" width="0.5703125" style="143" customWidth="1"/>
    <col min="13624" max="13624" width="2.140625" style="143" customWidth="1"/>
    <col min="13625" max="13625" width="0.5703125" style="143" customWidth="1"/>
    <col min="13626" max="13626" width="2.140625" style="143" customWidth="1"/>
    <col min="13627" max="13627" width="0.5703125" style="143" customWidth="1"/>
    <col min="13628" max="13628" width="2.140625" style="143" customWidth="1"/>
    <col min="13629" max="13629" width="0.5703125" style="143" customWidth="1"/>
    <col min="13630" max="13630" width="2.140625" style="143" customWidth="1"/>
    <col min="13631" max="13631" width="0.5703125" style="143" customWidth="1"/>
    <col min="13632" max="13632" width="2.140625" style="143" customWidth="1"/>
    <col min="13633" max="13633" width="0.5703125" style="143" customWidth="1"/>
    <col min="13634" max="13634" width="2.140625" style="143" customWidth="1"/>
    <col min="13635" max="13635" width="0.5703125" style="143" customWidth="1"/>
    <col min="13636" max="13636" width="2.140625" style="143" customWidth="1"/>
    <col min="13637" max="13637" width="0.5703125" style="143" customWidth="1"/>
    <col min="13638" max="13638" width="2.140625" style="143" customWidth="1"/>
    <col min="13639" max="13639" width="0.5703125" style="143" customWidth="1"/>
    <col min="13640" max="13640" width="2.140625" style="143" customWidth="1"/>
    <col min="13641" max="13641" width="0.5703125" style="143" customWidth="1"/>
    <col min="13642" max="13642" width="2.140625" style="143" customWidth="1"/>
    <col min="13643" max="13643" width="0.5703125" style="143" customWidth="1"/>
    <col min="13644" max="13644" width="2.140625" style="143" customWidth="1"/>
    <col min="13645" max="13645" width="0.5703125" style="143" customWidth="1"/>
    <col min="13646" max="13646" width="2.140625" style="143" customWidth="1"/>
    <col min="13647" max="13647" width="0.5703125" style="143" customWidth="1"/>
    <col min="13648" max="13648" width="2.140625" style="143" customWidth="1"/>
    <col min="13649" max="13649" width="0.5703125" style="143" customWidth="1"/>
    <col min="13650" max="13650" width="2.140625" style="143" customWidth="1"/>
    <col min="13651" max="13651" width="0.5703125" style="143" customWidth="1"/>
    <col min="13652" max="13652" width="2.140625" style="143" customWidth="1"/>
    <col min="13653" max="13653" width="0.5703125" style="143" customWidth="1"/>
    <col min="13654" max="13654" width="1.7109375" style="143" customWidth="1"/>
    <col min="13655" max="13824" width="9.140625" style="143"/>
    <col min="13825" max="13825" width="0.7109375" style="143" customWidth="1"/>
    <col min="13826" max="13826" width="0.42578125" style="143" customWidth="1"/>
    <col min="13827" max="13827" width="1.5703125" style="143" customWidth="1"/>
    <col min="13828" max="13828" width="0.28515625" style="143" customWidth="1"/>
    <col min="13829" max="13829" width="3.42578125" style="143" customWidth="1"/>
    <col min="13830" max="13830" width="0.5703125" style="143" customWidth="1"/>
    <col min="13831" max="13850" width="0.7109375" style="143" customWidth="1"/>
    <col min="13851" max="13851" width="0.5703125" style="143" customWidth="1"/>
    <col min="13852" max="13852" width="3.42578125" style="143" customWidth="1"/>
    <col min="13853" max="13853" width="0.5703125" style="143" customWidth="1"/>
    <col min="13854" max="13854" width="0.7109375" style="143" customWidth="1"/>
    <col min="13855" max="13855" width="2.140625" style="143" customWidth="1"/>
    <col min="13856" max="13856" width="0.5703125" style="143" customWidth="1"/>
    <col min="13857" max="13857" width="2.140625" style="143" customWidth="1"/>
    <col min="13858" max="13858" width="0.5703125" style="143" customWidth="1"/>
    <col min="13859" max="13859" width="2.140625" style="143" customWidth="1"/>
    <col min="13860" max="13860" width="0.5703125" style="143" customWidth="1"/>
    <col min="13861" max="13861" width="2.140625" style="143" customWidth="1"/>
    <col min="13862" max="13862" width="0.5703125" style="143" customWidth="1"/>
    <col min="13863" max="13863" width="2.140625" style="143" customWidth="1"/>
    <col min="13864" max="13864" width="0.5703125" style="143" customWidth="1"/>
    <col min="13865" max="13865" width="2.140625" style="143" customWidth="1"/>
    <col min="13866" max="13866" width="0.5703125" style="143" customWidth="1"/>
    <col min="13867" max="13867" width="2.140625" style="143" customWidth="1"/>
    <col min="13868" max="13868" width="0.5703125" style="143" customWidth="1"/>
    <col min="13869" max="13869" width="2.140625" style="143" customWidth="1"/>
    <col min="13870" max="13870" width="0.5703125" style="143" customWidth="1"/>
    <col min="13871" max="13871" width="2.140625" style="143" customWidth="1"/>
    <col min="13872" max="13872" width="0.5703125" style="143" customWidth="1"/>
    <col min="13873" max="13873" width="2.140625" style="143" customWidth="1"/>
    <col min="13874" max="13874" width="0.5703125" style="143" customWidth="1"/>
    <col min="13875" max="13875" width="2.140625" style="143" customWidth="1"/>
    <col min="13876" max="13877" width="0.5703125" style="143" customWidth="1"/>
    <col min="13878" max="13878" width="2.140625" style="143" customWidth="1"/>
    <col min="13879" max="13879" width="0.5703125" style="143" customWidth="1"/>
    <col min="13880" max="13880" width="2.140625" style="143" customWidth="1"/>
    <col min="13881" max="13881" width="0.5703125" style="143" customWidth="1"/>
    <col min="13882" max="13882" width="2.140625" style="143" customWidth="1"/>
    <col min="13883" max="13883" width="0.5703125" style="143" customWidth="1"/>
    <col min="13884" max="13884" width="2.140625" style="143" customWidth="1"/>
    <col min="13885" max="13885" width="0.5703125" style="143" customWidth="1"/>
    <col min="13886" max="13886" width="2.140625" style="143" customWidth="1"/>
    <col min="13887" max="13887" width="0.5703125" style="143" customWidth="1"/>
    <col min="13888" max="13888" width="2.140625" style="143" customWidth="1"/>
    <col min="13889" max="13889" width="0.5703125" style="143" customWidth="1"/>
    <col min="13890" max="13890" width="2.140625" style="143" customWidth="1"/>
    <col min="13891" max="13891" width="0.5703125" style="143" customWidth="1"/>
    <col min="13892" max="13892" width="2.140625" style="143" customWidth="1"/>
    <col min="13893" max="13893" width="0.5703125" style="143" customWidth="1"/>
    <col min="13894" max="13894" width="2.140625" style="143" customWidth="1"/>
    <col min="13895" max="13895" width="0.5703125" style="143" customWidth="1"/>
    <col min="13896" max="13896" width="2.140625" style="143" customWidth="1"/>
    <col min="13897" max="13897" width="0.5703125" style="143" customWidth="1"/>
    <col min="13898" max="13898" width="2.140625" style="143" customWidth="1"/>
    <col min="13899" max="13899" width="0.5703125" style="143" customWidth="1"/>
    <col min="13900" max="13900" width="2.140625" style="143" customWidth="1"/>
    <col min="13901" max="13901" width="0.5703125" style="143" customWidth="1"/>
    <col min="13902" max="13902" width="2.140625" style="143" customWidth="1"/>
    <col min="13903" max="13903" width="0.5703125" style="143" customWidth="1"/>
    <col min="13904" max="13904" width="2.140625" style="143" customWidth="1"/>
    <col min="13905" max="13905" width="0.5703125" style="143" customWidth="1"/>
    <col min="13906" max="13906" width="2.140625" style="143" customWidth="1"/>
    <col min="13907" max="13907" width="0.5703125" style="143" customWidth="1"/>
    <col min="13908" max="13908" width="2.140625" style="143" customWidth="1"/>
    <col min="13909" max="13909" width="0.5703125" style="143" customWidth="1"/>
    <col min="13910" max="13910" width="1.7109375" style="143" customWidth="1"/>
    <col min="13911" max="14080" width="9.140625" style="143"/>
    <col min="14081" max="14081" width="0.7109375" style="143" customWidth="1"/>
    <col min="14082" max="14082" width="0.42578125" style="143" customWidth="1"/>
    <col min="14083" max="14083" width="1.5703125" style="143" customWidth="1"/>
    <col min="14084" max="14084" width="0.28515625" style="143" customWidth="1"/>
    <col min="14085" max="14085" width="3.42578125" style="143" customWidth="1"/>
    <col min="14086" max="14086" width="0.5703125" style="143" customWidth="1"/>
    <col min="14087" max="14106" width="0.7109375" style="143" customWidth="1"/>
    <col min="14107" max="14107" width="0.5703125" style="143" customWidth="1"/>
    <col min="14108" max="14108" width="3.42578125" style="143" customWidth="1"/>
    <col min="14109" max="14109" width="0.5703125" style="143" customWidth="1"/>
    <col min="14110" max="14110" width="0.7109375" style="143" customWidth="1"/>
    <col min="14111" max="14111" width="2.140625" style="143" customWidth="1"/>
    <col min="14112" max="14112" width="0.5703125" style="143" customWidth="1"/>
    <col min="14113" max="14113" width="2.140625" style="143" customWidth="1"/>
    <col min="14114" max="14114" width="0.5703125" style="143" customWidth="1"/>
    <col min="14115" max="14115" width="2.140625" style="143" customWidth="1"/>
    <col min="14116" max="14116" width="0.5703125" style="143" customWidth="1"/>
    <col min="14117" max="14117" width="2.140625" style="143" customWidth="1"/>
    <col min="14118" max="14118" width="0.5703125" style="143" customWidth="1"/>
    <col min="14119" max="14119" width="2.140625" style="143" customWidth="1"/>
    <col min="14120" max="14120" width="0.5703125" style="143" customWidth="1"/>
    <col min="14121" max="14121" width="2.140625" style="143" customWidth="1"/>
    <col min="14122" max="14122" width="0.5703125" style="143" customWidth="1"/>
    <col min="14123" max="14123" width="2.140625" style="143" customWidth="1"/>
    <col min="14124" max="14124" width="0.5703125" style="143" customWidth="1"/>
    <col min="14125" max="14125" width="2.140625" style="143" customWidth="1"/>
    <col min="14126" max="14126" width="0.5703125" style="143" customWidth="1"/>
    <col min="14127" max="14127" width="2.140625" style="143" customWidth="1"/>
    <col min="14128" max="14128" width="0.5703125" style="143" customWidth="1"/>
    <col min="14129" max="14129" width="2.140625" style="143" customWidth="1"/>
    <col min="14130" max="14130" width="0.5703125" style="143" customWidth="1"/>
    <col min="14131" max="14131" width="2.140625" style="143" customWidth="1"/>
    <col min="14132" max="14133" width="0.5703125" style="143" customWidth="1"/>
    <col min="14134" max="14134" width="2.140625" style="143" customWidth="1"/>
    <col min="14135" max="14135" width="0.5703125" style="143" customWidth="1"/>
    <col min="14136" max="14136" width="2.140625" style="143" customWidth="1"/>
    <col min="14137" max="14137" width="0.5703125" style="143" customWidth="1"/>
    <col min="14138" max="14138" width="2.140625" style="143" customWidth="1"/>
    <col min="14139" max="14139" width="0.5703125" style="143" customWidth="1"/>
    <col min="14140" max="14140" width="2.140625" style="143" customWidth="1"/>
    <col min="14141" max="14141" width="0.5703125" style="143" customWidth="1"/>
    <col min="14142" max="14142" width="2.140625" style="143" customWidth="1"/>
    <col min="14143" max="14143" width="0.5703125" style="143" customWidth="1"/>
    <col min="14144" max="14144" width="2.140625" style="143" customWidth="1"/>
    <col min="14145" max="14145" width="0.5703125" style="143" customWidth="1"/>
    <col min="14146" max="14146" width="2.140625" style="143" customWidth="1"/>
    <col min="14147" max="14147" width="0.5703125" style="143" customWidth="1"/>
    <col min="14148" max="14148" width="2.140625" style="143" customWidth="1"/>
    <col min="14149" max="14149" width="0.5703125" style="143" customWidth="1"/>
    <col min="14150" max="14150" width="2.140625" style="143" customWidth="1"/>
    <col min="14151" max="14151" width="0.5703125" style="143" customWidth="1"/>
    <col min="14152" max="14152" width="2.140625" style="143" customWidth="1"/>
    <col min="14153" max="14153" width="0.5703125" style="143" customWidth="1"/>
    <col min="14154" max="14154" width="2.140625" style="143" customWidth="1"/>
    <col min="14155" max="14155" width="0.5703125" style="143" customWidth="1"/>
    <col min="14156" max="14156" width="2.140625" style="143" customWidth="1"/>
    <col min="14157" max="14157" width="0.5703125" style="143" customWidth="1"/>
    <col min="14158" max="14158" width="2.140625" style="143" customWidth="1"/>
    <col min="14159" max="14159" width="0.5703125" style="143" customWidth="1"/>
    <col min="14160" max="14160" width="2.140625" style="143" customWidth="1"/>
    <col min="14161" max="14161" width="0.5703125" style="143" customWidth="1"/>
    <col min="14162" max="14162" width="2.140625" style="143" customWidth="1"/>
    <col min="14163" max="14163" width="0.5703125" style="143" customWidth="1"/>
    <col min="14164" max="14164" width="2.140625" style="143" customWidth="1"/>
    <col min="14165" max="14165" width="0.5703125" style="143" customWidth="1"/>
    <col min="14166" max="14166" width="1.7109375" style="143" customWidth="1"/>
    <col min="14167" max="14336" width="9.140625" style="143"/>
    <col min="14337" max="14337" width="0.7109375" style="143" customWidth="1"/>
    <col min="14338" max="14338" width="0.42578125" style="143" customWidth="1"/>
    <col min="14339" max="14339" width="1.5703125" style="143" customWidth="1"/>
    <col min="14340" max="14340" width="0.28515625" style="143" customWidth="1"/>
    <col min="14341" max="14341" width="3.42578125" style="143" customWidth="1"/>
    <col min="14342" max="14342" width="0.5703125" style="143" customWidth="1"/>
    <col min="14343" max="14362" width="0.7109375" style="143" customWidth="1"/>
    <col min="14363" max="14363" width="0.5703125" style="143" customWidth="1"/>
    <col min="14364" max="14364" width="3.42578125" style="143" customWidth="1"/>
    <col min="14365" max="14365" width="0.5703125" style="143" customWidth="1"/>
    <col min="14366" max="14366" width="0.7109375" style="143" customWidth="1"/>
    <col min="14367" max="14367" width="2.140625" style="143" customWidth="1"/>
    <col min="14368" max="14368" width="0.5703125" style="143" customWidth="1"/>
    <col min="14369" max="14369" width="2.140625" style="143" customWidth="1"/>
    <col min="14370" max="14370" width="0.5703125" style="143" customWidth="1"/>
    <col min="14371" max="14371" width="2.140625" style="143" customWidth="1"/>
    <col min="14372" max="14372" width="0.5703125" style="143" customWidth="1"/>
    <col min="14373" max="14373" width="2.140625" style="143" customWidth="1"/>
    <col min="14374" max="14374" width="0.5703125" style="143" customWidth="1"/>
    <col min="14375" max="14375" width="2.140625" style="143" customWidth="1"/>
    <col min="14376" max="14376" width="0.5703125" style="143" customWidth="1"/>
    <col min="14377" max="14377" width="2.140625" style="143" customWidth="1"/>
    <col min="14378" max="14378" width="0.5703125" style="143" customWidth="1"/>
    <col min="14379" max="14379" width="2.140625" style="143" customWidth="1"/>
    <col min="14380" max="14380" width="0.5703125" style="143" customWidth="1"/>
    <col min="14381" max="14381" width="2.140625" style="143" customWidth="1"/>
    <col min="14382" max="14382" width="0.5703125" style="143" customWidth="1"/>
    <col min="14383" max="14383" width="2.140625" style="143" customWidth="1"/>
    <col min="14384" max="14384" width="0.5703125" style="143" customWidth="1"/>
    <col min="14385" max="14385" width="2.140625" style="143" customWidth="1"/>
    <col min="14386" max="14386" width="0.5703125" style="143" customWidth="1"/>
    <col min="14387" max="14387" width="2.140625" style="143" customWidth="1"/>
    <col min="14388" max="14389" width="0.5703125" style="143" customWidth="1"/>
    <col min="14390" max="14390" width="2.140625" style="143" customWidth="1"/>
    <col min="14391" max="14391" width="0.5703125" style="143" customWidth="1"/>
    <col min="14392" max="14392" width="2.140625" style="143" customWidth="1"/>
    <col min="14393" max="14393" width="0.5703125" style="143" customWidth="1"/>
    <col min="14394" max="14394" width="2.140625" style="143" customWidth="1"/>
    <col min="14395" max="14395" width="0.5703125" style="143" customWidth="1"/>
    <col min="14396" max="14396" width="2.140625" style="143" customWidth="1"/>
    <col min="14397" max="14397" width="0.5703125" style="143" customWidth="1"/>
    <col min="14398" max="14398" width="2.140625" style="143" customWidth="1"/>
    <col min="14399" max="14399" width="0.5703125" style="143" customWidth="1"/>
    <col min="14400" max="14400" width="2.140625" style="143" customWidth="1"/>
    <col min="14401" max="14401" width="0.5703125" style="143" customWidth="1"/>
    <col min="14402" max="14402" width="2.140625" style="143" customWidth="1"/>
    <col min="14403" max="14403" width="0.5703125" style="143" customWidth="1"/>
    <col min="14404" max="14404" width="2.140625" style="143" customWidth="1"/>
    <col min="14405" max="14405" width="0.5703125" style="143" customWidth="1"/>
    <col min="14406" max="14406" width="2.140625" style="143" customWidth="1"/>
    <col min="14407" max="14407" width="0.5703125" style="143" customWidth="1"/>
    <col min="14408" max="14408" width="2.140625" style="143" customWidth="1"/>
    <col min="14409" max="14409" width="0.5703125" style="143" customWidth="1"/>
    <col min="14410" max="14410" width="2.140625" style="143" customWidth="1"/>
    <col min="14411" max="14411" width="0.5703125" style="143" customWidth="1"/>
    <col min="14412" max="14412" width="2.140625" style="143" customWidth="1"/>
    <col min="14413" max="14413" width="0.5703125" style="143" customWidth="1"/>
    <col min="14414" max="14414" width="2.140625" style="143" customWidth="1"/>
    <col min="14415" max="14415" width="0.5703125" style="143" customWidth="1"/>
    <col min="14416" max="14416" width="2.140625" style="143" customWidth="1"/>
    <col min="14417" max="14417" width="0.5703125" style="143" customWidth="1"/>
    <col min="14418" max="14418" width="2.140625" style="143" customWidth="1"/>
    <col min="14419" max="14419" width="0.5703125" style="143" customWidth="1"/>
    <col min="14420" max="14420" width="2.140625" style="143" customWidth="1"/>
    <col min="14421" max="14421" width="0.5703125" style="143" customWidth="1"/>
    <col min="14422" max="14422" width="1.7109375" style="143" customWidth="1"/>
    <col min="14423" max="14592" width="9.140625" style="143"/>
    <col min="14593" max="14593" width="0.7109375" style="143" customWidth="1"/>
    <col min="14594" max="14594" width="0.42578125" style="143" customWidth="1"/>
    <col min="14595" max="14595" width="1.5703125" style="143" customWidth="1"/>
    <col min="14596" max="14596" width="0.28515625" style="143" customWidth="1"/>
    <col min="14597" max="14597" width="3.42578125" style="143" customWidth="1"/>
    <col min="14598" max="14598" width="0.5703125" style="143" customWidth="1"/>
    <col min="14599" max="14618" width="0.7109375" style="143" customWidth="1"/>
    <col min="14619" max="14619" width="0.5703125" style="143" customWidth="1"/>
    <col min="14620" max="14620" width="3.42578125" style="143" customWidth="1"/>
    <col min="14621" max="14621" width="0.5703125" style="143" customWidth="1"/>
    <col min="14622" max="14622" width="0.7109375" style="143" customWidth="1"/>
    <col min="14623" max="14623" width="2.140625" style="143" customWidth="1"/>
    <col min="14624" max="14624" width="0.5703125" style="143" customWidth="1"/>
    <col min="14625" max="14625" width="2.140625" style="143" customWidth="1"/>
    <col min="14626" max="14626" width="0.5703125" style="143" customWidth="1"/>
    <col min="14627" max="14627" width="2.140625" style="143" customWidth="1"/>
    <col min="14628" max="14628" width="0.5703125" style="143" customWidth="1"/>
    <col min="14629" max="14629" width="2.140625" style="143" customWidth="1"/>
    <col min="14630" max="14630" width="0.5703125" style="143" customWidth="1"/>
    <col min="14631" max="14631" width="2.140625" style="143" customWidth="1"/>
    <col min="14632" max="14632" width="0.5703125" style="143" customWidth="1"/>
    <col min="14633" max="14633" width="2.140625" style="143" customWidth="1"/>
    <col min="14634" max="14634" width="0.5703125" style="143" customWidth="1"/>
    <col min="14635" max="14635" width="2.140625" style="143" customWidth="1"/>
    <col min="14636" max="14636" width="0.5703125" style="143" customWidth="1"/>
    <col min="14637" max="14637" width="2.140625" style="143" customWidth="1"/>
    <col min="14638" max="14638" width="0.5703125" style="143" customWidth="1"/>
    <col min="14639" max="14639" width="2.140625" style="143" customWidth="1"/>
    <col min="14640" max="14640" width="0.5703125" style="143" customWidth="1"/>
    <col min="14641" max="14641" width="2.140625" style="143" customWidth="1"/>
    <col min="14642" max="14642" width="0.5703125" style="143" customWidth="1"/>
    <col min="14643" max="14643" width="2.140625" style="143" customWidth="1"/>
    <col min="14644" max="14645" width="0.5703125" style="143" customWidth="1"/>
    <col min="14646" max="14646" width="2.140625" style="143" customWidth="1"/>
    <col min="14647" max="14647" width="0.5703125" style="143" customWidth="1"/>
    <col min="14648" max="14648" width="2.140625" style="143" customWidth="1"/>
    <col min="14649" max="14649" width="0.5703125" style="143" customWidth="1"/>
    <col min="14650" max="14650" width="2.140625" style="143" customWidth="1"/>
    <col min="14651" max="14651" width="0.5703125" style="143" customWidth="1"/>
    <col min="14652" max="14652" width="2.140625" style="143" customWidth="1"/>
    <col min="14653" max="14653" width="0.5703125" style="143" customWidth="1"/>
    <col min="14654" max="14654" width="2.140625" style="143" customWidth="1"/>
    <col min="14655" max="14655" width="0.5703125" style="143" customWidth="1"/>
    <col min="14656" max="14656" width="2.140625" style="143" customWidth="1"/>
    <col min="14657" max="14657" width="0.5703125" style="143" customWidth="1"/>
    <col min="14658" max="14658" width="2.140625" style="143" customWidth="1"/>
    <col min="14659" max="14659" width="0.5703125" style="143" customWidth="1"/>
    <col min="14660" max="14660" width="2.140625" style="143" customWidth="1"/>
    <col min="14661" max="14661" width="0.5703125" style="143" customWidth="1"/>
    <col min="14662" max="14662" width="2.140625" style="143" customWidth="1"/>
    <col min="14663" max="14663" width="0.5703125" style="143" customWidth="1"/>
    <col min="14664" max="14664" width="2.140625" style="143" customWidth="1"/>
    <col min="14665" max="14665" width="0.5703125" style="143" customWidth="1"/>
    <col min="14666" max="14666" width="2.140625" style="143" customWidth="1"/>
    <col min="14667" max="14667" width="0.5703125" style="143" customWidth="1"/>
    <col min="14668" max="14668" width="2.140625" style="143" customWidth="1"/>
    <col min="14669" max="14669" width="0.5703125" style="143" customWidth="1"/>
    <col min="14670" max="14670" width="2.140625" style="143" customWidth="1"/>
    <col min="14671" max="14671" width="0.5703125" style="143" customWidth="1"/>
    <col min="14672" max="14672" width="2.140625" style="143" customWidth="1"/>
    <col min="14673" max="14673" width="0.5703125" style="143" customWidth="1"/>
    <col min="14674" max="14674" width="2.140625" style="143" customWidth="1"/>
    <col min="14675" max="14675" width="0.5703125" style="143" customWidth="1"/>
    <col min="14676" max="14676" width="2.140625" style="143" customWidth="1"/>
    <col min="14677" max="14677" width="0.5703125" style="143" customWidth="1"/>
    <col min="14678" max="14678" width="1.7109375" style="143" customWidth="1"/>
    <col min="14679" max="14848" width="9.140625" style="143"/>
    <col min="14849" max="14849" width="0.7109375" style="143" customWidth="1"/>
    <col min="14850" max="14850" width="0.42578125" style="143" customWidth="1"/>
    <col min="14851" max="14851" width="1.5703125" style="143" customWidth="1"/>
    <col min="14852" max="14852" width="0.28515625" style="143" customWidth="1"/>
    <col min="14853" max="14853" width="3.42578125" style="143" customWidth="1"/>
    <col min="14854" max="14854" width="0.5703125" style="143" customWidth="1"/>
    <col min="14855" max="14874" width="0.7109375" style="143" customWidth="1"/>
    <col min="14875" max="14875" width="0.5703125" style="143" customWidth="1"/>
    <col min="14876" max="14876" width="3.42578125" style="143" customWidth="1"/>
    <col min="14877" max="14877" width="0.5703125" style="143" customWidth="1"/>
    <col min="14878" max="14878" width="0.7109375" style="143" customWidth="1"/>
    <col min="14879" max="14879" width="2.140625" style="143" customWidth="1"/>
    <col min="14880" max="14880" width="0.5703125" style="143" customWidth="1"/>
    <col min="14881" max="14881" width="2.140625" style="143" customWidth="1"/>
    <col min="14882" max="14882" width="0.5703125" style="143" customWidth="1"/>
    <col min="14883" max="14883" width="2.140625" style="143" customWidth="1"/>
    <col min="14884" max="14884" width="0.5703125" style="143" customWidth="1"/>
    <col min="14885" max="14885" width="2.140625" style="143" customWidth="1"/>
    <col min="14886" max="14886" width="0.5703125" style="143" customWidth="1"/>
    <col min="14887" max="14887" width="2.140625" style="143" customWidth="1"/>
    <col min="14888" max="14888" width="0.5703125" style="143" customWidth="1"/>
    <col min="14889" max="14889" width="2.140625" style="143" customWidth="1"/>
    <col min="14890" max="14890" width="0.5703125" style="143" customWidth="1"/>
    <col min="14891" max="14891" width="2.140625" style="143" customWidth="1"/>
    <col min="14892" max="14892" width="0.5703125" style="143" customWidth="1"/>
    <col min="14893" max="14893" width="2.140625" style="143" customWidth="1"/>
    <col min="14894" max="14894" width="0.5703125" style="143" customWidth="1"/>
    <col min="14895" max="14895" width="2.140625" style="143" customWidth="1"/>
    <col min="14896" max="14896" width="0.5703125" style="143" customWidth="1"/>
    <col min="14897" max="14897" width="2.140625" style="143" customWidth="1"/>
    <col min="14898" max="14898" width="0.5703125" style="143" customWidth="1"/>
    <col min="14899" max="14899" width="2.140625" style="143" customWidth="1"/>
    <col min="14900" max="14901" width="0.5703125" style="143" customWidth="1"/>
    <col min="14902" max="14902" width="2.140625" style="143" customWidth="1"/>
    <col min="14903" max="14903" width="0.5703125" style="143" customWidth="1"/>
    <col min="14904" max="14904" width="2.140625" style="143" customWidth="1"/>
    <col min="14905" max="14905" width="0.5703125" style="143" customWidth="1"/>
    <col min="14906" max="14906" width="2.140625" style="143" customWidth="1"/>
    <col min="14907" max="14907" width="0.5703125" style="143" customWidth="1"/>
    <col min="14908" max="14908" width="2.140625" style="143" customWidth="1"/>
    <col min="14909" max="14909" width="0.5703125" style="143" customWidth="1"/>
    <col min="14910" max="14910" width="2.140625" style="143" customWidth="1"/>
    <col min="14911" max="14911" width="0.5703125" style="143" customWidth="1"/>
    <col min="14912" max="14912" width="2.140625" style="143" customWidth="1"/>
    <col min="14913" max="14913" width="0.5703125" style="143" customWidth="1"/>
    <col min="14914" max="14914" width="2.140625" style="143" customWidth="1"/>
    <col min="14915" max="14915" width="0.5703125" style="143" customWidth="1"/>
    <col min="14916" max="14916" width="2.140625" style="143" customWidth="1"/>
    <col min="14917" max="14917" width="0.5703125" style="143" customWidth="1"/>
    <col min="14918" max="14918" width="2.140625" style="143" customWidth="1"/>
    <col min="14919" max="14919" width="0.5703125" style="143" customWidth="1"/>
    <col min="14920" max="14920" width="2.140625" style="143" customWidth="1"/>
    <col min="14921" max="14921" width="0.5703125" style="143" customWidth="1"/>
    <col min="14922" max="14922" width="2.140625" style="143" customWidth="1"/>
    <col min="14923" max="14923" width="0.5703125" style="143" customWidth="1"/>
    <col min="14924" max="14924" width="2.140625" style="143" customWidth="1"/>
    <col min="14925" max="14925" width="0.5703125" style="143" customWidth="1"/>
    <col min="14926" max="14926" width="2.140625" style="143" customWidth="1"/>
    <col min="14927" max="14927" width="0.5703125" style="143" customWidth="1"/>
    <col min="14928" max="14928" width="2.140625" style="143" customWidth="1"/>
    <col min="14929" max="14929" width="0.5703125" style="143" customWidth="1"/>
    <col min="14930" max="14930" width="2.140625" style="143" customWidth="1"/>
    <col min="14931" max="14931" width="0.5703125" style="143" customWidth="1"/>
    <col min="14932" max="14932" width="2.140625" style="143" customWidth="1"/>
    <col min="14933" max="14933" width="0.5703125" style="143" customWidth="1"/>
    <col min="14934" max="14934" width="1.7109375" style="143" customWidth="1"/>
    <col min="14935" max="15104" width="9.140625" style="143"/>
    <col min="15105" max="15105" width="0.7109375" style="143" customWidth="1"/>
    <col min="15106" max="15106" width="0.42578125" style="143" customWidth="1"/>
    <col min="15107" max="15107" width="1.5703125" style="143" customWidth="1"/>
    <col min="15108" max="15108" width="0.28515625" style="143" customWidth="1"/>
    <col min="15109" max="15109" width="3.42578125" style="143" customWidth="1"/>
    <col min="15110" max="15110" width="0.5703125" style="143" customWidth="1"/>
    <col min="15111" max="15130" width="0.7109375" style="143" customWidth="1"/>
    <col min="15131" max="15131" width="0.5703125" style="143" customWidth="1"/>
    <col min="15132" max="15132" width="3.42578125" style="143" customWidth="1"/>
    <col min="15133" max="15133" width="0.5703125" style="143" customWidth="1"/>
    <col min="15134" max="15134" width="0.7109375" style="143" customWidth="1"/>
    <col min="15135" max="15135" width="2.140625" style="143" customWidth="1"/>
    <col min="15136" max="15136" width="0.5703125" style="143" customWidth="1"/>
    <col min="15137" max="15137" width="2.140625" style="143" customWidth="1"/>
    <col min="15138" max="15138" width="0.5703125" style="143" customWidth="1"/>
    <col min="15139" max="15139" width="2.140625" style="143" customWidth="1"/>
    <col min="15140" max="15140" width="0.5703125" style="143" customWidth="1"/>
    <col min="15141" max="15141" width="2.140625" style="143" customWidth="1"/>
    <col min="15142" max="15142" width="0.5703125" style="143" customWidth="1"/>
    <col min="15143" max="15143" width="2.140625" style="143" customWidth="1"/>
    <col min="15144" max="15144" width="0.5703125" style="143" customWidth="1"/>
    <col min="15145" max="15145" width="2.140625" style="143" customWidth="1"/>
    <col min="15146" max="15146" width="0.5703125" style="143" customWidth="1"/>
    <col min="15147" max="15147" width="2.140625" style="143" customWidth="1"/>
    <col min="15148" max="15148" width="0.5703125" style="143" customWidth="1"/>
    <col min="15149" max="15149" width="2.140625" style="143" customWidth="1"/>
    <col min="15150" max="15150" width="0.5703125" style="143" customWidth="1"/>
    <col min="15151" max="15151" width="2.140625" style="143" customWidth="1"/>
    <col min="15152" max="15152" width="0.5703125" style="143" customWidth="1"/>
    <col min="15153" max="15153" width="2.140625" style="143" customWidth="1"/>
    <col min="15154" max="15154" width="0.5703125" style="143" customWidth="1"/>
    <col min="15155" max="15155" width="2.140625" style="143" customWidth="1"/>
    <col min="15156" max="15157" width="0.5703125" style="143" customWidth="1"/>
    <col min="15158" max="15158" width="2.140625" style="143" customWidth="1"/>
    <col min="15159" max="15159" width="0.5703125" style="143" customWidth="1"/>
    <col min="15160" max="15160" width="2.140625" style="143" customWidth="1"/>
    <col min="15161" max="15161" width="0.5703125" style="143" customWidth="1"/>
    <col min="15162" max="15162" width="2.140625" style="143" customWidth="1"/>
    <col min="15163" max="15163" width="0.5703125" style="143" customWidth="1"/>
    <col min="15164" max="15164" width="2.140625" style="143" customWidth="1"/>
    <col min="15165" max="15165" width="0.5703125" style="143" customWidth="1"/>
    <col min="15166" max="15166" width="2.140625" style="143" customWidth="1"/>
    <col min="15167" max="15167" width="0.5703125" style="143" customWidth="1"/>
    <col min="15168" max="15168" width="2.140625" style="143" customWidth="1"/>
    <col min="15169" max="15169" width="0.5703125" style="143" customWidth="1"/>
    <col min="15170" max="15170" width="2.140625" style="143" customWidth="1"/>
    <col min="15171" max="15171" width="0.5703125" style="143" customWidth="1"/>
    <col min="15172" max="15172" width="2.140625" style="143" customWidth="1"/>
    <col min="15173" max="15173" width="0.5703125" style="143" customWidth="1"/>
    <col min="15174" max="15174" width="2.140625" style="143" customWidth="1"/>
    <col min="15175" max="15175" width="0.5703125" style="143" customWidth="1"/>
    <col min="15176" max="15176" width="2.140625" style="143" customWidth="1"/>
    <col min="15177" max="15177" width="0.5703125" style="143" customWidth="1"/>
    <col min="15178" max="15178" width="2.140625" style="143" customWidth="1"/>
    <col min="15179" max="15179" width="0.5703125" style="143" customWidth="1"/>
    <col min="15180" max="15180" width="2.140625" style="143" customWidth="1"/>
    <col min="15181" max="15181" width="0.5703125" style="143" customWidth="1"/>
    <col min="15182" max="15182" width="2.140625" style="143" customWidth="1"/>
    <col min="15183" max="15183" width="0.5703125" style="143" customWidth="1"/>
    <col min="15184" max="15184" width="2.140625" style="143" customWidth="1"/>
    <col min="15185" max="15185" width="0.5703125" style="143" customWidth="1"/>
    <col min="15186" max="15186" width="2.140625" style="143" customWidth="1"/>
    <col min="15187" max="15187" width="0.5703125" style="143" customWidth="1"/>
    <col min="15188" max="15188" width="2.140625" style="143" customWidth="1"/>
    <col min="15189" max="15189" width="0.5703125" style="143" customWidth="1"/>
    <col min="15190" max="15190" width="1.7109375" style="143" customWidth="1"/>
    <col min="15191" max="15360" width="9.140625" style="143"/>
    <col min="15361" max="15361" width="0.7109375" style="143" customWidth="1"/>
    <col min="15362" max="15362" width="0.42578125" style="143" customWidth="1"/>
    <col min="15363" max="15363" width="1.5703125" style="143" customWidth="1"/>
    <col min="15364" max="15364" width="0.28515625" style="143" customWidth="1"/>
    <col min="15365" max="15365" width="3.42578125" style="143" customWidth="1"/>
    <col min="15366" max="15366" width="0.5703125" style="143" customWidth="1"/>
    <col min="15367" max="15386" width="0.7109375" style="143" customWidth="1"/>
    <col min="15387" max="15387" width="0.5703125" style="143" customWidth="1"/>
    <col min="15388" max="15388" width="3.42578125" style="143" customWidth="1"/>
    <col min="15389" max="15389" width="0.5703125" style="143" customWidth="1"/>
    <col min="15390" max="15390" width="0.7109375" style="143" customWidth="1"/>
    <col min="15391" max="15391" width="2.140625" style="143" customWidth="1"/>
    <col min="15392" max="15392" width="0.5703125" style="143" customWidth="1"/>
    <col min="15393" max="15393" width="2.140625" style="143" customWidth="1"/>
    <col min="15394" max="15394" width="0.5703125" style="143" customWidth="1"/>
    <col min="15395" max="15395" width="2.140625" style="143" customWidth="1"/>
    <col min="15396" max="15396" width="0.5703125" style="143" customWidth="1"/>
    <col min="15397" max="15397" width="2.140625" style="143" customWidth="1"/>
    <col min="15398" max="15398" width="0.5703125" style="143" customWidth="1"/>
    <col min="15399" max="15399" width="2.140625" style="143" customWidth="1"/>
    <col min="15400" max="15400" width="0.5703125" style="143" customWidth="1"/>
    <col min="15401" max="15401" width="2.140625" style="143" customWidth="1"/>
    <col min="15402" max="15402" width="0.5703125" style="143" customWidth="1"/>
    <col min="15403" max="15403" width="2.140625" style="143" customWidth="1"/>
    <col min="15404" max="15404" width="0.5703125" style="143" customWidth="1"/>
    <col min="15405" max="15405" width="2.140625" style="143" customWidth="1"/>
    <col min="15406" max="15406" width="0.5703125" style="143" customWidth="1"/>
    <col min="15407" max="15407" width="2.140625" style="143" customWidth="1"/>
    <col min="15408" max="15408" width="0.5703125" style="143" customWidth="1"/>
    <col min="15409" max="15409" width="2.140625" style="143" customWidth="1"/>
    <col min="15410" max="15410" width="0.5703125" style="143" customWidth="1"/>
    <col min="15411" max="15411" width="2.140625" style="143" customWidth="1"/>
    <col min="15412" max="15413" width="0.5703125" style="143" customWidth="1"/>
    <col min="15414" max="15414" width="2.140625" style="143" customWidth="1"/>
    <col min="15415" max="15415" width="0.5703125" style="143" customWidth="1"/>
    <col min="15416" max="15416" width="2.140625" style="143" customWidth="1"/>
    <col min="15417" max="15417" width="0.5703125" style="143" customWidth="1"/>
    <col min="15418" max="15418" width="2.140625" style="143" customWidth="1"/>
    <col min="15419" max="15419" width="0.5703125" style="143" customWidth="1"/>
    <col min="15420" max="15420" width="2.140625" style="143" customWidth="1"/>
    <col min="15421" max="15421" width="0.5703125" style="143" customWidth="1"/>
    <col min="15422" max="15422" width="2.140625" style="143" customWidth="1"/>
    <col min="15423" max="15423" width="0.5703125" style="143" customWidth="1"/>
    <col min="15424" max="15424" width="2.140625" style="143" customWidth="1"/>
    <col min="15425" max="15425" width="0.5703125" style="143" customWidth="1"/>
    <col min="15426" max="15426" width="2.140625" style="143" customWidth="1"/>
    <col min="15427" max="15427" width="0.5703125" style="143" customWidth="1"/>
    <col min="15428" max="15428" width="2.140625" style="143" customWidth="1"/>
    <col min="15429" max="15429" width="0.5703125" style="143" customWidth="1"/>
    <col min="15430" max="15430" width="2.140625" style="143" customWidth="1"/>
    <col min="15431" max="15431" width="0.5703125" style="143" customWidth="1"/>
    <col min="15432" max="15432" width="2.140625" style="143" customWidth="1"/>
    <col min="15433" max="15433" width="0.5703125" style="143" customWidth="1"/>
    <col min="15434" max="15434" width="2.140625" style="143" customWidth="1"/>
    <col min="15435" max="15435" width="0.5703125" style="143" customWidth="1"/>
    <col min="15436" max="15436" width="2.140625" style="143" customWidth="1"/>
    <col min="15437" max="15437" width="0.5703125" style="143" customWidth="1"/>
    <col min="15438" max="15438" width="2.140625" style="143" customWidth="1"/>
    <col min="15439" max="15439" width="0.5703125" style="143" customWidth="1"/>
    <col min="15440" max="15440" width="2.140625" style="143" customWidth="1"/>
    <col min="15441" max="15441" width="0.5703125" style="143" customWidth="1"/>
    <col min="15442" max="15442" width="2.140625" style="143" customWidth="1"/>
    <col min="15443" max="15443" width="0.5703125" style="143" customWidth="1"/>
    <col min="15444" max="15444" width="2.140625" style="143" customWidth="1"/>
    <col min="15445" max="15445" width="0.5703125" style="143" customWidth="1"/>
    <col min="15446" max="15446" width="1.7109375" style="143" customWidth="1"/>
    <col min="15447" max="15616" width="9.140625" style="143"/>
    <col min="15617" max="15617" width="0.7109375" style="143" customWidth="1"/>
    <col min="15618" max="15618" width="0.42578125" style="143" customWidth="1"/>
    <col min="15619" max="15619" width="1.5703125" style="143" customWidth="1"/>
    <col min="15620" max="15620" width="0.28515625" style="143" customWidth="1"/>
    <col min="15621" max="15621" width="3.42578125" style="143" customWidth="1"/>
    <col min="15622" max="15622" width="0.5703125" style="143" customWidth="1"/>
    <col min="15623" max="15642" width="0.7109375" style="143" customWidth="1"/>
    <col min="15643" max="15643" width="0.5703125" style="143" customWidth="1"/>
    <col min="15644" max="15644" width="3.42578125" style="143" customWidth="1"/>
    <col min="15645" max="15645" width="0.5703125" style="143" customWidth="1"/>
    <col min="15646" max="15646" width="0.7109375" style="143" customWidth="1"/>
    <col min="15647" max="15647" width="2.140625" style="143" customWidth="1"/>
    <col min="15648" max="15648" width="0.5703125" style="143" customWidth="1"/>
    <col min="15649" max="15649" width="2.140625" style="143" customWidth="1"/>
    <col min="15650" max="15650" width="0.5703125" style="143" customWidth="1"/>
    <col min="15651" max="15651" width="2.140625" style="143" customWidth="1"/>
    <col min="15652" max="15652" width="0.5703125" style="143" customWidth="1"/>
    <col min="15653" max="15653" width="2.140625" style="143" customWidth="1"/>
    <col min="15654" max="15654" width="0.5703125" style="143" customWidth="1"/>
    <col min="15655" max="15655" width="2.140625" style="143" customWidth="1"/>
    <col min="15656" max="15656" width="0.5703125" style="143" customWidth="1"/>
    <col min="15657" max="15657" width="2.140625" style="143" customWidth="1"/>
    <col min="15658" max="15658" width="0.5703125" style="143" customWidth="1"/>
    <col min="15659" max="15659" width="2.140625" style="143" customWidth="1"/>
    <col min="15660" max="15660" width="0.5703125" style="143" customWidth="1"/>
    <col min="15661" max="15661" width="2.140625" style="143" customWidth="1"/>
    <col min="15662" max="15662" width="0.5703125" style="143" customWidth="1"/>
    <col min="15663" max="15663" width="2.140625" style="143" customWidth="1"/>
    <col min="15664" max="15664" width="0.5703125" style="143" customWidth="1"/>
    <col min="15665" max="15665" width="2.140625" style="143" customWidth="1"/>
    <col min="15666" max="15666" width="0.5703125" style="143" customWidth="1"/>
    <col min="15667" max="15667" width="2.140625" style="143" customWidth="1"/>
    <col min="15668" max="15669" width="0.5703125" style="143" customWidth="1"/>
    <col min="15670" max="15670" width="2.140625" style="143" customWidth="1"/>
    <col min="15671" max="15671" width="0.5703125" style="143" customWidth="1"/>
    <col min="15672" max="15672" width="2.140625" style="143" customWidth="1"/>
    <col min="15673" max="15673" width="0.5703125" style="143" customWidth="1"/>
    <col min="15674" max="15674" width="2.140625" style="143" customWidth="1"/>
    <col min="15675" max="15675" width="0.5703125" style="143" customWidth="1"/>
    <col min="15676" max="15676" width="2.140625" style="143" customWidth="1"/>
    <col min="15677" max="15677" width="0.5703125" style="143" customWidth="1"/>
    <col min="15678" max="15678" width="2.140625" style="143" customWidth="1"/>
    <col min="15679" max="15679" width="0.5703125" style="143" customWidth="1"/>
    <col min="15680" max="15680" width="2.140625" style="143" customWidth="1"/>
    <col min="15681" max="15681" width="0.5703125" style="143" customWidth="1"/>
    <col min="15682" max="15682" width="2.140625" style="143" customWidth="1"/>
    <col min="15683" max="15683" width="0.5703125" style="143" customWidth="1"/>
    <col min="15684" max="15684" width="2.140625" style="143" customWidth="1"/>
    <col min="15685" max="15685" width="0.5703125" style="143" customWidth="1"/>
    <col min="15686" max="15686" width="2.140625" style="143" customWidth="1"/>
    <col min="15687" max="15687" width="0.5703125" style="143" customWidth="1"/>
    <col min="15688" max="15688" width="2.140625" style="143" customWidth="1"/>
    <col min="15689" max="15689" width="0.5703125" style="143" customWidth="1"/>
    <col min="15690" max="15690" width="2.140625" style="143" customWidth="1"/>
    <col min="15691" max="15691" width="0.5703125" style="143" customWidth="1"/>
    <col min="15692" max="15692" width="2.140625" style="143" customWidth="1"/>
    <col min="15693" max="15693" width="0.5703125" style="143" customWidth="1"/>
    <col min="15694" max="15694" width="2.140625" style="143" customWidth="1"/>
    <col min="15695" max="15695" width="0.5703125" style="143" customWidth="1"/>
    <col min="15696" max="15696" width="2.140625" style="143" customWidth="1"/>
    <col min="15697" max="15697" width="0.5703125" style="143" customWidth="1"/>
    <col min="15698" max="15698" width="2.140625" style="143" customWidth="1"/>
    <col min="15699" max="15699" width="0.5703125" style="143" customWidth="1"/>
    <col min="15700" max="15700" width="2.140625" style="143" customWidth="1"/>
    <col min="15701" max="15701" width="0.5703125" style="143" customWidth="1"/>
    <col min="15702" max="15702" width="1.7109375" style="143" customWidth="1"/>
    <col min="15703" max="15872" width="9.140625" style="143"/>
    <col min="15873" max="15873" width="0.7109375" style="143" customWidth="1"/>
    <col min="15874" max="15874" width="0.42578125" style="143" customWidth="1"/>
    <col min="15875" max="15875" width="1.5703125" style="143" customWidth="1"/>
    <col min="15876" max="15876" width="0.28515625" style="143" customWidth="1"/>
    <col min="15877" max="15877" width="3.42578125" style="143" customWidth="1"/>
    <col min="15878" max="15878" width="0.5703125" style="143" customWidth="1"/>
    <col min="15879" max="15898" width="0.7109375" style="143" customWidth="1"/>
    <col min="15899" max="15899" width="0.5703125" style="143" customWidth="1"/>
    <col min="15900" max="15900" width="3.42578125" style="143" customWidth="1"/>
    <col min="15901" max="15901" width="0.5703125" style="143" customWidth="1"/>
    <col min="15902" max="15902" width="0.7109375" style="143" customWidth="1"/>
    <col min="15903" max="15903" width="2.140625" style="143" customWidth="1"/>
    <col min="15904" max="15904" width="0.5703125" style="143" customWidth="1"/>
    <col min="15905" max="15905" width="2.140625" style="143" customWidth="1"/>
    <col min="15906" max="15906" width="0.5703125" style="143" customWidth="1"/>
    <col min="15907" max="15907" width="2.140625" style="143" customWidth="1"/>
    <col min="15908" max="15908" width="0.5703125" style="143" customWidth="1"/>
    <col min="15909" max="15909" width="2.140625" style="143" customWidth="1"/>
    <col min="15910" max="15910" width="0.5703125" style="143" customWidth="1"/>
    <col min="15911" max="15911" width="2.140625" style="143" customWidth="1"/>
    <col min="15912" max="15912" width="0.5703125" style="143" customWidth="1"/>
    <col min="15913" max="15913" width="2.140625" style="143" customWidth="1"/>
    <col min="15914" max="15914" width="0.5703125" style="143" customWidth="1"/>
    <col min="15915" max="15915" width="2.140625" style="143" customWidth="1"/>
    <col min="15916" max="15916" width="0.5703125" style="143" customWidth="1"/>
    <col min="15917" max="15917" width="2.140625" style="143" customWidth="1"/>
    <col min="15918" max="15918" width="0.5703125" style="143" customWidth="1"/>
    <col min="15919" max="15919" width="2.140625" style="143" customWidth="1"/>
    <col min="15920" max="15920" width="0.5703125" style="143" customWidth="1"/>
    <col min="15921" max="15921" width="2.140625" style="143" customWidth="1"/>
    <col min="15922" max="15922" width="0.5703125" style="143" customWidth="1"/>
    <col min="15923" max="15923" width="2.140625" style="143" customWidth="1"/>
    <col min="15924" max="15925" width="0.5703125" style="143" customWidth="1"/>
    <col min="15926" max="15926" width="2.140625" style="143" customWidth="1"/>
    <col min="15927" max="15927" width="0.5703125" style="143" customWidth="1"/>
    <col min="15928" max="15928" width="2.140625" style="143" customWidth="1"/>
    <col min="15929" max="15929" width="0.5703125" style="143" customWidth="1"/>
    <col min="15930" max="15930" width="2.140625" style="143" customWidth="1"/>
    <col min="15931" max="15931" width="0.5703125" style="143" customWidth="1"/>
    <col min="15932" max="15932" width="2.140625" style="143" customWidth="1"/>
    <col min="15933" max="15933" width="0.5703125" style="143" customWidth="1"/>
    <col min="15934" max="15934" width="2.140625" style="143" customWidth="1"/>
    <col min="15935" max="15935" width="0.5703125" style="143" customWidth="1"/>
    <col min="15936" max="15936" width="2.140625" style="143" customWidth="1"/>
    <col min="15937" max="15937" width="0.5703125" style="143" customWidth="1"/>
    <col min="15938" max="15938" width="2.140625" style="143" customWidth="1"/>
    <col min="15939" max="15939" width="0.5703125" style="143" customWidth="1"/>
    <col min="15940" max="15940" width="2.140625" style="143" customWidth="1"/>
    <col min="15941" max="15941" width="0.5703125" style="143" customWidth="1"/>
    <col min="15942" max="15942" width="2.140625" style="143" customWidth="1"/>
    <col min="15943" max="15943" width="0.5703125" style="143" customWidth="1"/>
    <col min="15944" max="15944" width="2.140625" style="143" customWidth="1"/>
    <col min="15945" max="15945" width="0.5703125" style="143" customWidth="1"/>
    <col min="15946" max="15946" width="2.140625" style="143" customWidth="1"/>
    <col min="15947" max="15947" width="0.5703125" style="143" customWidth="1"/>
    <col min="15948" max="15948" width="2.140625" style="143" customWidth="1"/>
    <col min="15949" max="15949" width="0.5703125" style="143" customWidth="1"/>
    <col min="15950" max="15950" width="2.140625" style="143" customWidth="1"/>
    <col min="15951" max="15951" width="0.5703125" style="143" customWidth="1"/>
    <col min="15952" max="15952" width="2.140625" style="143" customWidth="1"/>
    <col min="15953" max="15953" width="0.5703125" style="143" customWidth="1"/>
    <col min="15954" max="15954" width="2.140625" style="143" customWidth="1"/>
    <col min="15955" max="15955" width="0.5703125" style="143" customWidth="1"/>
    <col min="15956" max="15956" width="2.140625" style="143" customWidth="1"/>
    <col min="15957" max="15957" width="0.5703125" style="143" customWidth="1"/>
    <col min="15958" max="15958" width="1.7109375" style="143" customWidth="1"/>
    <col min="15959" max="16128" width="9.140625" style="143"/>
    <col min="16129" max="16129" width="0.7109375" style="143" customWidth="1"/>
    <col min="16130" max="16130" width="0.42578125" style="143" customWidth="1"/>
    <col min="16131" max="16131" width="1.5703125" style="143" customWidth="1"/>
    <col min="16132" max="16132" width="0.28515625" style="143" customWidth="1"/>
    <col min="16133" max="16133" width="3.42578125" style="143" customWidth="1"/>
    <col min="16134" max="16134" width="0.5703125" style="143" customWidth="1"/>
    <col min="16135" max="16154" width="0.7109375" style="143" customWidth="1"/>
    <col min="16155" max="16155" width="0.5703125" style="143" customWidth="1"/>
    <col min="16156" max="16156" width="3.42578125" style="143" customWidth="1"/>
    <col min="16157" max="16157" width="0.5703125" style="143" customWidth="1"/>
    <col min="16158" max="16158" width="0.7109375" style="143" customWidth="1"/>
    <col min="16159" max="16159" width="2.140625" style="143" customWidth="1"/>
    <col min="16160" max="16160" width="0.5703125" style="143" customWidth="1"/>
    <col min="16161" max="16161" width="2.140625" style="143" customWidth="1"/>
    <col min="16162" max="16162" width="0.5703125" style="143" customWidth="1"/>
    <col min="16163" max="16163" width="2.140625" style="143" customWidth="1"/>
    <col min="16164" max="16164" width="0.5703125" style="143" customWidth="1"/>
    <col min="16165" max="16165" width="2.140625" style="143" customWidth="1"/>
    <col min="16166" max="16166" width="0.5703125" style="143" customWidth="1"/>
    <col min="16167" max="16167" width="2.140625" style="143" customWidth="1"/>
    <col min="16168" max="16168" width="0.5703125" style="143" customWidth="1"/>
    <col min="16169" max="16169" width="2.140625" style="143" customWidth="1"/>
    <col min="16170" max="16170" width="0.5703125" style="143" customWidth="1"/>
    <col min="16171" max="16171" width="2.140625" style="143" customWidth="1"/>
    <col min="16172" max="16172" width="0.5703125" style="143" customWidth="1"/>
    <col min="16173" max="16173" width="2.140625" style="143" customWidth="1"/>
    <col min="16174" max="16174" width="0.5703125" style="143" customWidth="1"/>
    <col min="16175" max="16175" width="2.140625" style="143" customWidth="1"/>
    <col min="16176" max="16176" width="0.5703125" style="143" customWidth="1"/>
    <col min="16177" max="16177" width="2.140625" style="143" customWidth="1"/>
    <col min="16178" max="16178" width="0.5703125" style="143" customWidth="1"/>
    <col min="16179" max="16179" width="2.140625" style="143" customWidth="1"/>
    <col min="16180" max="16181" width="0.5703125" style="143" customWidth="1"/>
    <col min="16182" max="16182" width="2.140625" style="143" customWidth="1"/>
    <col min="16183" max="16183" width="0.5703125" style="143" customWidth="1"/>
    <col min="16184" max="16184" width="2.140625" style="143" customWidth="1"/>
    <col min="16185" max="16185" width="0.5703125" style="143" customWidth="1"/>
    <col min="16186" max="16186" width="2.140625" style="143" customWidth="1"/>
    <col min="16187" max="16187" width="0.5703125" style="143" customWidth="1"/>
    <col min="16188" max="16188" width="2.140625" style="143" customWidth="1"/>
    <col min="16189" max="16189" width="0.5703125" style="143" customWidth="1"/>
    <col min="16190" max="16190" width="2.140625" style="143" customWidth="1"/>
    <col min="16191" max="16191" width="0.5703125" style="143" customWidth="1"/>
    <col min="16192" max="16192" width="2.140625" style="143" customWidth="1"/>
    <col min="16193" max="16193" width="0.5703125" style="143" customWidth="1"/>
    <col min="16194" max="16194" width="2.140625" style="143" customWidth="1"/>
    <col min="16195" max="16195" width="0.5703125" style="143" customWidth="1"/>
    <col min="16196" max="16196" width="2.140625" style="143" customWidth="1"/>
    <col min="16197" max="16197" width="0.5703125" style="143" customWidth="1"/>
    <col min="16198" max="16198" width="2.140625" style="143" customWidth="1"/>
    <col min="16199" max="16199" width="0.5703125" style="143" customWidth="1"/>
    <col min="16200" max="16200" width="2.140625" style="143" customWidth="1"/>
    <col min="16201" max="16201" width="0.5703125" style="143" customWidth="1"/>
    <col min="16202" max="16202" width="2.140625" style="143" customWidth="1"/>
    <col min="16203" max="16203" width="0.5703125" style="143" customWidth="1"/>
    <col min="16204" max="16204" width="2.140625" style="143" customWidth="1"/>
    <col min="16205" max="16205" width="0.5703125" style="143" customWidth="1"/>
    <col min="16206" max="16206" width="2.140625" style="143" customWidth="1"/>
    <col min="16207" max="16207" width="0.5703125" style="143" customWidth="1"/>
    <col min="16208" max="16208" width="2.140625" style="143" customWidth="1"/>
    <col min="16209" max="16209" width="0.5703125" style="143" customWidth="1"/>
    <col min="16210" max="16210" width="2.140625" style="143" customWidth="1"/>
    <col min="16211" max="16211" width="0.5703125" style="143" customWidth="1"/>
    <col min="16212" max="16212" width="2.140625" style="143" customWidth="1"/>
    <col min="16213" max="16213" width="0.5703125" style="143" customWidth="1"/>
    <col min="16214" max="16214" width="1.7109375" style="143" customWidth="1"/>
    <col min="16215" max="16384" width="9.140625" style="143"/>
  </cols>
  <sheetData>
    <row r="1" spans="1:88" s="445" customFormat="1" ht="14.25" customHeight="1" thickBot="1">
      <c r="F1" s="2" t="s">
        <v>97</v>
      </c>
      <c r="G1" s="459"/>
      <c r="CJ1" s="143"/>
    </row>
    <row r="2" spans="1:88" ht="7.5" customHeight="1" thickTop="1">
      <c r="A2" s="139"/>
      <c r="B2" s="463"/>
      <c r="C2" s="140"/>
      <c r="D2" s="463"/>
      <c r="E2" s="141"/>
      <c r="F2" s="463"/>
      <c r="G2" s="142"/>
      <c r="H2" s="640" t="str">
        <f>Index!C310</f>
        <v>Súvaha Úč POD 1 - 01</v>
      </c>
      <c r="I2" s="641"/>
      <c r="J2" s="641"/>
      <c r="K2" s="641"/>
      <c r="L2" s="641"/>
      <c r="M2" s="641"/>
      <c r="N2" s="641"/>
      <c r="O2" s="641"/>
      <c r="P2" s="641"/>
      <c r="Q2" s="641"/>
      <c r="R2" s="641"/>
      <c r="S2" s="641"/>
      <c r="T2" s="641"/>
      <c r="U2" s="641"/>
      <c r="V2" s="641"/>
      <c r="W2" s="641"/>
      <c r="X2" s="642"/>
      <c r="Y2" s="142"/>
      <c r="Z2" s="142"/>
      <c r="AA2" s="463"/>
      <c r="AB2" s="649"/>
      <c r="AC2" s="650"/>
      <c r="AD2" s="650"/>
      <c r="AE2" s="650"/>
      <c r="AF2" s="650"/>
      <c r="AG2" s="650"/>
      <c r="AH2" s="650"/>
      <c r="AI2" s="650"/>
      <c r="AJ2" s="650"/>
      <c r="AK2" s="650"/>
      <c r="AL2" s="650"/>
      <c r="AM2" s="650"/>
      <c r="AN2" s="650"/>
      <c r="AO2" s="650"/>
      <c r="AP2" s="650"/>
      <c r="AQ2" s="650"/>
      <c r="AR2" s="650"/>
      <c r="AS2" s="650"/>
      <c r="AT2" s="650"/>
      <c r="AU2" s="650"/>
      <c r="AV2" s="650"/>
      <c r="AW2" s="650"/>
      <c r="AX2" s="651"/>
      <c r="AY2" s="652"/>
      <c r="AZ2" s="653"/>
      <c r="BA2" s="654"/>
      <c r="BB2" s="654"/>
      <c r="BC2" s="654"/>
      <c r="BD2" s="654"/>
      <c r="BE2" s="654"/>
      <c r="BF2" s="654"/>
      <c r="BG2" s="654"/>
      <c r="BH2" s="654"/>
      <c r="BI2" s="654"/>
      <c r="BJ2" s="654"/>
      <c r="BK2" s="654"/>
      <c r="BL2" s="654"/>
      <c r="BM2" s="654"/>
      <c r="BN2" s="654"/>
      <c r="BO2" s="654"/>
      <c r="BP2" s="654"/>
      <c r="BQ2" s="654"/>
      <c r="BR2" s="654"/>
      <c r="BS2" s="655"/>
      <c r="BT2" s="656"/>
      <c r="BU2" s="656"/>
      <c r="BV2" s="656"/>
      <c r="BW2" s="656"/>
      <c r="BX2" s="656"/>
      <c r="BY2" s="656"/>
      <c r="BZ2" s="656"/>
      <c r="CA2" s="656"/>
      <c r="CB2" s="656"/>
      <c r="CC2" s="656"/>
      <c r="CD2" s="656"/>
      <c r="CE2" s="463"/>
      <c r="CF2" s="463"/>
      <c r="CG2" s="463"/>
      <c r="CH2" s="463"/>
      <c r="CI2" s="463"/>
    </row>
    <row r="3" spans="1:88" ht="3.75" customHeight="1" thickBot="1">
      <c r="A3" s="139"/>
      <c r="B3" s="463"/>
      <c r="C3" s="144"/>
      <c r="D3" s="144"/>
      <c r="E3" s="145"/>
      <c r="F3" s="463"/>
      <c r="G3" s="142"/>
      <c r="H3" s="643"/>
      <c r="I3" s="644"/>
      <c r="J3" s="644"/>
      <c r="K3" s="644"/>
      <c r="L3" s="644"/>
      <c r="M3" s="644"/>
      <c r="N3" s="644"/>
      <c r="O3" s="644"/>
      <c r="P3" s="644"/>
      <c r="Q3" s="644"/>
      <c r="R3" s="644"/>
      <c r="S3" s="644"/>
      <c r="T3" s="644"/>
      <c r="U3" s="644"/>
      <c r="V3" s="644"/>
      <c r="W3" s="644"/>
      <c r="X3" s="645"/>
      <c r="Y3" s="142"/>
      <c r="Z3" s="142"/>
      <c r="AA3" s="463"/>
      <c r="AB3" s="90"/>
      <c r="AC3" s="92"/>
      <c r="AD3" s="92"/>
      <c r="AE3" s="657"/>
      <c r="AF3" s="657"/>
      <c r="AG3" s="657"/>
      <c r="AH3" s="657"/>
      <c r="AI3" s="657"/>
      <c r="AJ3" s="657"/>
      <c r="AK3" s="657"/>
      <c r="AL3" s="657"/>
      <c r="AM3" s="657"/>
      <c r="AN3" s="657"/>
      <c r="AO3" s="657"/>
      <c r="AP3" s="657"/>
      <c r="AQ3" s="657"/>
      <c r="AR3" s="657"/>
      <c r="AS3" s="657"/>
      <c r="AT3" s="657"/>
      <c r="AU3" s="657"/>
      <c r="AV3" s="657"/>
      <c r="AW3" s="657"/>
      <c r="AX3" s="146"/>
      <c r="AY3" s="652"/>
      <c r="AZ3" s="658" t="s">
        <v>47</v>
      </c>
      <c r="BA3" s="659"/>
      <c r="BB3" s="659"/>
      <c r="BC3" s="659"/>
      <c r="BD3" s="656"/>
      <c r="BE3" s="656"/>
      <c r="BF3" s="656"/>
      <c r="BG3" s="656"/>
      <c r="BH3" s="656"/>
      <c r="BI3" s="656"/>
      <c r="BJ3" s="656"/>
      <c r="BK3" s="656"/>
      <c r="BL3" s="656"/>
      <c r="BM3" s="656"/>
      <c r="BN3" s="656"/>
      <c r="BO3" s="656"/>
      <c r="BP3" s="656"/>
      <c r="BQ3" s="656"/>
      <c r="BR3" s="656"/>
      <c r="BS3" s="147"/>
      <c r="BT3" s="656"/>
      <c r="BU3" s="656"/>
      <c r="BV3" s="656"/>
      <c r="BW3" s="656"/>
      <c r="BX3" s="656"/>
      <c r="BY3" s="656"/>
      <c r="BZ3" s="656"/>
      <c r="CA3" s="656"/>
      <c r="CB3" s="656"/>
      <c r="CC3" s="656"/>
      <c r="CD3" s="656"/>
      <c r="CE3" s="463"/>
      <c r="CF3" s="463"/>
      <c r="CG3" s="463"/>
      <c r="CH3" s="463"/>
      <c r="CI3" s="463"/>
    </row>
    <row r="4" spans="1:88" ht="16.5" customHeight="1" thickTop="1">
      <c r="A4" s="139"/>
      <c r="B4" s="463"/>
      <c r="C4" s="144"/>
      <c r="D4" s="144"/>
      <c r="E4" s="148"/>
      <c r="F4" s="463"/>
      <c r="G4" s="142"/>
      <c r="H4" s="646"/>
      <c r="I4" s="647"/>
      <c r="J4" s="647"/>
      <c r="K4" s="647"/>
      <c r="L4" s="647"/>
      <c r="M4" s="647"/>
      <c r="N4" s="647"/>
      <c r="O4" s="647"/>
      <c r="P4" s="647"/>
      <c r="Q4" s="647"/>
      <c r="R4" s="647"/>
      <c r="S4" s="647"/>
      <c r="T4" s="647"/>
      <c r="U4" s="647"/>
      <c r="V4" s="647"/>
      <c r="W4" s="647"/>
      <c r="X4" s="648"/>
      <c r="Y4" s="142"/>
      <c r="Z4" s="142"/>
      <c r="AA4" s="463"/>
      <c r="AB4" s="660" t="s">
        <v>48</v>
      </c>
      <c r="AC4" s="661"/>
      <c r="AD4" s="592"/>
      <c r="AE4" s="487" t="str">
        <f>'Závierka titulka'!$C$21</f>
        <v>2</v>
      </c>
      <c r="AF4" s="592"/>
      <c r="AG4" s="487" t="str">
        <f>'Závierka titulka'!$E$21</f>
        <v>0</v>
      </c>
      <c r="AH4" s="592"/>
      <c r="AI4" s="487" t="str">
        <f>'Závierka titulka'!$G$21</f>
        <v>2</v>
      </c>
      <c r="AJ4" s="592"/>
      <c r="AK4" s="487" t="str">
        <f>'Závierka titulka'!$I$21</f>
        <v>0</v>
      </c>
      <c r="AL4" s="592"/>
      <c r="AM4" s="487" t="str">
        <f>'Závierka titulka'!$K$21</f>
        <v>2</v>
      </c>
      <c r="AN4" s="592"/>
      <c r="AO4" s="487" t="str">
        <f>'Závierka titulka'!$M$21</f>
        <v>6</v>
      </c>
      <c r="AP4" s="592"/>
      <c r="AQ4" s="487" t="str">
        <f>'Závierka titulka'!$O$21</f>
        <v>2</v>
      </c>
      <c r="AR4" s="599"/>
      <c r="AS4" s="487" t="str">
        <f>'Závierka titulka'!$Q$21</f>
        <v>4</v>
      </c>
      <c r="AT4" s="41"/>
      <c r="AU4" s="487" t="str">
        <f>'Závierka titulka'!$S$21</f>
        <v>4</v>
      </c>
      <c r="AV4" s="149"/>
      <c r="AW4" s="487" t="str">
        <f>'Závierka titulka'!$U$21</f>
        <v>2</v>
      </c>
      <c r="AX4" s="150"/>
      <c r="AY4" s="652"/>
      <c r="AZ4" s="658"/>
      <c r="BA4" s="659"/>
      <c r="BB4" s="659"/>
      <c r="BC4" s="659"/>
      <c r="BD4" s="487" t="str">
        <f>'Závierka titulka'!$C$27</f>
        <v>3</v>
      </c>
      <c r="BE4" s="151"/>
      <c r="BF4" s="487" t="str">
        <f>'Závierka titulka'!$E$27</f>
        <v>5</v>
      </c>
      <c r="BG4" s="151"/>
      <c r="BH4" s="487" t="str">
        <f>'Závierka titulka'!$G$27</f>
        <v>8</v>
      </c>
      <c r="BI4" s="151"/>
      <c r="BJ4" s="487" t="str">
        <f>'Závierka titulka'!$I27</f>
        <v>3</v>
      </c>
      <c r="BK4" s="151"/>
      <c r="BL4" s="487" t="str">
        <f>'Závierka titulka'!$K$27</f>
        <v>9</v>
      </c>
      <c r="BM4" s="151"/>
      <c r="BN4" s="487" t="str">
        <f>'Závierka titulka'!$M$27</f>
        <v>2</v>
      </c>
      <c r="BO4" s="41"/>
      <c r="BP4" s="487" t="str">
        <f>'Závierka titulka'!$O$27</f>
        <v>2</v>
      </c>
      <c r="BQ4" s="41"/>
      <c r="BR4" s="487" t="str">
        <f>'Závierka titulka'!$Q$27</f>
        <v>8</v>
      </c>
      <c r="BS4" s="150"/>
      <c r="BT4" s="656"/>
      <c r="BU4" s="656"/>
      <c r="BV4" s="656"/>
      <c r="BW4" s="656"/>
      <c r="BX4" s="656"/>
      <c r="BY4" s="656"/>
      <c r="BZ4" s="656"/>
      <c r="CA4" s="656"/>
      <c r="CB4" s="656"/>
      <c r="CC4" s="656"/>
      <c r="CD4" s="656"/>
      <c r="CE4" s="139"/>
      <c r="CF4" s="152"/>
      <c r="CG4" s="153"/>
      <c r="CH4" s="154"/>
      <c r="CI4" s="154"/>
    </row>
    <row r="5" spans="1:88" ht="3" customHeight="1">
      <c r="A5" s="139"/>
      <c r="B5" s="463"/>
      <c r="C5" s="144"/>
      <c r="D5" s="144"/>
      <c r="E5" s="148"/>
      <c r="F5" s="139"/>
      <c r="G5" s="139"/>
      <c r="H5" s="139"/>
      <c r="I5" s="139"/>
      <c r="J5" s="139"/>
      <c r="K5" s="139"/>
      <c r="L5" s="139"/>
      <c r="M5" s="139"/>
      <c r="N5" s="139"/>
      <c r="O5" s="139"/>
      <c r="P5" s="139"/>
      <c r="Q5" s="139"/>
      <c r="R5" s="139"/>
      <c r="S5" s="139"/>
      <c r="T5" s="139"/>
      <c r="U5" s="139"/>
      <c r="V5" s="139"/>
      <c r="W5" s="139"/>
      <c r="X5" s="139"/>
      <c r="Y5" s="139"/>
      <c r="Z5" s="139"/>
      <c r="AA5" s="139"/>
      <c r="AB5" s="662"/>
      <c r="AC5" s="663"/>
      <c r="AD5" s="664"/>
      <c r="AE5" s="155"/>
      <c r="AF5" s="664"/>
      <c r="AG5" s="155"/>
      <c r="AH5" s="664"/>
      <c r="AI5" s="155"/>
      <c r="AJ5" s="664"/>
      <c r="AK5" s="155"/>
      <c r="AL5" s="664"/>
      <c r="AM5" s="155"/>
      <c r="AN5" s="664"/>
      <c r="AO5" s="155"/>
      <c r="AP5" s="664"/>
      <c r="AQ5" s="155"/>
      <c r="AR5" s="665"/>
      <c r="AS5" s="155"/>
      <c r="AT5" s="155"/>
      <c r="AU5" s="155"/>
      <c r="AV5" s="155"/>
      <c r="AW5" s="155"/>
      <c r="AX5" s="156"/>
      <c r="AY5" s="652"/>
      <c r="AZ5" s="157"/>
      <c r="BA5" s="158"/>
      <c r="BB5" s="155"/>
      <c r="BC5" s="158"/>
      <c r="BD5" s="155"/>
      <c r="BE5" s="158"/>
      <c r="BF5" s="155"/>
      <c r="BG5" s="158"/>
      <c r="BH5" s="155"/>
      <c r="BI5" s="158"/>
      <c r="BJ5" s="155"/>
      <c r="BK5" s="158"/>
      <c r="BL5" s="155"/>
      <c r="BM5" s="158"/>
      <c r="BN5" s="155"/>
      <c r="BO5" s="155"/>
      <c r="BP5" s="155"/>
      <c r="BQ5" s="155"/>
      <c r="BR5" s="155"/>
      <c r="BS5" s="156"/>
      <c r="BT5" s="656"/>
      <c r="BU5" s="656"/>
      <c r="BV5" s="656"/>
      <c r="BW5" s="656"/>
      <c r="BX5" s="656"/>
      <c r="BY5" s="656"/>
      <c r="BZ5" s="656"/>
      <c r="CA5" s="656"/>
      <c r="CB5" s="656"/>
      <c r="CC5" s="656"/>
      <c r="CD5" s="656"/>
      <c r="CE5" s="139"/>
      <c r="CF5" s="463"/>
      <c r="CG5" s="159"/>
      <c r="CH5" s="154"/>
      <c r="CI5" s="154"/>
    </row>
    <row r="6" spans="1:88" ht="4.5" customHeight="1" thickBot="1">
      <c r="A6" s="139"/>
      <c r="B6" s="463"/>
      <c r="C6" s="144"/>
      <c r="D6" s="144"/>
      <c r="E6" s="160"/>
      <c r="F6" s="160"/>
      <c r="G6" s="160"/>
      <c r="H6" s="161"/>
      <c r="I6" s="161"/>
      <c r="J6" s="161"/>
      <c r="K6" s="161"/>
      <c r="L6" s="161"/>
      <c r="M6" s="161"/>
      <c r="N6" s="161"/>
      <c r="O6" s="161"/>
      <c r="P6" s="161"/>
      <c r="Q6" s="161"/>
      <c r="R6" s="161"/>
      <c r="S6" s="161"/>
      <c r="T6" s="161"/>
      <c r="U6" s="161"/>
      <c r="V6" s="161"/>
      <c r="W6" s="161"/>
      <c r="X6" s="161"/>
      <c r="Y6" s="161"/>
      <c r="Z6" s="161"/>
      <c r="AA6" s="161"/>
      <c r="AB6" s="161"/>
      <c r="AC6" s="161"/>
      <c r="AD6" s="467"/>
      <c r="AE6" s="163"/>
      <c r="AF6" s="163"/>
      <c r="AG6" s="163"/>
      <c r="AH6" s="163"/>
      <c r="AI6" s="163"/>
      <c r="AJ6" s="163"/>
      <c r="AK6" s="163"/>
      <c r="AL6" s="163"/>
      <c r="AM6" s="163"/>
      <c r="AN6" s="163"/>
      <c r="AO6" s="163"/>
      <c r="AP6" s="163"/>
      <c r="AQ6" s="163"/>
      <c r="AR6" s="163"/>
      <c r="AS6" s="163"/>
      <c r="AT6" s="163"/>
      <c r="AU6" s="163"/>
      <c r="AV6" s="163"/>
      <c r="AW6" s="163"/>
      <c r="AX6" s="163"/>
      <c r="AY6" s="163"/>
      <c r="AZ6" s="163"/>
      <c r="BA6" s="163"/>
      <c r="BB6" s="163"/>
      <c r="BC6" s="163"/>
      <c r="BD6" s="163"/>
      <c r="BE6" s="163"/>
      <c r="BF6" s="163"/>
      <c r="BG6" s="163"/>
      <c r="BH6" s="163"/>
      <c r="BI6" s="163"/>
      <c r="BJ6" s="163"/>
      <c r="BK6" s="163"/>
      <c r="BL6" s="163"/>
      <c r="BM6" s="163"/>
      <c r="BN6" s="163"/>
      <c r="BO6" s="163"/>
      <c r="BP6" s="163"/>
      <c r="BQ6" s="163"/>
      <c r="BR6" s="163"/>
      <c r="BS6" s="163"/>
      <c r="BT6" s="163"/>
      <c r="BU6" s="163"/>
      <c r="BV6" s="163"/>
      <c r="BW6" s="164"/>
      <c r="BX6" s="164"/>
      <c r="BY6" s="164"/>
      <c r="BZ6" s="164"/>
      <c r="CA6" s="164"/>
      <c r="CB6" s="164"/>
      <c r="CC6" s="164"/>
      <c r="CD6" s="164"/>
      <c r="CE6" s="164"/>
      <c r="CF6" s="164"/>
      <c r="CG6" s="164"/>
      <c r="CH6" s="463"/>
      <c r="CI6" s="463"/>
    </row>
    <row r="7" spans="1:88" ht="12.75" customHeight="1" thickBot="1">
      <c r="A7" s="139"/>
      <c r="B7" s="463"/>
      <c r="C7" s="144"/>
      <c r="D7" s="144"/>
      <c r="E7" s="757" t="str">
        <f>Index!C311</f>
        <v>Ozna-čenie</v>
      </c>
      <c r="F7" s="758"/>
      <c r="G7" s="473"/>
      <c r="H7" s="485"/>
      <c r="I7" s="485"/>
      <c r="J7" s="485"/>
      <c r="K7" s="485"/>
      <c r="L7" s="485"/>
      <c r="M7" s="485"/>
      <c r="N7" s="485"/>
      <c r="O7" s="485"/>
      <c r="P7" s="485"/>
      <c r="Q7" s="485"/>
      <c r="R7" s="485"/>
      <c r="S7" s="485"/>
      <c r="T7" s="485"/>
      <c r="U7" s="485"/>
      <c r="V7" s="485"/>
      <c r="W7" s="213"/>
      <c r="X7" s="213"/>
      <c r="Y7" s="213"/>
      <c r="Z7" s="214"/>
      <c r="AA7" s="213"/>
      <c r="AB7" s="213"/>
      <c r="AC7" s="214"/>
      <c r="AD7" s="765" t="str">
        <f>Index!C315</f>
        <v>Bežné účtovné obdobie</v>
      </c>
      <c r="AE7" s="765"/>
      <c r="AF7" s="765"/>
      <c r="AG7" s="765"/>
      <c r="AH7" s="765"/>
      <c r="AI7" s="765"/>
      <c r="AJ7" s="765"/>
      <c r="AK7" s="765"/>
      <c r="AL7" s="765"/>
      <c r="AM7" s="765"/>
      <c r="AN7" s="765"/>
      <c r="AO7" s="765"/>
      <c r="AP7" s="765"/>
      <c r="AQ7" s="765"/>
      <c r="AR7" s="765"/>
      <c r="AS7" s="765"/>
      <c r="AT7" s="765"/>
      <c r="AU7" s="765"/>
      <c r="AV7" s="765"/>
      <c r="AW7" s="765"/>
      <c r="AX7" s="765"/>
      <c r="AY7" s="765"/>
      <c r="AZ7" s="765"/>
      <c r="BA7" s="765"/>
      <c r="BB7" s="765"/>
      <c r="BC7" s="765"/>
      <c r="BD7" s="765"/>
      <c r="BE7" s="765"/>
      <c r="BF7" s="765"/>
      <c r="BG7" s="765"/>
      <c r="BH7" s="765"/>
      <c r="BI7" s="765"/>
      <c r="BJ7" s="765"/>
      <c r="BK7" s="765"/>
      <c r="BL7" s="765"/>
      <c r="BM7" s="765"/>
      <c r="BN7" s="765"/>
      <c r="BO7" s="765"/>
      <c r="BP7" s="765"/>
      <c r="BQ7" s="765"/>
      <c r="BR7" s="689" t="str">
        <f>Index!C316</f>
        <v>Bezprostredne predchádzajúce účtovné obdobie</v>
      </c>
      <c r="BS7" s="689"/>
      <c r="BT7" s="689"/>
      <c r="BU7" s="689"/>
      <c r="BV7" s="689"/>
      <c r="BW7" s="689"/>
      <c r="BX7" s="689"/>
      <c r="BY7" s="689"/>
      <c r="BZ7" s="689"/>
      <c r="CA7" s="689"/>
      <c r="CB7" s="689"/>
      <c r="CC7" s="689"/>
      <c r="CD7" s="689"/>
      <c r="CE7" s="689"/>
      <c r="CF7" s="689"/>
      <c r="CG7" s="689"/>
      <c r="CH7" s="463"/>
    </row>
    <row r="8" spans="1:88" ht="5.0999999999999996" customHeight="1" thickBot="1">
      <c r="A8" s="139"/>
      <c r="B8" s="666"/>
      <c r="C8" s="666"/>
      <c r="D8" s="666"/>
      <c r="E8" s="759"/>
      <c r="F8" s="678"/>
      <c r="G8" s="691" t="str">
        <f>Index!C312</f>
        <v>STRANA AKTÍV</v>
      </c>
      <c r="H8" s="691"/>
      <c r="I8" s="691"/>
      <c r="J8" s="691"/>
      <c r="K8" s="691"/>
      <c r="L8" s="691"/>
      <c r="M8" s="691"/>
      <c r="N8" s="691"/>
      <c r="O8" s="691"/>
      <c r="P8" s="691"/>
      <c r="Q8" s="691"/>
      <c r="R8" s="691"/>
      <c r="S8" s="691"/>
      <c r="T8" s="691"/>
      <c r="U8" s="691"/>
      <c r="V8" s="691"/>
      <c r="W8" s="691"/>
      <c r="X8" s="691"/>
      <c r="Y8" s="691"/>
      <c r="Z8" s="691"/>
      <c r="AA8" s="169"/>
      <c r="AB8" s="169"/>
      <c r="AC8" s="215"/>
      <c r="AD8" s="765"/>
      <c r="AE8" s="765"/>
      <c r="AF8" s="765"/>
      <c r="AG8" s="765"/>
      <c r="AH8" s="765"/>
      <c r="AI8" s="765"/>
      <c r="AJ8" s="765"/>
      <c r="AK8" s="765"/>
      <c r="AL8" s="765"/>
      <c r="AM8" s="765"/>
      <c r="AN8" s="765"/>
      <c r="AO8" s="765"/>
      <c r="AP8" s="765"/>
      <c r="AQ8" s="765"/>
      <c r="AR8" s="765"/>
      <c r="AS8" s="765"/>
      <c r="AT8" s="765"/>
      <c r="AU8" s="765"/>
      <c r="AV8" s="765"/>
      <c r="AW8" s="765"/>
      <c r="AX8" s="765"/>
      <c r="AY8" s="765"/>
      <c r="AZ8" s="765"/>
      <c r="BA8" s="765"/>
      <c r="BB8" s="765"/>
      <c r="BC8" s="765"/>
      <c r="BD8" s="765"/>
      <c r="BE8" s="765"/>
      <c r="BF8" s="765"/>
      <c r="BG8" s="765"/>
      <c r="BH8" s="765"/>
      <c r="BI8" s="765"/>
      <c r="BJ8" s="765"/>
      <c r="BK8" s="765"/>
      <c r="BL8" s="765"/>
      <c r="BM8" s="765"/>
      <c r="BN8" s="765"/>
      <c r="BO8" s="765"/>
      <c r="BP8" s="765"/>
      <c r="BQ8" s="765"/>
      <c r="BR8" s="689"/>
      <c r="BS8" s="689"/>
      <c r="BT8" s="689"/>
      <c r="BU8" s="689"/>
      <c r="BV8" s="689"/>
      <c r="BW8" s="689"/>
      <c r="BX8" s="689"/>
      <c r="BY8" s="689"/>
      <c r="BZ8" s="689"/>
      <c r="CA8" s="689"/>
      <c r="CB8" s="689"/>
      <c r="CC8" s="689"/>
      <c r="CD8" s="689"/>
      <c r="CE8" s="689"/>
      <c r="CF8" s="689"/>
      <c r="CG8" s="689"/>
    </row>
    <row r="9" spans="1:88" s="171" customFormat="1" ht="6.95" customHeight="1" thickBot="1">
      <c r="A9" s="139"/>
      <c r="B9" s="692"/>
      <c r="C9" s="692"/>
      <c r="D9" s="666"/>
      <c r="E9" s="759"/>
      <c r="F9" s="678"/>
      <c r="G9" s="691"/>
      <c r="H9" s="691"/>
      <c r="I9" s="691"/>
      <c r="J9" s="691"/>
      <c r="K9" s="691"/>
      <c r="L9" s="691"/>
      <c r="M9" s="691"/>
      <c r="N9" s="691"/>
      <c r="O9" s="691"/>
      <c r="P9" s="691"/>
      <c r="Q9" s="691"/>
      <c r="R9" s="691"/>
      <c r="S9" s="691"/>
      <c r="T9" s="691"/>
      <c r="U9" s="691"/>
      <c r="V9" s="691"/>
      <c r="W9" s="691"/>
      <c r="X9" s="691"/>
      <c r="Y9" s="691"/>
      <c r="Z9" s="691"/>
      <c r="AA9" s="756" t="str">
        <f>Index!C313</f>
        <v>Číslo</v>
      </c>
      <c r="AB9" s="756"/>
      <c r="AC9" s="756"/>
      <c r="AD9" s="695" t="s">
        <v>49</v>
      </c>
      <c r="AE9" s="695"/>
      <c r="AF9" s="695"/>
      <c r="AG9" s="697" t="str">
        <f>Index!C317</f>
        <v>Brutto - časť 1</v>
      </c>
      <c r="AH9" s="697"/>
      <c r="AI9" s="697"/>
      <c r="AJ9" s="697"/>
      <c r="AK9" s="697"/>
      <c r="AL9" s="697"/>
      <c r="AM9" s="697"/>
      <c r="AN9" s="697"/>
      <c r="AO9" s="697"/>
      <c r="AP9" s="697"/>
      <c r="AQ9" s="697"/>
      <c r="AR9" s="697"/>
      <c r="AS9" s="697"/>
      <c r="AT9" s="697"/>
      <c r="AU9" s="697"/>
      <c r="AV9" s="697"/>
      <c r="AW9" s="697"/>
      <c r="AX9" s="697"/>
      <c r="AY9" s="697"/>
      <c r="AZ9" s="697"/>
      <c r="BA9" s="697" t="str">
        <f>Index!C318</f>
        <v>Netto 2</v>
      </c>
      <c r="BB9" s="697"/>
      <c r="BC9" s="697"/>
      <c r="BD9" s="697"/>
      <c r="BE9" s="697"/>
      <c r="BF9" s="697"/>
      <c r="BG9" s="697"/>
      <c r="BH9" s="697"/>
      <c r="BI9" s="697"/>
      <c r="BJ9" s="697"/>
      <c r="BK9" s="697"/>
      <c r="BL9" s="697"/>
      <c r="BM9" s="697"/>
      <c r="BN9" s="697"/>
      <c r="BO9" s="697"/>
      <c r="BP9" s="697"/>
      <c r="BQ9" s="697"/>
      <c r="BR9" s="689"/>
      <c r="BS9" s="689"/>
      <c r="BT9" s="689"/>
      <c r="BU9" s="689"/>
      <c r="BV9" s="689"/>
      <c r="BW9" s="689"/>
      <c r="BX9" s="689"/>
      <c r="BY9" s="689"/>
      <c r="BZ9" s="689"/>
      <c r="CA9" s="689"/>
      <c r="CB9" s="689"/>
      <c r="CC9" s="689"/>
      <c r="CD9" s="689"/>
      <c r="CE9" s="689"/>
      <c r="CF9" s="689"/>
      <c r="CG9" s="689"/>
      <c r="CH9" s="666"/>
    </row>
    <row r="10" spans="1:88" s="171" customFormat="1" ht="6.95" customHeight="1">
      <c r="A10" s="139"/>
      <c r="B10" s="692"/>
      <c r="C10" s="692"/>
      <c r="D10" s="666"/>
      <c r="E10" s="759"/>
      <c r="F10" s="678"/>
      <c r="G10" s="172"/>
      <c r="H10" s="149"/>
      <c r="I10" s="149"/>
      <c r="J10" s="149"/>
      <c r="K10" s="149"/>
      <c r="L10" s="149"/>
      <c r="M10" s="149"/>
      <c r="N10" s="149"/>
      <c r="O10" s="149"/>
      <c r="P10" s="149"/>
      <c r="Q10" s="149"/>
      <c r="R10" s="149"/>
      <c r="S10" s="149"/>
      <c r="T10" s="149"/>
      <c r="U10" s="149"/>
      <c r="V10" s="149"/>
      <c r="W10" s="149"/>
      <c r="X10" s="149"/>
      <c r="Y10" s="149"/>
      <c r="Z10" s="173"/>
      <c r="AA10" s="761" t="str">
        <f>Index!C314</f>
        <v xml:space="preserve"> riadku</v>
      </c>
      <c r="AB10" s="761"/>
      <c r="AC10" s="761"/>
      <c r="AD10" s="695"/>
      <c r="AE10" s="695"/>
      <c r="AF10" s="695"/>
      <c r="AG10" s="697"/>
      <c r="AH10" s="697"/>
      <c r="AI10" s="697"/>
      <c r="AJ10" s="697"/>
      <c r="AK10" s="697"/>
      <c r="AL10" s="697"/>
      <c r="AM10" s="697"/>
      <c r="AN10" s="697"/>
      <c r="AO10" s="697"/>
      <c r="AP10" s="697"/>
      <c r="AQ10" s="697"/>
      <c r="AR10" s="697"/>
      <c r="AS10" s="697"/>
      <c r="AT10" s="697"/>
      <c r="AU10" s="697"/>
      <c r="AV10" s="697"/>
      <c r="AW10" s="697"/>
      <c r="AX10" s="697"/>
      <c r="AY10" s="697"/>
      <c r="AZ10" s="697"/>
      <c r="BA10" s="697"/>
      <c r="BB10" s="697"/>
      <c r="BC10" s="697"/>
      <c r="BD10" s="697"/>
      <c r="BE10" s="697"/>
      <c r="BF10" s="697"/>
      <c r="BG10" s="697"/>
      <c r="BH10" s="697"/>
      <c r="BI10" s="697"/>
      <c r="BJ10" s="697"/>
      <c r="BK10" s="697"/>
      <c r="BL10" s="697"/>
      <c r="BM10" s="697"/>
      <c r="BN10" s="697"/>
      <c r="BO10" s="697"/>
      <c r="BP10" s="697"/>
      <c r="BQ10" s="697"/>
      <c r="BR10" s="689"/>
      <c r="BS10" s="689"/>
      <c r="BT10" s="689"/>
      <c r="BU10" s="689"/>
      <c r="BV10" s="689"/>
      <c r="BW10" s="689"/>
      <c r="BX10" s="689"/>
      <c r="BY10" s="689"/>
      <c r="BZ10" s="689"/>
      <c r="CA10" s="689"/>
      <c r="CB10" s="689"/>
      <c r="CC10" s="689"/>
      <c r="CD10" s="689"/>
      <c r="CE10" s="689"/>
      <c r="CF10" s="689"/>
      <c r="CG10" s="689"/>
      <c r="CH10" s="666"/>
    </row>
    <row r="11" spans="1:88" s="174" customFormat="1" ht="13.5" customHeight="1">
      <c r="A11" s="139"/>
      <c r="B11" s="692"/>
      <c r="C11" s="692"/>
      <c r="D11" s="666"/>
      <c r="E11" s="700" t="s">
        <v>50</v>
      </c>
      <c r="F11" s="700"/>
      <c r="G11" s="701" t="s">
        <v>51</v>
      </c>
      <c r="H11" s="701"/>
      <c r="I11" s="701"/>
      <c r="J11" s="701"/>
      <c r="K11" s="701"/>
      <c r="L11" s="701"/>
      <c r="M11" s="701"/>
      <c r="N11" s="701"/>
      <c r="O11" s="701"/>
      <c r="P11" s="701"/>
      <c r="Q11" s="701"/>
      <c r="R11" s="701"/>
      <c r="S11" s="701"/>
      <c r="T11" s="701"/>
      <c r="U11" s="701"/>
      <c r="V11" s="701"/>
      <c r="W11" s="701"/>
      <c r="X11" s="701"/>
      <c r="Y11" s="701"/>
      <c r="Z11" s="701"/>
      <c r="AA11" s="702" t="s">
        <v>52</v>
      </c>
      <c r="AB11" s="702"/>
      <c r="AC11" s="702"/>
      <c r="AD11" s="695"/>
      <c r="AE11" s="695"/>
      <c r="AF11" s="695"/>
      <c r="AG11" s="697" t="str">
        <f>Index!C319</f>
        <v>Korekcia - časť 2</v>
      </c>
      <c r="AH11" s="697"/>
      <c r="AI11" s="697"/>
      <c r="AJ11" s="697"/>
      <c r="AK11" s="697"/>
      <c r="AL11" s="697"/>
      <c r="AM11" s="697"/>
      <c r="AN11" s="697"/>
      <c r="AO11" s="697"/>
      <c r="AP11" s="697"/>
      <c r="AQ11" s="697"/>
      <c r="AR11" s="697"/>
      <c r="AS11" s="697"/>
      <c r="AT11" s="697"/>
      <c r="AU11" s="697"/>
      <c r="AV11" s="697"/>
      <c r="AW11" s="697"/>
      <c r="AX11" s="697"/>
      <c r="AY11" s="697"/>
      <c r="AZ11" s="697"/>
      <c r="BA11" s="694"/>
      <c r="BB11" s="694"/>
      <c r="BC11" s="694"/>
      <c r="BD11" s="694"/>
      <c r="BE11" s="694"/>
      <c r="BF11" s="694"/>
      <c r="BG11" s="694"/>
      <c r="BH11" s="694"/>
      <c r="BI11" s="694"/>
      <c r="BJ11" s="694"/>
      <c r="BK11" s="694"/>
      <c r="BL11" s="694"/>
      <c r="BM11" s="694"/>
      <c r="BN11" s="694"/>
      <c r="BO11" s="694"/>
      <c r="BP11" s="694"/>
      <c r="BQ11" s="694"/>
      <c r="BR11" s="703" t="str">
        <f>Index!C320</f>
        <v>Netto   3</v>
      </c>
      <c r="BS11" s="703"/>
      <c r="BT11" s="703"/>
      <c r="BU11" s="703"/>
      <c r="BV11" s="703"/>
      <c r="BW11" s="703"/>
      <c r="BX11" s="703"/>
      <c r="BY11" s="703"/>
      <c r="BZ11" s="703"/>
      <c r="CA11" s="703"/>
      <c r="CB11" s="703"/>
      <c r="CC11" s="703"/>
      <c r="CD11" s="703"/>
      <c r="CE11" s="703"/>
      <c r="CF11" s="703"/>
      <c r="CG11" s="703"/>
      <c r="CH11" s="666"/>
    </row>
    <row r="12" spans="1:88" s="174" customFormat="1" ht="3" customHeight="1">
      <c r="A12" s="139"/>
      <c r="B12" s="692"/>
      <c r="C12" s="692"/>
      <c r="D12" s="666"/>
      <c r="E12" s="719" t="s">
        <v>82</v>
      </c>
      <c r="F12" s="719"/>
      <c r="G12" s="707"/>
      <c r="H12" s="767" t="str">
        <f>Index!C80</f>
        <v>Pôžičky a ostatný dlhodobý finančný majetok so zostatkovou dobou splatnosti najviac jeden rok (066A, 067A, 069A, 06XA) - 096A</v>
      </c>
      <c r="I12" s="767"/>
      <c r="J12" s="767"/>
      <c r="K12" s="767"/>
      <c r="L12" s="767"/>
      <c r="M12" s="767"/>
      <c r="N12" s="767"/>
      <c r="O12" s="767"/>
      <c r="P12" s="767"/>
      <c r="Q12" s="767"/>
      <c r="R12" s="767"/>
      <c r="S12" s="767"/>
      <c r="T12" s="767"/>
      <c r="U12" s="767"/>
      <c r="V12" s="767"/>
      <c r="W12" s="767"/>
      <c r="X12" s="767"/>
      <c r="Y12" s="767"/>
      <c r="Z12" s="768"/>
      <c r="AA12" s="717" t="s">
        <v>98</v>
      </c>
      <c r="AB12" s="717"/>
      <c r="AC12" s="717"/>
      <c r="AD12" s="670"/>
      <c r="AE12" s="670"/>
      <c r="AF12" s="670"/>
      <c r="AG12" s="670"/>
      <c r="AH12" s="670"/>
      <c r="AI12" s="670"/>
      <c r="AJ12" s="670"/>
      <c r="AK12" s="670"/>
      <c r="AL12" s="670"/>
      <c r="AM12" s="670"/>
      <c r="AN12" s="670"/>
      <c r="AO12" s="670"/>
      <c r="AP12" s="670"/>
      <c r="AQ12" s="670"/>
      <c r="AR12" s="670"/>
      <c r="AS12" s="670"/>
      <c r="AT12" s="670"/>
      <c r="AU12" s="670"/>
      <c r="AV12" s="670"/>
      <c r="AW12" s="670"/>
      <c r="AX12" s="670"/>
      <c r="AY12" s="670"/>
      <c r="AZ12" s="670"/>
      <c r="BA12" s="710"/>
      <c r="BB12" s="710"/>
      <c r="BC12" s="710"/>
      <c r="BD12" s="710"/>
      <c r="BE12" s="710"/>
      <c r="BF12" s="710"/>
      <c r="BG12" s="710"/>
      <c r="BH12" s="710"/>
      <c r="BI12" s="710"/>
      <c r="BJ12" s="710"/>
      <c r="BK12" s="710"/>
      <c r="BL12" s="710"/>
      <c r="BM12" s="710"/>
      <c r="BN12" s="710"/>
      <c r="BO12" s="710"/>
      <c r="BP12" s="710"/>
      <c r="BQ12" s="710"/>
      <c r="BR12" s="175"/>
      <c r="BS12" s="175"/>
      <c r="BT12" s="175"/>
      <c r="BU12" s="175"/>
      <c r="BV12" s="175"/>
      <c r="BW12" s="176"/>
      <c r="BX12" s="175"/>
      <c r="BY12" s="175"/>
      <c r="BZ12" s="175"/>
      <c r="CA12" s="175"/>
      <c r="CB12" s="175"/>
      <c r="CC12" s="175"/>
      <c r="CD12" s="175"/>
      <c r="CE12" s="175"/>
      <c r="CF12" s="175"/>
      <c r="CG12" s="216"/>
      <c r="CH12" s="666"/>
    </row>
    <row r="13" spans="1:88" s="174" customFormat="1" ht="3" customHeight="1">
      <c r="A13" s="139"/>
      <c r="B13" s="692"/>
      <c r="C13" s="692"/>
      <c r="D13" s="666"/>
      <c r="E13" s="719"/>
      <c r="F13" s="719"/>
      <c r="G13" s="707"/>
      <c r="H13" s="769"/>
      <c r="I13" s="769"/>
      <c r="J13" s="769"/>
      <c r="K13" s="769"/>
      <c r="L13" s="769"/>
      <c r="M13" s="769"/>
      <c r="N13" s="769"/>
      <c r="O13" s="769"/>
      <c r="P13" s="769"/>
      <c r="Q13" s="769"/>
      <c r="R13" s="769"/>
      <c r="S13" s="769"/>
      <c r="T13" s="769"/>
      <c r="U13" s="769"/>
      <c r="V13" s="769"/>
      <c r="W13" s="769"/>
      <c r="X13" s="769"/>
      <c r="Y13" s="769"/>
      <c r="Z13" s="770"/>
      <c r="AA13" s="717"/>
      <c r="AB13" s="717"/>
      <c r="AC13" s="717"/>
      <c r="AD13" s="671"/>
      <c r="AE13" s="672"/>
      <c r="AF13" s="672"/>
      <c r="AG13" s="672"/>
      <c r="AH13" s="471"/>
      <c r="AI13" s="673"/>
      <c r="AJ13" s="673"/>
      <c r="AK13" s="673"/>
      <c r="AL13" s="673"/>
      <c r="AM13" s="673"/>
      <c r="AN13" s="674"/>
      <c r="AO13" s="668"/>
      <c r="AP13" s="668"/>
      <c r="AQ13" s="668"/>
      <c r="AR13" s="668"/>
      <c r="AS13" s="668"/>
      <c r="AT13" s="674"/>
      <c r="AU13" s="668"/>
      <c r="AV13" s="668"/>
      <c r="AW13" s="668"/>
      <c r="AX13" s="668"/>
      <c r="AY13" s="668"/>
      <c r="AZ13" s="711"/>
      <c r="BA13" s="671"/>
      <c r="BB13" s="672"/>
      <c r="BC13" s="672"/>
      <c r="BD13" s="672"/>
      <c r="BE13" s="471"/>
      <c r="BF13" s="673"/>
      <c r="BG13" s="673"/>
      <c r="BH13" s="673"/>
      <c r="BI13" s="673"/>
      <c r="BJ13" s="673"/>
      <c r="BK13" s="674"/>
      <c r="BL13" s="668"/>
      <c r="BM13" s="668"/>
      <c r="BN13" s="668"/>
      <c r="BO13" s="668"/>
      <c r="BP13" s="668"/>
      <c r="BQ13" s="667"/>
      <c r="BR13" s="668"/>
      <c r="BS13" s="668"/>
      <c r="BT13" s="668"/>
      <c r="BU13" s="668"/>
      <c r="BV13" s="668"/>
      <c r="BW13" s="178"/>
      <c r="BX13" s="179"/>
      <c r="BY13" s="179"/>
      <c r="BZ13" s="179"/>
      <c r="CA13" s="179"/>
      <c r="CB13" s="179"/>
      <c r="CC13" s="179"/>
      <c r="CD13" s="179"/>
      <c r="CE13" s="179"/>
      <c r="CF13" s="179"/>
      <c r="CG13" s="217"/>
      <c r="CH13" s="666"/>
    </row>
    <row r="14" spans="1:88" ht="15" customHeight="1">
      <c r="A14" s="139"/>
      <c r="B14" s="692"/>
      <c r="C14" s="692"/>
      <c r="D14" s="666"/>
      <c r="E14" s="719"/>
      <c r="F14" s="719"/>
      <c r="G14" s="707"/>
      <c r="H14" s="769"/>
      <c r="I14" s="769"/>
      <c r="J14" s="769"/>
      <c r="K14" s="769"/>
      <c r="L14" s="769"/>
      <c r="M14" s="769"/>
      <c r="N14" s="769"/>
      <c r="O14" s="769"/>
      <c r="P14" s="769"/>
      <c r="Q14" s="769"/>
      <c r="R14" s="769"/>
      <c r="S14" s="769"/>
      <c r="T14" s="769"/>
      <c r="U14" s="769"/>
      <c r="V14" s="769"/>
      <c r="W14" s="769"/>
      <c r="X14" s="769"/>
      <c r="Y14" s="769"/>
      <c r="Z14" s="770"/>
      <c r="AA14" s="717"/>
      <c r="AB14" s="717"/>
      <c r="AC14" s="717"/>
      <c r="AD14" s="671"/>
      <c r="AE14" s="474" t="str">
        <f>IF(LEN(VLOOKUP(AA12,suvaha!$D$8:$H$158,2,FALSE))&lt;11,"",LEFT(RIGHT(VLOOKUP(AA12,suvaha!$D$8:$H$158,2,FALSE),11),1))</f>
        <v/>
      </c>
      <c r="AF14" s="181"/>
      <c r="AG14" s="474" t="str">
        <f>IF(LEN(VLOOKUP(AA12,suvaha!$D$8:$H$158,2,FALSE))&lt;10,"",LEFT(RIGHT(VLOOKUP(AA12,suvaha!$D$8:$H$158,2,FALSE),10),1))</f>
        <v/>
      </c>
      <c r="AH14" s="476"/>
      <c r="AI14" s="474" t="str">
        <f>IF(LEN(VLOOKUP(AA12,suvaha!$D$8:$H$158,2,FALSE))&lt;9,"",LEFT(RIGHT(VLOOKUP(AA12,suvaha!$D$8:$H$158,2,FALSE),9),1))</f>
        <v/>
      </c>
      <c r="AJ14" s="181"/>
      <c r="AK14" s="474" t="str">
        <f>IF(LEN(VLOOKUP(AA12,suvaha!$D$8:$H$158,2,FALSE))&lt;8,"",LEFT(RIGHT(VLOOKUP(AA12,suvaha!$D$8:$H$158,2,FALSE),8),1))</f>
        <v/>
      </c>
      <c r="AL14" s="476"/>
      <c r="AM14" s="474" t="str">
        <f>IF(LEN(VLOOKUP(AA12,suvaha!$D$8:$H$158,2,FALSE))&lt;7,"",LEFT(RIGHT(VLOOKUP(AA12,suvaha!$D$8:$H$158,2,FALSE),7),1))</f>
        <v/>
      </c>
      <c r="AN14" s="674"/>
      <c r="AO14" s="474" t="str">
        <f>IF(LEN(VLOOKUP(AA12,suvaha!$D$8:$H$158,2,FALSE))&lt;6,"",LEFT(RIGHT(VLOOKUP(AA12,suvaha!$D$8:$H$158,2,FALSE),6),1))</f>
        <v/>
      </c>
      <c r="AP14" s="476"/>
      <c r="AQ14" s="474" t="str">
        <f>IF(LEN(VLOOKUP(AA12,suvaha!$D$8:$H$158,2,FALSE))&lt;5,"",LEFT(RIGHT(VLOOKUP(AA12,suvaha!$D$8:$H$158,2,FALSE),5),1))</f>
        <v/>
      </c>
      <c r="AR14" s="476"/>
      <c r="AS14" s="474" t="str">
        <f>IF(LEN(VLOOKUP(AA12,suvaha!$D$8:$H$158,2,FALSE))&lt;4,"",LEFT(RIGHT(VLOOKUP(AA12,suvaha!$D$8:$H$158,2,FALSE),4),1))</f>
        <v/>
      </c>
      <c r="AT14" s="674"/>
      <c r="AU14" s="474" t="str">
        <f>IF(LEN(VLOOKUP(AA12,suvaha!$D$8:$H$158,2,FALSE))&lt;3,"",LEFT(RIGHT(VLOOKUP(AA12,suvaha!$D$8:$H$158,2,FALSE),3),1))</f>
        <v/>
      </c>
      <c r="AV14" s="476"/>
      <c r="AW14" s="474" t="str">
        <f>IF(LEN(VLOOKUP(AA12,suvaha!$D$8:$H$158,2,FALSE))&lt;2,"",LEFT(RIGHT(VLOOKUP(AA12,suvaha!$D$8:$H$158,2,FALSE),2),1))</f>
        <v/>
      </c>
      <c r="AX14" s="476"/>
      <c r="AY14" s="474" t="str">
        <f>IF(VLOOKUP(AA12,suvaha!$D$8:$H$85,2,FALSE)=0,"",IF(LEN(VLOOKUP(AA12,suvaha!$D$8:$H$158,2,FALSE))&lt;1,"",LEFT(RIGHT(VLOOKUP(AA12,suvaha!$D$8:$H$158,2,FALSE),1),1)))</f>
        <v/>
      </c>
      <c r="AZ14" s="711"/>
      <c r="BA14" s="671"/>
      <c r="BB14" s="474" t="str">
        <f>IF(LEN(VLOOKUP(AA12,suvaha!$D$8:$H$158,4,FALSE))&lt;11,"",LEFT(RIGHT(VLOOKUP(AA12,suvaha!$D$8:$H$158,4,FALSE),11),1))</f>
        <v/>
      </c>
      <c r="BC14" s="181"/>
      <c r="BD14" s="474" t="str">
        <f>IF(LEN(VLOOKUP(AA12,suvaha!$D$8:$H$158,4,FALSE))&lt;10,"",LEFT(RIGHT(VLOOKUP(AA12,suvaha!$D$8:$H$158,4,FALSE),10),1))</f>
        <v/>
      </c>
      <c r="BE14" s="476"/>
      <c r="BF14" s="474" t="str">
        <f>IF(LEN(VLOOKUP(AA12,suvaha!$D$8:$H$158,4,FALSE))&lt;9,"",LEFT(RIGHT(VLOOKUP(AA12,suvaha!$D$8:$H$158,4,FALSE),9),1))</f>
        <v/>
      </c>
      <c r="BG14" s="181"/>
      <c r="BH14" s="474" t="str">
        <f>IF(LEN(VLOOKUP(AA12,suvaha!$D$8:$H$158,4,FALSE))&lt;8,"",LEFT(RIGHT(VLOOKUP(AA12,suvaha!$D$8:$H$158,4,FALSE),8),1))</f>
        <v/>
      </c>
      <c r="BI14" s="476"/>
      <c r="BJ14" s="474" t="str">
        <f>IF(LEN(VLOOKUP(AA12,suvaha!$D$8:$H$158,4,FALSE))&lt;7,"",LEFT(RIGHT(VLOOKUP(AA12,suvaha!$D$8:$H$158,4,FALSE),7),1))</f>
        <v/>
      </c>
      <c r="BK14" s="674"/>
      <c r="BL14" s="474" t="str">
        <f>IF(LEN(VLOOKUP(AA12,suvaha!$D$8:$H$158,4,FALSE))&lt;6,"",LEFT(RIGHT(VLOOKUP(AA12,suvaha!$D$8:$H$158,4,FALSE),6),1))</f>
        <v/>
      </c>
      <c r="BM14" s="476"/>
      <c r="BN14" s="474" t="str">
        <f>IF(LEN(VLOOKUP(AA12,suvaha!$D$8:$H$158,4,FALSE))&lt;5,"",LEFT(RIGHT(VLOOKUP(AA12,suvaha!$D$8:$H$158,4,FALSE),5),1))</f>
        <v/>
      </c>
      <c r="BO14" s="476"/>
      <c r="BP14" s="474" t="str">
        <f>IF(LEN(VLOOKUP(AA12,suvaha!$D$8:$H$158,4,FALSE))&lt;4,"",LEFT(RIGHT(VLOOKUP(AA12,suvaha!$D$8:$H$158,4,FALSE),4),1))</f>
        <v/>
      </c>
      <c r="BQ14" s="667"/>
      <c r="BR14" s="474" t="str">
        <f>IF(LEN(VLOOKUP(AA12,suvaha!$D$8:$H$158,4,FALSE))&lt;3,"",LEFT(RIGHT(VLOOKUP(AA12,suvaha!$D$8:$H$158,4,FALSE),3),1))</f>
        <v/>
      </c>
      <c r="BS14" s="476"/>
      <c r="BT14" s="474" t="str">
        <f>IF(LEN(VLOOKUP(AA12,suvaha!$D$8:$H$158,4,FALSE))&lt;2,"",LEFT(RIGHT(VLOOKUP(AA12,suvaha!$D$8:$H$158,4,FALSE),2),1))</f>
        <v/>
      </c>
      <c r="BU14" s="476"/>
      <c r="BV14" s="474" t="str">
        <f>IF(VLOOKUP(AA12,suvaha!$D$8:$H$85,4,FALSE)=0,"",IF(LEN(VLOOKUP(AA12,suvaha!$D$8:$H$158,4,FALSE))&lt;1,"",LEFT(RIGHT(VLOOKUP(AA12,suvaha!$D$8:$H$158,4,FALSE),1),1)))</f>
        <v/>
      </c>
      <c r="BW14" s="178"/>
      <c r="BX14" s="179"/>
      <c r="BY14" s="179"/>
      <c r="BZ14" s="179"/>
      <c r="CA14" s="179"/>
      <c r="CB14" s="179"/>
      <c r="CC14" s="179"/>
      <c r="CD14" s="179"/>
      <c r="CE14" s="179"/>
      <c r="CF14" s="179"/>
      <c r="CG14" s="217"/>
      <c r="CH14" s="666"/>
    </row>
    <row r="15" spans="1:88" ht="3" customHeight="1">
      <c r="A15" s="139"/>
      <c r="B15" s="692"/>
      <c r="C15" s="692"/>
      <c r="D15" s="666"/>
      <c r="E15" s="719"/>
      <c r="F15" s="719"/>
      <c r="G15" s="707"/>
      <c r="H15" s="769"/>
      <c r="I15" s="769"/>
      <c r="J15" s="769"/>
      <c r="K15" s="769"/>
      <c r="L15" s="769"/>
      <c r="M15" s="769"/>
      <c r="N15" s="769"/>
      <c r="O15" s="769"/>
      <c r="P15" s="769"/>
      <c r="Q15" s="769"/>
      <c r="R15" s="769"/>
      <c r="S15" s="769"/>
      <c r="T15" s="769"/>
      <c r="U15" s="769"/>
      <c r="V15" s="769"/>
      <c r="W15" s="769"/>
      <c r="X15" s="769"/>
      <c r="Y15" s="769"/>
      <c r="Z15" s="770"/>
      <c r="AA15" s="717"/>
      <c r="AB15" s="717"/>
      <c r="AC15" s="717"/>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669"/>
      <c r="BB15" s="669"/>
      <c r="BC15" s="669"/>
      <c r="BD15" s="669"/>
      <c r="BE15" s="669"/>
      <c r="BF15" s="669"/>
      <c r="BG15" s="669"/>
      <c r="BH15" s="669"/>
      <c r="BI15" s="669"/>
      <c r="BJ15" s="669"/>
      <c r="BK15" s="669"/>
      <c r="BL15" s="669"/>
      <c r="BM15" s="669"/>
      <c r="BN15" s="669"/>
      <c r="BO15" s="669"/>
      <c r="BP15" s="669"/>
      <c r="BQ15" s="669"/>
      <c r="BR15" s="182"/>
      <c r="BS15" s="182"/>
      <c r="BT15" s="182"/>
      <c r="BU15" s="182"/>
      <c r="BV15" s="182"/>
      <c r="BW15" s="183"/>
      <c r="BX15" s="182"/>
      <c r="BY15" s="182"/>
      <c r="BZ15" s="182"/>
      <c r="CA15" s="182"/>
      <c r="CB15" s="182"/>
      <c r="CC15" s="182"/>
      <c r="CD15" s="182"/>
      <c r="CE15" s="182"/>
      <c r="CF15" s="182"/>
      <c r="CG15" s="218"/>
      <c r="CH15" s="666"/>
    </row>
    <row r="16" spans="1:88" ht="3" customHeight="1">
      <c r="A16" s="139"/>
      <c r="B16" s="692"/>
      <c r="C16" s="692"/>
      <c r="D16" s="666"/>
      <c r="E16" s="719"/>
      <c r="F16" s="719"/>
      <c r="G16" s="707"/>
      <c r="H16" s="769"/>
      <c r="I16" s="769"/>
      <c r="J16" s="769"/>
      <c r="K16" s="769"/>
      <c r="L16" s="769"/>
      <c r="M16" s="769"/>
      <c r="N16" s="769"/>
      <c r="O16" s="769"/>
      <c r="P16" s="769"/>
      <c r="Q16" s="769"/>
      <c r="R16" s="769"/>
      <c r="S16" s="769"/>
      <c r="T16" s="769"/>
      <c r="U16" s="769"/>
      <c r="V16" s="769"/>
      <c r="W16" s="769"/>
      <c r="X16" s="769"/>
      <c r="Y16" s="769"/>
      <c r="Z16" s="770"/>
      <c r="AA16" s="717"/>
      <c r="AB16" s="717"/>
      <c r="AC16" s="717"/>
      <c r="AD16" s="670"/>
      <c r="AE16" s="670"/>
      <c r="AF16" s="670"/>
      <c r="AG16" s="670"/>
      <c r="AH16" s="670"/>
      <c r="AI16" s="670"/>
      <c r="AJ16" s="670"/>
      <c r="AK16" s="670"/>
      <c r="AL16" s="670"/>
      <c r="AM16" s="670"/>
      <c r="AN16" s="670"/>
      <c r="AO16" s="670"/>
      <c r="AP16" s="670"/>
      <c r="AQ16" s="670"/>
      <c r="AR16" s="670"/>
      <c r="AS16" s="670"/>
      <c r="AT16" s="670"/>
      <c r="AU16" s="670"/>
      <c r="AV16" s="670"/>
      <c r="AW16" s="670"/>
      <c r="AX16" s="670"/>
      <c r="AY16" s="670"/>
      <c r="AZ16" s="670"/>
      <c r="BA16" s="185"/>
      <c r="BB16" s="175"/>
      <c r="BC16" s="175"/>
      <c r="BD16" s="175"/>
      <c r="BE16" s="175"/>
      <c r="BF16" s="175"/>
      <c r="BG16" s="175"/>
      <c r="BH16" s="175"/>
      <c r="BI16" s="175"/>
      <c r="BJ16" s="176"/>
      <c r="BK16" s="175"/>
      <c r="BL16" s="175"/>
      <c r="BM16" s="175"/>
      <c r="BN16" s="175"/>
      <c r="BO16" s="175"/>
      <c r="BP16" s="175"/>
      <c r="BQ16" s="175"/>
      <c r="BR16" s="175"/>
      <c r="BS16" s="175"/>
      <c r="BT16" s="175"/>
      <c r="BU16" s="175"/>
      <c r="BV16" s="175"/>
      <c r="BW16" s="175"/>
      <c r="BX16" s="175"/>
      <c r="BY16" s="175"/>
      <c r="BZ16" s="175"/>
      <c r="CA16" s="175"/>
      <c r="CB16" s="175"/>
      <c r="CC16" s="175"/>
      <c r="CD16" s="175"/>
      <c r="CE16" s="175"/>
      <c r="CF16" s="175"/>
      <c r="CG16" s="216"/>
      <c r="CH16" s="666"/>
    </row>
    <row r="17" spans="1:86" ht="3" customHeight="1">
      <c r="A17" s="139"/>
      <c r="B17" s="692"/>
      <c r="C17" s="692"/>
      <c r="D17" s="666"/>
      <c r="E17" s="719"/>
      <c r="F17" s="719"/>
      <c r="G17" s="707"/>
      <c r="H17" s="769"/>
      <c r="I17" s="769"/>
      <c r="J17" s="769"/>
      <c r="K17" s="769"/>
      <c r="L17" s="769"/>
      <c r="M17" s="769"/>
      <c r="N17" s="769"/>
      <c r="O17" s="769"/>
      <c r="P17" s="769"/>
      <c r="Q17" s="769"/>
      <c r="R17" s="769"/>
      <c r="S17" s="769"/>
      <c r="T17" s="769"/>
      <c r="U17" s="769"/>
      <c r="V17" s="769"/>
      <c r="W17" s="769"/>
      <c r="X17" s="769"/>
      <c r="Y17" s="769"/>
      <c r="Z17" s="770"/>
      <c r="AA17" s="717"/>
      <c r="AB17" s="717"/>
      <c r="AC17" s="717"/>
      <c r="AD17" s="671"/>
      <c r="AE17" s="672"/>
      <c r="AF17" s="672"/>
      <c r="AG17" s="672"/>
      <c r="AH17" s="471"/>
      <c r="AI17" s="673"/>
      <c r="AJ17" s="673"/>
      <c r="AK17" s="673"/>
      <c r="AL17" s="673"/>
      <c r="AM17" s="673"/>
      <c r="AN17" s="674"/>
      <c r="AO17" s="668"/>
      <c r="AP17" s="668"/>
      <c r="AQ17" s="668"/>
      <c r="AR17" s="668"/>
      <c r="AS17" s="668"/>
      <c r="AT17" s="674"/>
      <c r="AU17" s="668"/>
      <c r="AV17" s="668"/>
      <c r="AW17" s="668"/>
      <c r="AX17" s="668"/>
      <c r="AY17" s="668"/>
      <c r="AZ17" s="711"/>
      <c r="BA17" s="186"/>
      <c r="BB17" s="179"/>
      <c r="BC17" s="179"/>
      <c r="BD17" s="179"/>
      <c r="BE17" s="179"/>
      <c r="BF17" s="179"/>
      <c r="BG17" s="179"/>
      <c r="BH17" s="179"/>
      <c r="BI17" s="179"/>
      <c r="BJ17" s="178"/>
      <c r="BK17" s="179"/>
      <c r="BL17" s="672"/>
      <c r="BM17" s="672"/>
      <c r="BN17" s="672"/>
      <c r="BO17" s="471"/>
      <c r="BP17" s="673"/>
      <c r="BQ17" s="673"/>
      <c r="BR17" s="673"/>
      <c r="BS17" s="673"/>
      <c r="BT17" s="673"/>
      <c r="BU17" s="674"/>
      <c r="BV17" s="668"/>
      <c r="BW17" s="668"/>
      <c r="BX17" s="668"/>
      <c r="BY17" s="668"/>
      <c r="BZ17" s="668"/>
      <c r="CA17" s="674"/>
      <c r="CB17" s="668"/>
      <c r="CC17" s="668"/>
      <c r="CD17" s="668"/>
      <c r="CE17" s="668"/>
      <c r="CF17" s="668"/>
      <c r="CG17" s="219"/>
      <c r="CH17" s="666"/>
    </row>
    <row r="18" spans="1:86" ht="16.5" customHeight="1">
      <c r="A18" s="139"/>
      <c r="B18" s="692"/>
      <c r="C18" s="692"/>
      <c r="D18" s="666"/>
      <c r="E18" s="719"/>
      <c r="F18" s="719"/>
      <c r="G18" s="707"/>
      <c r="H18" s="769"/>
      <c r="I18" s="769"/>
      <c r="J18" s="769"/>
      <c r="K18" s="769"/>
      <c r="L18" s="769"/>
      <c r="M18" s="769"/>
      <c r="N18" s="769"/>
      <c r="O18" s="769"/>
      <c r="P18" s="769"/>
      <c r="Q18" s="769"/>
      <c r="R18" s="769"/>
      <c r="S18" s="769"/>
      <c r="T18" s="769"/>
      <c r="U18" s="769"/>
      <c r="V18" s="769"/>
      <c r="W18" s="769"/>
      <c r="X18" s="769"/>
      <c r="Y18" s="769"/>
      <c r="Z18" s="770"/>
      <c r="AA18" s="717"/>
      <c r="AB18" s="717"/>
      <c r="AC18" s="717"/>
      <c r="AD18" s="671"/>
      <c r="AE18" s="474" t="str">
        <f>IF(LEN(VLOOKUP(AA12,suvaha!$D$8:$H$158,3,FALSE))&lt;11,"",LEFT(RIGHT(VLOOKUP(AA12,suvaha!$D$8:$H$158,3,FALSE),11),1))</f>
        <v/>
      </c>
      <c r="AF18" s="181"/>
      <c r="AG18" s="474" t="str">
        <f>IF(LEN(VLOOKUP(AA12,suvaha!$D$8:$H$158,3,FALSE))&lt;10,"",LEFT(RIGHT(VLOOKUP(AA12,suvaha!$D$8:$H$158,3,FALSE),10),1))</f>
        <v/>
      </c>
      <c r="AH18" s="476"/>
      <c r="AI18" s="474" t="str">
        <f>IF(LEN(VLOOKUP(AA12,suvaha!$D$8:$H$158,3,FALSE))&lt;9,"",LEFT(RIGHT(VLOOKUP(AA12,suvaha!$D$8:$H$158,3,FALSE),9),1))</f>
        <v/>
      </c>
      <c r="AJ18" s="181"/>
      <c r="AK18" s="474" t="str">
        <f>IF(LEN(VLOOKUP(AA12,suvaha!$D$8:$H$158,3,FALSE))&lt;8,"",LEFT(RIGHT(VLOOKUP(AA12,suvaha!$D$8:$H$158,3,FALSE),8),1))</f>
        <v/>
      </c>
      <c r="AL18" s="476"/>
      <c r="AM18" s="474" t="str">
        <f>IF(LEN(VLOOKUP(AA12,suvaha!$D$8:$H$158,3,FALSE))&lt;7,"",LEFT(RIGHT(VLOOKUP(AA12,suvaha!$D$8:$H$158,3,FALSE),7),1))</f>
        <v/>
      </c>
      <c r="AN18" s="674"/>
      <c r="AO18" s="474" t="str">
        <f>IF(LEN(VLOOKUP(AA12,suvaha!$D$8:$H$158,3,FALSE))&lt;6,"",LEFT(RIGHT(VLOOKUP(AA12,suvaha!$D$8:$H$158,3,FALSE),6),1))</f>
        <v/>
      </c>
      <c r="AP18" s="476"/>
      <c r="AQ18" s="474" t="str">
        <f>IF(LEN(VLOOKUP(AA12,suvaha!$D$8:$H$158,3,FALSE))&lt;5,"",LEFT(RIGHT(VLOOKUP(AA12,suvaha!$D$8:$H$158,3,FALSE),5),1))</f>
        <v/>
      </c>
      <c r="AR18" s="476"/>
      <c r="AS18" s="474" t="str">
        <f>IF(LEN(VLOOKUP(AA12,suvaha!$D$8:$H$158,3,FALSE))&lt;4,"",LEFT(RIGHT(VLOOKUP(AA12,suvaha!$D$8:$H$158,3,FALSE),4),1))</f>
        <v/>
      </c>
      <c r="AT18" s="674"/>
      <c r="AU18" s="474" t="str">
        <f>IF(LEN(VLOOKUP(AA12,suvaha!$D$8:$H$158,3,FALSE))&lt;3,"",LEFT(RIGHT(VLOOKUP(AA12,suvaha!$D$8:$H$158,3,FALSE),3),1))</f>
        <v/>
      </c>
      <c r="AV18" s="476"/>
      <c r="AW18" s="474" t="str">
        <f>IF(LEN(VLOOKUP(AA12,suvaha!$D$8:$H$158,3,FALSE))&lt;2,"",LEFT(RIGHT(VLOOKUP(AA12,suvaha!$D$8:$H$158,3,FALSE),2),1))</f>
        <v/>
      </c>
      <c r="AX18" s="476"/>
      <c r="AY18" s="474" t="str">
        <f>IF(VLOOKUP(AA12,suvaha!$D$8:$H$85,3,FALSE)=0,"",IF(LEN(VLOOKUP(AA12,suvaha!$D$8:$H$158,3,FALSE))&lt;1,"",LEFT(RIGHT(VLOOKUP(AA12,suvaha!$D$8:$H$158,3,FALSE),1),1)))</f>
        <v/>
      </c>
      <c r="AZ18" s="711"/>
      <c r="BA18" s="186"/>
      <c r="BB18" s="179"/>
      <c r="BC18" s="179"/>
      <c r="BD18" s="179"/>
      <c r="BE18" s="179"/>
      <c r="BF18" s="179"/>
      <c r="BG18" s="179"/>
      <c r="BH18" s="179"/>
      <c r="BI18" s="179"/>
      <c r="BJ18" s="178"/>
      <c r="BK18" s="179"/>
      <c r="BL18" s="474" t="str">
        <f>IF(LEN(VLOOKUP(AA12,suvaha!$D$8:$H$158,5,FALSE))&lt;11,"",LEFT(RIGHT(VLOOKUP(AA12,suvaha!$D$8:$H$158,5,FALSE),11),1))</f>
        <v/>
      </c>
      <c r="BM18" s="181"/>
      <c r="BN18" s="474" t="str">
        <f>IF(LEN(VLOOKUP(AA12,suvaha!$D$8:$H$158,5,FALSE))&lt;10,"",LEFT(RIGHT(VLOOKUP(AA12,suvaha!$D$8:$H$158,5,FALSE),10),1))</f>
        <v/>
      </c>
      <c r="BO18" s="476"/>
      <c r="BP18" s="474" t="str">
        <f>IF(LEN(VLOOKUP(AA12,suvaha!$D$8:$H$158,5,FALSE))&lt;9,"",LEFT(RIGHT(VLOOKUP(AA12,suvaha!$D$8:$H$158,5,FALSE),9),1))</f>
        <v/>
      </c>
      <c r="BQ18" s="181"/>
      <c r="BR18" s="474" t="str">
        <f>IF(LEN(VLOOKUP(AA12,suvaha!$D$8:$H$158,5,FALSE))&lt;8,"",LEFT(RIGHT(VLOOKUP(AA12,suvaha!$D$8:$H$158,5,FALSE),8),1))</f>
        <v/>
      </c>
      <c r="BS18" s="476"/>
      <c r="BT18" s="474" t="str">
        <f>IF(LEN(VLOOKUP(AA12,suvaha!$D$8:$H$158,5,FALSE))&lt;7,"",LEFT(RIGHT(VLOOKUP(AA12,suvaha!$D$8:$H$158,5,FALSE),7),1))</f>
        <v/>
      </c>
      <c r="BU18" s="674"/>
      <c r="BV18" s="474" t="str">
        <f>IF(LEN(VLOOKUP(AA12,suvaha!$D$8:$H$158,5,FALSE))&lt;6,"",LEFT(RIGHT(VLOOKUP(AA12,suvaha!$D$8:$H$158,5,FALSE),6),1))</f>
        <v/>
      </c>
      <c r="BW18" s="476"/>
      <c r="BX18" s="474" t="str">
        <f>IF(LEN(VLOOKUP(AA12,suvaha!$D$8:$H$158,5,FALSE))&lt;5,"",LEFT(RIGHT(VLOOKUP(AA12,suvaha!$D$8:$H$158,5,FALSE),5),1))</f>
        <v/>
      </c>
      <c r="BY18" s="476"/>
      <c r="BZ18" s="474" t="str">
        <f>IF(LEN(VLOOKUP(AA12,suvaha!$D$8:$H$158,5,FALSE))&lt;4,"",LEFT(RIGHT(VLOOKUP(AA12,suvaha!$D$8:$H$158,5,FALSE),4),1))</f>
        <v/>
      </c>
      <c r="CA18" s="674"/>
      <c r="CB18" s="474" t="str">
        <f>IF(LEN(VLOOKUP(AA12,suvaha!$D$8:$H$158,5,FALSE))&lt;3,"",LEFT(RIGHT(VLOOKUP(AA12,suvaha!$D$8:$H$158,5,FALSE),3),1))</f>
        <v/>
      </c>
      <c r="CC18" s="476"/>
      <c r="CD18" s="474" t="str">
        <f>IF(LEN(VLOOKUP(AA12,suvaha!$D$8:$H$158,5,FALSE))&lt;2,"",LEFT(RIGHT(VLOOKUP(AA12,suvaha!$D$8:$H$158,5,FALSE),2),1))</f>
        <v/>
      </c>
      <c r="CE18" s="476"/>
      <c r="CF18" s="474" t="str">
        <f>IF(VLOOKUP(AA12,suvaha!$D$8:$H$85,5,FALSE)=0,"",IF(LEN(VLOOKUP(AA12,suvaha!$D$8:$H$158,5,FALSE))&lt;1,"",LEFT(RIGHT(VLOOKUP(AA12,suvaha!$D$8:$H$158,5,FALSE),1),1)))</f>
        <v/>
      </c>
      <c r="CG18" s="219"/>
      <c r="CH18" s="666"/>
    </row>
    <row r="19" spans="1:86" ht="3" customHeight="1">
      <c r="A19" s="139"/>
      <c r="B19" s="692"/>
      <c r="C19" s="692"/>
      <c r="D19" s="666"/>
      <c r="E19" s="719"/>
      <c r="F19" s="719"/>
      <c r="G19" s="707"/>
      <c r="H19" s="771"/>
      <c r="I19" s="771"/>
      <c r="J19" s="771"/>
      <c r="K19" s="771"/>
      <c r="L19" s="771"/>
      <c r="M19" s="771"/>
      <c r="N19" s="771"/>
      <c r="O19" s="771"/>
      <c r="P19" s="771"/>
      <c r="Q19" s="771"/>
      <c r="R19" s="771"/>
      <c r="S19" s="771"/>
      <c r="T19" s="771"/>
      <c r="U19" s="771"/>
      <c r="V19" s="771"/>
      <c r="W19" s="771"/>
      <c r="X19" s="771"/>
      <c r="Y19" s="771"/>
      <c r="Z19" s="772"/>
      <c r="AA19" s="717"/>
      <c r="AB19" s="717"/>
      <c r="AC19" s="717"/>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189"/>
      <c r="BB19" s="182"/>
      <c r="BC19" s="182"/>
      <c r="BD19" s="182"/>
      <c r="BE19" s="182"/>
      <c r="BF19" s="182"/>
      <c r="BG19" s="182"/>
      <c r="BH19" s="182"/>
      <c r="BI19" s="182"/>
      <c r="BJ19" s="183"/>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218"/>
      <c r="CH19" s="666"/>
    </row>
    <row r="20" spans="1:86" s="174" customFormat="1" ht="3" customHeight="1">
      <c r="A20" s="139"/>
      <c r="B20" s="692"/>
      <c r="C20" s="692"/>
      <c r="D20" s="666"/>
      <c r="E20" s="719" t="s">
        <v>84</v>
      </c>
      <c r="F20" s="719"/>
      <c r="G20" s="707"/>
      <c r="H20" s="766" t="str">
        <f>Index!C81</f>
        <v>Účty v bankách s dobou viazanosti dlhšou ako jeden rok (22XA)</v>
      </c>
      <c r="I20" s="766"/>
      <c r="J20" s="766"/>
      <c r="K20" s="766"/>
      <c r="L20" s="766"/>
      <c r="M20" s="766"/>
      <c r="N20" s="766"/>
      <c r="O20" s="766"/>
      <c r="P20" s="766"/>
      <c r="Q20" s="766"/>
      <c r="R20" s="766"/>
      <c r="S20" s="766"/>
      <c r="T20" s="766"/>
      <c r="U20" s="766"/>
      <c r="V20" s="766"/>
      <c r="W20" s="766"/>
      <c r="X20" s="766"/>
      <c r="Y20" s="766"/>
      <c r="Z20" s="766"/>
      <c r="AA20" s="717" t="s">
        <v>99</v>
      </c>
      <c r="AB20" s="717"/>
      <c r="AC20" s="717"/>
      <c r="AD20" s="670"/>
      <c r="AE20" s="670"/>
      <c r="AF20" s="670"/>
      <c r="AG20" s="670"/>
      <c r="AH20" s="670"/>
      <c r="AI20" s="670"/>
      <c r="AJ20" s="670"/>
      <c r="AK20" s="670"/>
      <c r="AL20" s="670"/>
      <c r="AM20" s="670"/>
      <c r="AN20" s="670"/>
      <c r="AO20" s="670"/>
      <c r="AP20" s="670"/>
      <c r="AQ20" s="670"/>
      <c r="AR20" s="670"/>
      <c r="AS20" s="670"/>
      <c r="AT20" s="670"/>
      <c r="AU20" s="670"/>
      <c r="AV20" s="670"/>
      <c r="AW20" s="670"/>
      <c r="AX20" s="670"/>
      <c r="AY20" s="670"/>
      <c r="AZ20" s="670"/>
      <c r="BA20" s="710"/>
      <c r="BB20" s="710"/>
      <c r="BC20" s="710"/>
      <c r="BD20" s="710"/>
      <c r="BE20" s="710"/>
      <c r="BF20" s="710"/>
      <c r="BG20" s="710"/>
      <c r="BH20" s="710"/>
      <c r="BI20" s="710"/>
      <c r="BJ20" s="710"/>
      <c r="BK20" s="710"/>
      <c r="BL20" s="710"/>
      <c r="BM20" s="710"/>
      <c r="BN20" s="710"/>
      <c r="BO20" s="710"/>
      <c r="BP20" s="710"/>
      <c r="BQ20" s="710"/>
      <c r="BR20" s="175"/>
      <c r="BS20" s="175"/>
      <c r="BT20" s="175"/>
      <c r="BU20" s="175"/>
      <c r="BV20" s="175"/>
      <c r="BW20" s="176"/>
      <c r="BX20" s="175"/>
      <c r="BY20" s="175"/>
      <c r="BZ20" s="175"/>
      <c r="CA20" s="175"/>
      <c r="CB20" s="175"/>
      <c r="CC20" s="175"/>
      <c r="CD20" s="175"/>
      <c r="CE20" s="175"/>
      <c r="CF20" s="175"/>
      <c r="CG20" s="216"/>
      <c r="CH20" s="666"/>
    </row>
    <row r="21" spans="1:86" s="174" customFormat="1" ht="3" customHeight="1">
      <c r="A21" s="139"/>
      <c r="B21" s="692"/>
      <c r="C21" s="692"/>
      <c r="D21" s="666"/>
      <c r="E21" s="719"/>
      <c r="F21" s="719"/>
      <c r="G21" s="707"/>
      <c r="H21" s="766"/>
      <c r="I21" s="766"/>
      <c r="J21" s="766"/>
      <c r="K21" s="766"/>
      <c r="L21" s="766"/>
      <c r="M21" s="766"/>
      <c r="N21" s="766"/>
      <c r="O21" s="766"/>
      <c r="P21" s="766"/>
      <c r="Q21" s="766"/>
      <c r="R21" s="766"/>
      <c r="S21" s="766"/>
      <c r="T21" s="766"/>
      <c r="U21" s="766"/>
      <c r="V21" s="766"/>
      <c r="W21" s="766"/>
      <c r="X21" s="766"/>
      <c r="Y21" s="766"/>
      <c r="Z21" s="766"/>
      <c r="AA21" s="717"/>
      <c r="AB21" s="717"/>
      <c r="AC21" s="717"/>
      <c r="AD21" s="671"/>
      <c r="AE21" s="672"/>
      <c r="AF21" s="672"/>
      <c r="AG21" s="672"/>
      <c r="AH21" s="471"/>
      <c r="AI21" s="673"/>
      <c r="AJ21" s="673"/>
      <c r="AK21" s="673"/>
      <c r="AL21" s="673"/>
      <c r="AM21" s="673"/>
      <c r="AN21" s="674"/>
      <c r="AO21" s="668"/>
      <c r="AP21" s="668"/>
      <c r="AQ21" s="668"/>
      <c r="AR21" s="668"/>
      <c r="AS21" s="668"/>
      <c r="AT21" s="674"/>
      <c r="AU21" s="668"/>
      <c r="AV21" s="668"/>
      <c r="AW21" s="668"/>
      <c r="AX21" s="668"/>
      <c r="AY21" s="668"/>
      <c r="AZ21" s="711"/>
      <c r="BA21" s="671"/>
      <c r="BB21" s="672"/>
      <c r="BC21" s="672"/>
      <c r="BD21" s="672"/>
      <c r="BE21" s="471"/>
      <c r="BF21" s="673"/>
      <c r="BG21" s="673"/>
      <c r="BH21" s="673"/>
      <c r="BI21" s="673"/>
      <c r="BJ21" s="673"/>
      <c r="BK21" s="674"/>
      <c r="BL21" s="668"/>
      <c r="BM21" s="668"/>
      <c r="BN21" s="668"/>
      <c r="BO21" s="668"/>
      <c r="BP21" s="668"/>
      <c r="BQ21" s="674"/>
      <c r="BR21" s="668"/>
      <c r="BS21" s="668"/>
      <c r="BT21" s="668"/>
      <c r="BU21" s="668"/>
      <c r="BV21" s="668"/>
      <c r="BW21" s="178"/>
      <c r="BX21" s="179"/>
      <c r="BY21" s="179"/>
      <c r="BZ21" s="179"/>
      <c r="CA21" s="179"/>
      <c r="CB21" s="179"/>
      <c r="CC21" s="179"/>
      <c r="CD21" s="179"/>
      <c r="CE21" s="179"/>
      <c r="CF21" s="179"/>
      <c r="CG21" s="217"/>
      <c r="CH21" s="666"/>
    </row>
    <row r="22" spans="1:86" ht="15" customHeight="1">
      <c r="A22" s="139"/>
      <c r="B22" s="692"/>
      <c r="C22" s="692"/>
      <c r="D22" s="666"/>
      <c r="E22" s="719"/>
      <c r="F22" s="719"/>
      <c r="G22" s="707"/>
      <c r="H22" s="766"/>
      <c r="I22" s="766"/>
      <c r="J22" s="766"/>
      <c r="K22" s="766"/>
      <c r="L22" s="766"/>
      <c r="M22" s="766"/>
      <c r="N22" s="766"/>
      <c r="O22" s="766"/>
      <c r="P22" s="766"/>
      <c r="Q22" s="766"/>
      <c r="R22" s="766"/>
      <c r="S22" s="766"/>
      <c r="T22" s="766"/>
      <c r="U22" s="766"/>
      <c r="V22" s="766"/>
      <c r="W22" s="766"/>
      <c r="X22" s="766"/>
      <c r="Y22" s="766"/>
      <c r="Z22" s="766"/>
      <c r="AA22" s="717"/>
      <c r="AB22" s="717"/>
      <c r="AC22" s="717"/>
      <c r="AD22" s="671"/>
      <c r="AE22" s="474" t="str">
        <f>IF(LEN(VLOOKUP(AA20,suvaha!$D$8:$H$158,2,FALSE))&lt;11,"",LEFT(RIGHT(VLOOKUP(AA20,suvaha!$D$8:$H$158,2,FALSE),11),1))</f>
        <v/>
      </c>
      <c r="AF22" s="181"/>
      <c r="AG22" s="474" t="str">
        <f>IF(LEN(VLOOKUP(AA20,suvaha!$D$8:$H$158,2,FALSE))&lt;10,"",LEFT(RIGHT(VLOOKUP(AA20,suvaha!$D$8:$H$158,2,FALSE),10),1))</f>
        <v/>
      </c>
      <c r="AH22" s="476"/>
      <c r="AI22" s="474" t="str">
        <f>IF(LEN(VLOOKUP(AA20,suvaha!$D$8:$H$158,2,FALSE))&lt;9,"",LEFT(RIGHT(VLOOKUP(AA20,suvaha!$D$8:$H$158,2,FALSE),9),1))</f>
        <v/>
      </c>
      <c r="AJ22" s="181"/>
      <c r="AK22" s="474" t="str">
        <f>IF(LEN(VLOOKUP(AA20,suvaha!$D$8:$H$158,2,FALSE))&lt;8,"",LEFT(RIGHT(VLOOKUP(AA20,suvaha!$D$8:$H$158,2,FALSE),8),1))</f>
        <v/>
      </c>
      <c r="AL22" s="476"/>
      <c r="AM22" s="474" t="str">
        <f>IF(LEN(VLOOKUP(AA20,suvaha!$D$8:$H$158,2,FALSE))&lt;7,"",LEFT(RIGHT(VLOOKUP(AA20,suvaha!$D$8:$H$158,2,FALSE),7),1))</f>
        <v/>
      </c>
      <c r="AN22" s="674"/>
      <c r="AO22" s="474" t="str">
        <f>IF(LEN(VLOOKUP(AA20,suvaha!$D$8:$H$158,2,FALSE))&lt;6,"",LEFT(RIGHT(VLOOKUP(AA20,suvaha!$D$8:$H$158,2,FALSE),6),1))</f>
        <v/>
      </c>
      <c r="AP22" s="476"/>
      <c r="AQ22" s="474" t="str">
        <f>IF(LEN(VLOOKUP(AA20,suvaha!$D$8:$H$158,2,FALSE))&lt;5,"",LEFT(RIGHT(VLOOKUP(AA20,suvaha!$D$8:$H$158,2,FALSE),5),1))</f>
        <v/>
      </c>
      <c r="AR22" s="476"/>
      <c r="AS22" s="474" t="str">
        <f>IF(LEN(VLOOKUP(AA20,suvaha!$D$8:$H$158,2,FALSE))&lt;4,"",LEFT(RIGHT(VLOOKUP(AA20,suvaha!$D$8:$H$158,2,FALSE),4),1))</f>
        <v/>
      </c>
      <c r="AT22" s="674"/>
      <c r="AU22" s="474" t="str">
        <f>IF(LEN(VLOOKUP(AA20,suvaha!$D$8:$H$158,2,FALSE))&lt;3,"",LEFT(RIGHT(VLOOKUP(AA20,suvaha!$D$8:$H$158,2,FALSE),3),1))</f>
        <v/>
      </c>
      <c r="AV22" s="476"/>
      <c r="AW22" s="474" t="str">
        <f>IF(LEN(VLOOKUP(AA20,suvaha!$D$8:$H$158,2,FALSE))&lt;2,"",LEFT(RIGHT(VLOOKUP(AA20,suvaha!$D$8:$H$158,2,FALSE),2),1))</f>
        <v/>
      </c>
      <c r="AX22" s="476"/>
      <c r="AY22" s="474" t="str">
        <f>IF(VLOOKUP(AA20,suvaha!$D$8:$H$85,2,FALSE)=0,"",IF(LEN(VLOOKUP(AA20,suvaha!$D$8:$H$158,2,FALSE))&lt;1,"",LEFT(RIGHT(VLOOKUP(AA20,suvaha!$D$8:$H$158,2,FALSE),1),1)))</f>
        <v/>
      </c>
      <c r="AZ22" s="711"/>
      <c r="BA22" s="671"/>
      <c r="BB22" s="474" t="str">
        <f>IF(LEN(VLOOKUP(AA20,suvaha!$D$8:$H$158,4,FALSE))&lt;11,"",LEFT(RIGHT(VLOOKUP(AA20,suvaha!$D$8:$H$158,4,FALSE),11),1))</f>
        <v/>
      </c>
      <c r="BC22" s="181"/>
      <c r="BD22" s="474" t="str">
        <f>IF(LEN(VLOOKUP(AA20,suvaha!$D$8:$H$158,4,FALSE))&lt;10,"",LEFT(RIGHT(VLOOKUP(AA20,suvaha!$D$8:$H$158,4,FALSE),10),1))</f>
        <v/>
      </c>
      <c r="BE22" s="476"/>
      <c r="BF22" s="474" t="str">
        <f>IF(LEN(VLOOKUP(AA20,suvaha!$D$8:$H$158,4,FALSE))&lt;9,"",LEFT(RIGHT(VLOOKUP(AA20,suvaha!$D$8:$H$158,4,FALSE),9),1))</f>
        <v/>
      </c>
      <c r="BG22" s="181"/>
      <c r="BH22" s="474" t="str">
        <f>IF(LEN(VLOOKUP(AA20,suvaha!$D$8:$H$158,4,FALSE))&lt;8,"",LEFT(RIGHT(VLOOKUP(AA20,suvaha!$D$8:$H$158,4,FALSE),8),1))</f>
        <v/>
      </c>
      <c r="BI22" s="476"/>
      <c r="BJ22" s="474" t="str">
        <f>IF(LEN(VLOOKUP(AA20,suvaha!$D$8:$H$158,4,FALSE))&lt;7,"",LEFT(RIGHT(VLOOKUP(AA20,suvaha!$D$8:$H$158,4,FALSE),7),1))</f>
        <v/>
      </c>
      <c r="BK22" s="674"/>
      <c r="BL22" s="474" t="str">
        <f>IF(LEN(VLOOKUP(AA20,suvaha!$D$8:$H$158,4,FALSE))&lt;6,"",LEFT(RIGHT(VLOOKUP(AA20,suvaha!$D$8:$H$158,4,FALSE),6),1))</f>
        <v/>
      </c>
      <c r="BM22" s="476"/>
      <c r="BN22" s="474" t="str">
        <f>IF(LEN(VLOOKUP(AA20,suvaha!$D$8:$H$158,4,FALSE))&lt;5,"",LEFT(RIGHT(VLOOKUP(AA20,suvaha!$D$8:$H$158,4,FALSE),5),1))</f>
        <v/>
      </c>
      <c r="BO22" s="476"/>
      <c r="BP22" s="474" t="str">
        <f>IF(LEN(VLOOKUP(AA20,suvaha!$D$8:$H$158,4,FALSE))&lt;4,"",LEFT(RIGHT(VLOOKUP(AA20,suvaha!$D$8:$H$158,4,FALSE),4),1))</f>
        <v/>
      </c>
      <c r="BQ22" s="674"/>
      <c r="BR22" s="474" t="str">
        <f>IF(LEN(VLOOKUP(AA20,suvaha!$D$8:$H$158,4,FALSE))&lt;3,"",LEFT(RIGHT(VLOOKUP(AA20,suvaha!$D$8:$H$158,4,FALSE),3),1))</f>
        <v/>
      </c>
      <c r="BS22" s="476"/>
      <c r="BT22" s="474" t="str">
        <f>IF(LEN(VLOOKUP(AA20,suvaha!$D$8:$H$158,4,FALSE))&lt;2,"",LEFT(RIGHT(VLOOKUP(AA20,suvaha!$D$8:$H$158,4,FALSE),2),1))</f>
        <v/>
      </c>
      <c r="BU22" s="476"/>
      <c r="BV22" s="474" t="str">
        <f>IF(VLOOKUP(AA20,suvaha!$D$8:$H$85,4,FALSE)=0,"",IF(LEN(VLOOKUP(AA20,suvaha!$D$8:$H$158,4,FALSE))&lt;1,"",LEFT(RIGHT(VLOOKUP(AA20,suvaha!$D$8:$H$158,4,FALSE),1),1)))</f>
        <v/>
      </c>
      <c r="BW22" s="178"/>
      <c r="BX22" s="179"/>
      <c r="BY22" s="179"/>
      <c r="BZ22" s="179"/>
      <c r="CA22" s="179"/>
      <c r="CB22" s="179"/>
      <c r="CC22" s="179"/>
      <c r="CD22" s="179"/>
      <c r="CE22" s="179"/>
      <c r="CF22" s="179"/>
      <c r="CG22" s="217"/>
      <c r="CH22" s="666"/>
    </row>
    <row r="23" spans="1:86" ht="2.25" customHeight="1">
      <c r="A23" s="139"/>
      <c r="B23" s="692"/>
      <c r="C23" s="692"/>
      <c r="D23" s="666"/>
      <c r="E23" s="719"/>
      <c r="F23" s="719"/>
      <c r="G23" s="707"/>
      <c r="H23" s="766"/>
      <c r="I23" s="766"/>
      <c r="J23" s="766"/>
      <c r="K23" s="766"/>
      <c r="L23" s="766"/>
      <c r="M23" s="766"/>
      <c r="N23" s="766"/>
      <c r="O23" s="766"/>
      <c r="P23" s="766"/>
      <c r="Q23" s="766"/>
      <c r="R23" s="766"/>
      <c r="S23" s="766"/>
      <c r="T23" s="766"/>
      <c r="U23" s="766"/>
      <c r="V23" s="766"/>
      <c r="W23" s="766"/>
      <c r="X23" s="766"/>
      <c r="Y23" s="766"/>
      <c r="Z23" s="766"/>
      <c r="AA23" s="717"/>
      <c r="AB23" s="717"/>
      <c r="AC23" s="717"/>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669"/>
      <c r="BB23" s="669"/>
      <c r="BC23" s="669"/>
      <c r="BD23" s="669"/>
      <c r="BE23" s="669"/>
      <c r="BF23" s="669"/>
      <c r="BG23" s="669"/>
      <c r="BH23" s="669"/>
      <c r="BI23" s="669"/>
      <c r="BJ23" s="669"/>
      <c r="BK23" s="669"/>
      <c r="BL23" s="669"/>
      <c r="BM23" s="669"/>
      <c r="BN23" s="669"/>
      <c r="BO23" s="669"/>
      <c r="BP23" s="669"/>
      <c r="BQ23" s="669"/>
      <c r="BR23" s="182"/>
      <c r="BS23" s="182"/>
      <c r="BT23" s="182"/>
      <c r="BU23" s="182"/>
      <c r="BV23" s="182"/>
      <c r="BW23" s="183"/>
      <c r="BX23" s="182"/>
      <c r="BY23" s="182"/>
      <c r="BZ23" s="182"/>
      <c r="CA23" s="182"/>
      <c r="CB23" s="182"/>
      <c r="CC23" s="182"/>
      <c r="CD23" s="182"/>
      <c r="CE23" s="182"/>
      <c r="CF23" s="182"/>
      <c r="CG23" s="218"/>
      <c r="CH23" s="666"/>
    </row>
    <row r="24" spans="1:86" ht="2.25" customHeight="1">
      <c r="A24" s="139"/>
      <c r="B24" s="692"/>
      <c r="C24" s="692"/>
      <c r="D24" s="666"/>
      <c r="E24" s="719"/>
      <c r="F24" s="719"/>
      <c r="G24" s="707"/>
      <c r="H24" s="766"/>
      <c r="I24" s="766"/>
      <c r="J24" s="766"/>
      <c r="K24" s="766"/>
      <c r="L24" s="766"/>
      <c r="M24" s="766"/>
      <c r="N24" s="766"/>
      <c r="O24" s="766"/>
      <c r="P24" s="766"/>
      <c r="Q24" s="766"/>
      <c r="R24" s="766"/>
      <c r="S24" s="766"/>
      <c r="T24" s="766"/>
      <c r="U24" s="766"/>
      <c r="V24" s="766"/>
      <c r="W24" s="766"/>
      <c r="X24" s="766"/>
      <c r="Y24" s="766"/>
      <c r="Z24" s="766"/>
      <c r="AA24" s="717"/>
      <c r="AB24" s="717"/>
      <c r="AC24" s="717"/>
      <c r="AD24" s="670"/>
      <c r="AE24" s="670"/>
      <c r="AF24" s="670"/>
      <c r="AG24" s="670"/>
      <c r="AH24" s="670"/>
      <c r="AI24" s="670"/>
      <c r="AJ24" s="670"/>
      <c r="AK24" s="670"/>
      <c r="AL24" s="670"/>
      <c r="AM24" s="670"/>
      <c r="AN24" s="670"/>
      <c r="AO24" s="670"/>
      <c r="AP24" s="670"/>
      <c r="AQ24" s="670"/>
      <c r="AR24" s="670"/>
      <c r="AS24" s="670"/>
      <c r="AT24" s="670"/>
      <c r="AU24" s="670"/>
      <c r="AV24" s="670"/>
      <c r="AW24" s="670"/>
      <c r="AX24" s="670"/>
      <c r="AY24" s="670"/>
      <c r="AZ24" s="670"/>
      <c r="BA24" s="185"/>
      <c r="BB24" s="175"/>
      <c r="BC24" s="175"/>
      <c r="BD24" s="175"/>
      <c r="BE24" s="175"/>
      <c r="BF24" s="175"/>
      <c r="BG24" s="175"/>
      <c r="BH24" s="175"/>
      <c r="BI24" s="175"/>
      <c r="BJ24" s="176"/>
      <c r="BK24" s="175"/>
      <c r="BL24" s="175"/>
      <c r="BM24" s="175"/>
      <c r="BN24" s="175"/>
      <c r="BO24" s="175"/>
      <c r="BP24" s="175"/>
      <c r="BQ24" s="175"/>
      <c r="BR24" s="175"/>
      <c r="BS24" s="175"/>
      <c r="BT24" s="175"/>
      <c r="BU24" s="175"/>
      <c r="BV24" s="175"/>
      <c r="BW24" s="175"/>
      <c r="BX24" s="175"/>
      <c r="BY24" s="175"/>
      <c r="BZ24" s="175"/>
      <c r="CA24" s="175"/>
      <c r="CB24" s="175"/>
      <c r="CC24" s="175"/>
      <c r="CD24" s="175"/>
      <c r="CE24" s="175"/>
      <c r="CF24" s="175"/>
      <c r="CG24" s="216"/>
      <c r="CH24" s="666"/>
    </row>
    <row r="25" spans="1:86" ht="2.25" customHeight="1">
      <c r="A25" s="139"/>
      <c r="B25" s="692"/>
      <c r="C25" s="692"/>
      <c r="D25" s="666"/>
      <c r="E25" s="719"/>
      <c r="F25" s="719"/>
      <c r="G25" s="707"/>
      <c r="H25" s="766"/>
      <c r="I25" s="766"/>
      <c r="J25" s="766"/>
      <c r="K25" s="766"/>
      <c r="L25" s="766"/>
      <c r="M25" s="766"/>
      <c r="N25" s="766"/>
      <c r="O25" s="766"/>
      <c r="P25" s="766"/>
      <c r="Q25" s="766"/>
      <c r="R25" s="766"/>
      <c r="S25" s="766"/>
      <c r="T25" s="766"/>
      <c r="U25" s="766"/>
      <c r="V25" s="766"/>
      <c r="W25" s="766"/>
      <c r="X25" s="766"/>
      <c r="Y25" s="766"/>
      <c r="Z25" s="766"/>
      <c r="AA25" s="717"/>
      <c r="AB25" s="717"/>
      <c r="AC25" s="717"/>
      <c r="AD25" s="671"/>
      <c r="AE25" s="672"/>
      <c r="AF25" s="672"/>
      <c r="AG25" s="672"/>
      <c r="AH25" s="471"/>
      <c r="AI25" s="673"/>
      <c r="AJ25" s="673"/>
      <c r="AK25" s="673"/>
      <c r="AL25" s="673"/>
      <c r="AM25" s="673"/>
      <c r="AN25" s="674"/>
      <c r="AO25" s="668"/>
      <c r="AP25" s="668"/>
      <c r="AQ25" s="668"/>
      <c r="AR25" s="668"/>
      <c r="AS25" s="668"/>
      <c r="AT25" s="674"/>
      <c r="AU25" s="668"/>
      <c r="AV25" s="668"/>
      <c r="AW25" s="668"/>
      <c r="AX25" s="668"/>
      <c r="AY25" s="668"/>
      <c r="AZ25" s="711"/>
      <c r="BA25" s="186"/>
      <c r="BB25" s="179"/>
      <c r="BC25" s="179"/>
      <c r="BD25" s="179"/>
      <c r="BE25" s="179"/>
      <c r="BF25" s="179"/>
      <c r="BG25" s="179"/>
      <c r="BH25" s="179"/>
      <c r="BI25" s="179"/>
      <c r="BJ25" s="178"/>
      <c r="BK25" s="179"/>
      <c r="BL25" s="672"/>
      <c r="BM25" s="672"/>
      <c r="BN25" s="672"/>
      <c r="BO25" s="471"/>
      <c r="BP25" s="673"/>
      <c r="BQ25" s="673"/>
      <c r="BR25" s="673"/>
      <c r="BS25" s="673"/>
      <c r="BT25" s="673"/>
      <c r="BU25" s="674"/>
      <c r="BV25" s="668"/>
      <c r="BW25" s="668"/>
      <c r="BX25" s="668"/>
      <c r="BY25" s="668"/>
      <c r="BZ25" s="668"/>
      <c r="CA25" s="674"/>
      <c r="CB25" s="668"/>
      <c r="CC25" s="668"/>
      <c r="CD25" s="668"/>
      <c r="CE25" s="668"/>
      <c r="CF25" s="668"/>
      <c r="CG25" s="219"/>
      <c r="CH25" s="666"/>
    </row>
    <row r="26" spans="1:86" ht="15.75" customHeight="1">
      <c r="A26" s="139"/>
      <c r="B26" s="692"/>
      <c r="C26" s="692"/>
      <c r="D26" s="666"/>
      <c r="E26" s="719"/>
      <c r="F26" s="719"/>
      <c r="G26" s="707"/>
      <c r="H26" s="766"/>
      <c r="I26" s="766"/>
      <c r="J26" s="766"/>
      <c r="K26" s="766"/>
      <c r="L26" s="766"/>
      <c r="M26" s="766"/>
      <c r="N26" s="766"/>
      <c r="O26" s="766"/>
      <c r="P26" s="766"/>
      <c r="Q26" s="766"/>
      <c r="R26" s="766"/>
      <c r="S26" s="766"/>
      <c r="T26" s="766"/>
      <c r="U26" s="766"/>
      <c r="V26" s="766"/>
      <c r="W26" s="766"/>
      <c r="X26" s="766"/>
      <c r="Y26" s="766"/>
      <c r="Z26" s="766"/>
      <c r="AA26" s="717"/>
      <c r="AB26" s="717"/>
      <c r="AC26" s="717"/>
      <c r="AD26" s="671"/>
      <c r="AE26" s="474" t="str">
        <f>IF(LEN(VLOOKUP(AA20,suvaha!$D$8:$H$158,3,FALSE))&lt;11,"",LEFT(RIGHT(VLOOKUP(AA20,suvaha!$D$8:$H$158,3,FALSE),11),1))</f>
        <v/>
      </c>
      <c r="AF26" s="181"/>
      <c r="AG26" s="474" t="str">
        <f>IF(LEN(VLOOKUP(AA20,suvaha!$D$8:$H$158,3,FALSE))&lt;10,"",LEFT(RIGHT(VLOOKUP(AA20,suvaha!$D$8:$H$158,3,FALSE),10),1))</f>
        <v/>
      </c>
      <c r="AH26" s="476"/>
      <c r="AI26" s="474" t="str">
        <f>IF(LEN(VLOOKUP(AA20,suvaha!$D$8:$H$158,3,FALSE))&lt;9,"",LEFT(RIGHT(VLOOKUP(AA20,suvaha!$D$8:$H$158,3,FALSE),9),1))</f>
        <v/>
      </c>
      <c r="AJ26" s="181"/>
      <c r="AK26" s="474" t="str">
        <f>IF(LEN(VLOOKUP(AA20,suvaha!$D$8:$H$158,3,FALSE))&lt;8,"",LEFT(RIGHT(VLOOKUP(AA20,suvaha!$D$8:$H$158,3,FALSE),8),1))</f>
        <v/>
      </c>
      <c r="AL26" s="476"/>
      <c r="AM26" s="474" t="str">
        <f>IF(LEN(VLOOKUP(AA20,suvaha!$D$8:$H$158,3,FALSE))&lt;7,"",LEFT(RIGHT(VLOOKUP(AA20,suvaha!$D$8:$H$158,3,FALSE),7),1))</f>
        <v/>
      </c>
      <c r="AN26" s="674"/>
      <c r="AO26" s="474" t="str">
        <f>IF(LEN(VLOOKUP(AA20,suvaha!$D$8:$H$158,3,FALSE))&lt;6,"",LEFT(RIGHT(VLOOKUP(AA20,suvaha!$D$8:$H$158,3,FALSE),6),1))</f>
        <v/>
      </c>
      <c r="AP26" s="476"/>
      <c r="AQ26" s="474" t="str">
        <f>IF(LEN(VLOOKUP(AA20,suvaha!$D$8:$H$158,3,FALSE))&lt;5,"",LEFT(RIGHT(VLOOKUP(AA20,suvaha!$D$8:$H$158,3,FALSE),5),1))</f>
        <v/>
      </c>
      <c r="AR26" s="476"/>
      <c r="AS26" s="474" t="str">
        <f>IF(LEN(VLOOKUP(AA20,suvaha!$D$8:$H$158,3,FALSE))&lt;4,"",LEFT(RIGHT(VLOOKUP(AA20,suvaha!$D$8:$H$158,3,FALSE),4),1))</f>
        <v/>
      </c>
      <c r="AT26" s="674"/>
      <c r="AU26" s="474" t="str">
        <f>IF(LEN(VLOOKUP(AA20,suvaha!$D$8:$H$158,3,FALSE))&lt;3,"",LEFT(RIGHT(VLOOKUP(AA20,suvaha!$D$8:$H$158,3,FALSE),3),1))</f>
        <v/>
      </c>
      <c r="AV26" s="476"/>
      <c r="AW26" s="474" t="str">
        <f>IF(LEN(VLOOKUP(AA20,suvaha!$D$8:$H$158,3,FALSE))&lt;2,"",LEFT(RIGHT(VLOOKUP(AA20,suvaha!$D$8:$H$158,3,FALSE),2),1))</f>
        <v/>
      </c>
      <c r="AX26" s="476"/>
      <c r="AY26" s="474" t="str">
        <f>IF(VLOOKUP(AA20,suvaha!$D$8:$H$85,3,FALSE)=0,"",IF(LEN(VLOOKUP(AA20,suvaha!$D$8:$H$158,3,FALSE))&lt;1,"",LEFT(RIGHT(VLOOKUP(AA20,suvaha!$D$8:$H$158,3,FALSE),1),1)))</f>
        <v/>
      </c>
      <c r="AZ26" s="711"/>
      <c r="BA26" s="186"/>
      <c r="BB26" s="179"/>
      <c r="BC26" s="179"/>
      <c r="BD26" s="179"/>
      <c r="BE26" s="179"/>
      <c r="BF26" s="179"/>
      <c r="BG26" s="179"/>
      <c r="BH26" s="179"/>
      <c r="BI26" s="179"/>
      <c r="BJ26" s="178"/>
      <c r="BK26" s="179"/>
      <c r="BL26" s="474" t="str">
        <f>IF(LEN(VLOOKUP(AA20,suvaha!$D$8:$H$158,5,FALSE))&lt;11,"",LEFT(RIGHT(VLOOKUP(AA20,suvaha!$D$8:$H$158,5,FALSE),11),1))</f>
        <v/>
      </c>
      <c r="BM26" s="181"/>
      <c r="BN26" s="474" t="str">
        <f>IF(LEN(VLOOKUP(AA20,suvaha!$D$8:$H$158,5,FALSE))&lt;10,"",LEFT(RIGHT(VLOOKUP(AA20,suvaha!$D$8:$H$158,5,FALSE),10),1))</f>
        <v/>
      </c>
      <c r="BO26" s="476"/>
      <c r="BP26" s="474" t="str">
        <f>IF(LEN(VLOOKUP(AA20,suvaha!$D$8:$H$158,5,FALSE))&lt;9,"",LEFT(RIGHT(VLOOKUP(AA20,suvaha!$D$8:$H$158,5,FALSE),9),1))</f>
        <v/>
      </c>
      <c r="BQ26" s="181"/>
      <c r="BR26" s="474" t="str">
        <f>IF(LEN(VLOOKUP(AA20,suvaha!$D$8:$H$158,5,FALSE))&lt;8,"",LEFT(RIGHT(VLOOKUP(AA20,suvaha!$D$8:$H$158,5,FALSE),8),1))</f>
        <v/>
      </c>
      <c r="BS26" s="476"/>
      <c r="BT26" s="474" t="str">
        <f>IF(LEN(VLOOKUP(AA20,suvaha!$D$8:$H$158,5,FALSE))&lt;7,"",LEFT(RIGHT(VLOOKUP(AA20,suvaha!$D$8:$H$158,5,FALSE),7),1))</f>
        <v/>
      </c>
      <c r="BU26" s="674"/>
      <c r="BV26" s="474" t="str">
        <f>IF(LEN(VLOOKUP(AA20,suvaha!$D$8:$H$158,5,FALSE))&lt;6,"",LEFT(RIGHT(VLOOKUP(AA20,suvaha!$D$8:$H$158,5,FALSE),6),1))</f>
        <v/>
      </c>
      <c r="BW26" s="476"/>
      <c r="BX26" s="474" t="str">
        <f>IF(LEN(VLOOKUP(AA20,suvaha!$D$8:$H$158,5,FALSE))&lt;5,"",LEFT(RIGHT(VLOOKUP(AA20,suvaha!$D$8:$H$158,5,FALSE),5),1))</f>
        <v/>
      </c>
      <c r="BY26" s="476"/>
      <c r="BZ26" s="474" t="str">
        <f>IF(LEN(VLOOKUP(AA20,suvaha!$D$8:$H$158,5,FALSE))&lt;4,"",LEFT(RIGHT(VLOOKUP(AA20,suvaha!$D$8:$H$158,5,FALSE),4),1))</f>
        <v/>
      </c>
      <c r="CA26" s="674"/>
      <c r="CB26" s="474" t="str">
        <f>IF(LEN(VLOOKUP(AA20,suvaha!$D$8:$H$158,5,FALSE))&lt;3,"",LEFT(RIGHT(VLOOKUP(AA20,suvaha!$D$8:$H$158,5,FALSE),3),1))</f>
        <v/>
      </c>
      <c r="CC26" s="476"/>
      <c r="CD26" s="474" t="str">
        <f>IF(LEN(VLOOKUP(AA20,suvaha!$D$8:$H$158,5,FALSE))&lt;2,"",LEFT(RIGHT(VLOOKUP(AA20,suvaha!$D$8:$H$158,5,FALSE),2),1))</f>
        <v/>
      </c>
      <c r="CE26" s="476"/>
      <c r="CF26" s="474" t="str">
        <f>IF(VLOOKUP(AA20,suvaha!$D$8:$H$85,5,FALSE)=0,"",IF(LEN(VLOOKUP(AA20,suvaha!$D$8:$H$158,5,FALSE))&lt;1,"",LEFT(RIGHT(VLOOKUP(AA20,suvaha!$D$8:$H$158,5,FALSE),1),1)))</f>
        <v/>
      </c>
      <c r="CG26" s="219"/>
      <c r="CH26" s="666"/>
    </row>
    <row r="27" spans="1:86" ht="3.75" customHeight="1">
      <c r="A27" s="139"/>
      <c r="B27" s="692"/>
      <c r="C27" s="692"/>
      <c r="D27" s="666"/>
      <c r="E27" s="719"/>
      <c r="F27" s="719"/>
      <c r="G27" s="707"/>
      <c r="H27" s="766"/>
      <c r="I27" s="766"/>
      <c r="J27" s="766"/>
      <c r="K27" s="766"/>
      <c r="L27" s="766"/>
      <c r="M27" s="766"/>
      <c r="N27" s="766"/>
      <c r="O27" s="766"/>
      <c r="P27" s="766"/>
      <c r="Q27" s="766"/>
      <c r="R27" s="766"/>
      <c r="S27" s="766"/>
      <c r="T27" s="766"/>
      <c r="U27" s="766"/>
      <c r="V27" s="766"/>
      <c r="W27" s="766"/>
      <c r="X27" s="766"/>
      <c r="Y27" s="766"/>
      <c r="Z27" s="766"/>
      <c r="AA27" s="717"/>
      <c r="AB27" s="717"/>
      <c r="AC27" s="717"/>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189"/>
      <c r="BB27" s="182"/>
      <c r="BC27" s="182"/>
      <c r="BD27" s="182"/>
      <c r="BE27" s="182"/>
      <c r="BF27" s="182"/>
      <c r="BG27" s="182"/>
      <c r="BH27" s="182"/>
      <c r="BI27" s="182"/>
      <c r="BJ27" s="183"/>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218"/>
      <c r="CH27" s="666"/>
    </row>
    <row r="28" spans="1:86" s="174" customFormat="1" ht="3" customHeight="1">
      <c r="A28" s="139"/>
      <c r="B28" s="692"/>
      <c r="C28" s="692"/>
      <c r="D28" s="666"/>
      <c r="E28" s="719" t="s">
        <v>100</v>
      </c>
      <c r="F28" s="719"/>
      <c r="G28" s="707"/>
      <c r="H28" s="766" t="str">
        <f>Index!C82</f>
        <v>Obstarávaný dlhodobý finančný majetok (043) - /096A/</v>
      </c>
      <c r="I28" s="766"/>
      <c r="J28" s="766"/>
      <c r="K28" s="766"/>
      <c r="L28" s="766"/>
      <c r="M28" s="766"/>
      <c r="N28" s="766"/>
      <c r="O28" s="766"/>
      <c r="P28" s="766"/>
      <c r="Q28" s="766"/>
      <c r="R28" s="766"/>
      <c r="S28" s="766"/>
      <c r="T28" s="766"/>
      <c r="U28" s="766"/>
      <c r="V28" s="766"/>
      <c r="W28" s="766"/>
      <c r="X28" s="766"/>
      <c r="Y28" s="766"/>
      <c r="Z28" s="766"/>
      <c r="AA28" s="717" t="s">
        <v>101</v>
      </c>
      <c r="AB28" s="717"/>
      <c r="AC28" s="717"/>
      <c r="AD28" s="670"/>
      <c r="AE28" s="670"/>
      <c r="AF28" s="670"/>
      <c r="AG28" s="670"/>
      <c r="AH28" s="670"/>
      <c r="AI28" s="670"/>
      <c r="AJ28" s="670"/>
      <c r="AK28" s="670"/>
      <c r="AL28" s="670"/>
      <c r="AM28" s="670"/>
      <c r="AN28" s="670"/>
      <c r="AO28" s="670"/>
      <c r="AP28" s="670"/>
      <c r="AQ28" s="670"/>
      <c r="AR28" s="670"/>
      <c r="AS28" s="670"/>
      <c r="AT28" s="670"/>
      <c r="AU28" s="670"/>
      <c r="AV28" s="670"/>
      <c r="AW28" s="670"/>
      <c r="AX28" s="670"/>
      <c r="AY28" s="670"/>
      <c r="AZ28" s="670"/>
      <c r="BA28" s="710"/>
      <c r="BB28" s="710"/>
      <c r="BC28" s="710"/>
      <c r="BD28" s="710"/>
      <c r="BE28" s="710"/>
      <c r="BF28" s="710"/>
      <c r="BG28" s="710"/>
      <c r="BH28" s="710"/>
      <c r="BI28" s="710"/>
      <c r="BJ28" s="710"/>
      <c r="BK28" s="710"/>
      <c r="BL28" s="710"/>
      <c r="BM28" s="710"/>
      <c r="BN28" s="710"/>
      <c r="BO28" s="710"/>
      <c r="BP28" s="710"/>
      <c r="BQ28" s="710"/>
      <c r="BR28" s="175"/>
      <c r="BS28" s="175"/>
      <c r="BT28" s="175"/>
      <c r="BU28" s="175"/>
      <c r="BV28" s="175"/>
      <c r="BW28" s="176"/>
      <c r="BX28" s="175"/>
      <c r="BY28" s="175"/>
      <c r="BZ28" s="175"/>
      <c r="CA28" s="175"/>
      <c r="CB28" s="175"/>
      <c r="CC28" s="175"/>
      <c r="CD28" s="175"/>
      <c r="CE28" s="175"/>
      <c r="CF28" s="175"/>
      <c r="CG28" s="216"/>
      <c r="CH28" s="666"/>
    </row>
    <row r="29" spans="1:86" s="174" customFormat="1" ht="3" customHeight="1">
      <c r="A29" s="139"/>
      <c r="B29" s="692"/>
      <c r="C29" s="692"/>
      <c r="D29" s="666"/>
      <c r="E29" s="719"/>
      <c r="F29" s="719"/>
      <c r="G29" s="707"/>
      <c r="H29" s="766"/>
      <c r="I29" s="766"/>
      <c r="J29" s="766"/>
      <c r="K29" s="766"/>
      <c r="L29" s="766"/>
      <c r="M29" s="766"/>
      <c r="N29" s="766"/>
      <c r="O29" s="766"/>
      <c r="P29" s="766"/>
      <c r="Q29" s="766"/>
      <c r="R29" s="766"/>
      <c r="S29" s="766"/>
      <c r="T29" s="766"/>
      <c r="U29" s="766"/>
      <c r="V29" s="766"/>
      <c r="W29" s="766"/>
      <c r="X29" s="766"/>
      <c r="Y29" s="766"/>
      <c r="Z29" s="766"/>
      <c r="AA29" s="717"/>
      <c r="AB29" s="717"/>
      <c r="AC29" s="717"/>
      <c r="AD29" s="671"/>
      <c r="AE29" s="672"/>
      <c r="AF29" s="672"/>
      <c r="AG29" s="672"/>
      <c r="AH29" s="471"/>
      <c r="AI29" s="673"/>
      <c r="AJ29" s="673"/>
      <c r="AK29" s="673"/>
      <c r="AL29" s="673"/>
      <c r="AM29" s="673"/>
      <c r="AN29" s="674"/>
      <c r="AO29" s="668"/>
      <c r="AP29" s="668"/>
      <c r="AQ29" s="668"/>
      <c r="AR29" s="668"/>
      <c r="AS29" s="668"/>
      <c r="AT29" s="674"/>
      <c r="AU29" s="668"/>
      <c r="AV29" s="668"/>
      <c r="AW29" s="668"/>
      <c r="AX29" s="668"/>
      <c r="AY29" s="668"/>
      <c r="AZ29" s="711"/>
      <c r="BA29" s="671"/>
      <c r="BB29" s="672"/>
      <c r="BC29" s="672"/>
      <c r="BD29" s="672"/>
      <c r="BE29" s="471"/>
      <c r="BF29" s="673"/>
      <c r="BG29" s="673"/>
      <c r="BH29" s="673"/>
      <c r="BI29" s="673"/>
      <c r="BJ29" s="673"/>
      <c r="BK29" s="674"/>
      <c r="BL29" s="668"/>
      <c r="BM29" s="668"/>
      <c r="BN29" s="668"/>
      <c r="BO29" s="668"/>
      <c r="BP29" s="668"/>
      <c r="BQ29" s="674"/>
      <c r="BR29" s="668"/>
      <c r="BS29" s="668"/>
      <c r="BT29" s="668"/>
      <c r="BU29" s="668"/>
      <c r="BV29" s="668"/>
      <c r="BW29" s="178"/>
      <c r="BX29" s="179"/>
      <c r="BY29" s="179"/>
      <c r="BZ29" s="179"/>
      <c r="CA29" s="179"/>
      <c r="CB29" s="179"/>
      <c r="CC29" s="179"/>
      <c r="CD29" s="179"/>
      <c r="CE29" s="179"/>
      <c r="CF29" s="179"/>
      <c r="CG29" s="217"/>
      <c r="CH29" s="666"/>
    </row>
    <row r="30" spans="1:86" ht="15" customHeight="1">
      <c r="A30" s="139"/>
      <c r="B30" s="692"/>
      <c r="C30" s="692"/>
      <c r="D30" s="666"/>
      <c r="E30" s="719"/>
      <c r="F30" s="719"/>
      <c r="G30" s="707"/>
      <c r="H30" s="766"/>
      <c r="I30" s="766"/>
      <c r="J30" s="766"/>
      <c r="K30" s="766"/>
      <c r="L30" s="766"/>
      <c r="M30" s="766"/>
      <c r="N30" s="766"/>
      <c r="O30" s="766"/>
      <c r="P30" s="766"/>
      <c r="Q30" s="766"/>
      <c r="R30" s="766"/>
      <c r="S30" s="766"/>
      <c r="T30" s="766"/>
      <c r="U30" s="766"/>
      <c r="V30" s="766"/>
      <c r="W30" s="766"/>
      <c r="X30" s="766"/>
      <c r="Y30" s="766"/>
      <c r="Z30" s="766"/>
      <c r="AA30" s="717"/>
      <c r="AB30" s="717"/>
      <c r="AC30" s="717"/>
      <c r="AD30" s="671"/>
      <c r="AE30" s="474" t="str">
        <f>IF(LEN(VLOOKUP(AA28,suvaha!$D$8:$H$158,2,FALSE))&lt;11,"",LEFT(RIGHT(VLOOKUP(AA28,suvaha!$D$8:$H$158,2,FALSE),11),1))</f>
        <v/>
      </c>
      <c r="AF30" s="181"/>
      <c r="AG30" s="474" t="str">
        <f>IF(LEN(VLOOKUP(AA28,suvaha!$D$8:$H$158,2,FALSE))&lt;10,"",LEFT(RIGHT(VLOOKUP(AA28,suvaha!$D$8:$H$158,2,FALSE),10),1))</f>
        <v/>
      </c>
      <c r="AH30" s="476"/>
      <c r="AI30" s="474" t="str">
        <f>IF(LEN(VLOOKUP(AA28,suvaha!$D$8:$H$158,2,FALSE))&lt;9,"",LEFT(RIGHT(VLOOKUP(AA28,suvaha!$D$8:$H$158,2,FALSE),9),1))</f>
        <v/>
      </c>
      <c r="AJ30" s="181"/>
      <c r="AK30" s="474" t="str">
        <f>IF(LEN(VLOOKUP(AA28,suvaha!$D$8:$H$158,2,FALSE))&lt;8,"",LEFT(RIGHT(VLOOKUP(AA28,suvaha!$D$8:$H$158,2,FALSE),8),1))</f>
        <v/>
      </c>
      <c r="AL30" s="476"/>
      <c r="AM30" s="474" t="str">
        <f>IF(LEN(VLOOKUP(AA28,suvaha!$D$8:$H$158,2,FALSE))&lt;7,"",LEFT(RIGHT(VLOOKUP(AA28,suvaha!$D$8:$H$158,2,FALSE),7),1))</f>
        <v/>
      </c>
      <c r="AN30" s="674"/>
      <c r="AO30" s="474" t="str">
        <f>IF(LEN(VLOOKUP(AA28,suvaha!$D$8:$H$158,2,FALSE))&lt;6,"",LEFT(RIGHT(VLOOKUP(AA28,suvaha!$D$8:$H$158,2,FALSE),6),1))</f>
        <v/>
      </c>
      <c r="AP30" s="476"/>
      <c r="AQ30" s="474" t="str">
        <f>IF(LEN(VLOOKUP(AA28,suvaha!$D$8:$H$158,2,FALSE))&lt;5,"",LEFT(RIGHT(VLOOKUP(AA28,suvaha!$D$8:$H$158,2,FALSE),5),1))</f>
        <v/>
      </c>
      <c r="AR30" s="476"/>
      <c r="AS30" s="474" t="str">
        <f>IF(LEN(VLOOKUP(AA28,suvaha!$D$8:$H$158,2,FALSE))&lt;4,"",LEFT(RIGHT(VLOOKUP(AA28,suvaha!$D$8:$H$158,2,FALSE),4),1))</f>
        <v/>
      </c>
      <c r="AT30" s="674"/>
      <c r="AU30" s="474" t="str">
        <f>IF(LEN(VLOOKUP(AA28,suvaha!$D$8:$H$158,2,FALSE))&lt;3,"",LEFT(RIGHT(VLOOKUP(AA28,suvaha!$D$8:$H$158,2,FALSE),3),1))</f>
        <v/>
      </c>
      <c r="AV30" s="476"/>
      <c r="AW30" s="474" t="str">
        <f>IF(LEN(VLOOKUP(AA28,suvaha!$D$8:$H$158,2,FALSE))&lt;2,"",LEFT(RIGHT(VLOOKUP(AA28,suvaha!$D$8:$H$158,2,FALSE),2),1))</f>
        <v/>
      </c>
      <c r="AX30" s="476"/>
      <c r="AY30" s="474" t="str">
        <f>IF(VLOOKUP(AA28,suvaha!$D$8:$H$85,2,FALSE)=0,"",IF(LEN(VLOOKUP(AA28,suvaha!$D$8:$H$158,2,FALSE))&lt;1,"",LEFT(RIGHT(VLOOKUP(AA28,suvaha!$D$8:$H$158,2,FALSE),1),1)))</f>
        <v/>
      </c>
      <c r="AZ30" s="711"/>
      <c r="BA30" s="671"/>
      <c r="BB30" s="474" t="str">
        <f>IF(LEN(VLOOKUP(AA28,suvaha!$D$8:$H$158,4,FALSE))&lt;11,"",LEFT(RIGHT(VLOOKUP(AA28,suvaha!$D$8:$H$158,4,FALSE),11),1))</f>
        <v/>
      </c>
      <c r="BC30" s="181"/>
      <c r="BD30" s="474" t="str">
        <f>IF(LEN(VLOOKUP(AA28,suvaha!$D$8:$H$158,4,FALSE))&lt;10,"",LEFT(RIGHT(VLOOKUP(AA28,suvaha!$D$8:$H$158,4,FALSE),10),1))</f>
        <v/>
      </c>
      <c r="BE30" s="476"/>
      <c r="BF30" s="474" t="str">
        <f>IF(LEN(VLOOKUP(AA28,suvaha!$D$8:$H$158,4,FALSE))&lt;9,"",LEFT(RIGHT(VLOOKUP(AA28,suvaha!$D$8:$H$158,4,FALSE),9),1))</f>
        <v/>
      </c>
      <c r="BG30" s="181"/>
      <c r="BH30" s="474" t="str">
        <f>IF(LEN(VLOOKUP(AA28,suvaha!$D$8:$H$158,4,FALSE))&lt;8,"",LEFT(RIGHT(VLOOKUP(AA28,suvaha!$D$8:$H$158,4,FALSE),8),1))</f>
        <v/>
      </c>
      <c r="BI30" s="476"/>
      <c r="BJ30" s="474" t="str">
        <f>IF(LEN(VLOOKUP(AA28,suvaha!$D$8:$H$158,4,FALSE))&lt;7,"",LEFT(RIGHT(VLOOKUP(AA28,suvaha!$D$8:$H$158,4,FALSE),7),1))</f>
        <v/>
      </c>
      <c r="BK30" s="674"/>
      <c r="BL30" s="474" t="str">
        <f>IF(LEN(VLOOKUP(AA28,suvaha!$D$8:$H$158,4,FALSE))&lt;6,"",LEFT(RIGHT(VLOOKUP(AA28,suvaha!$D$8:$H$158,4,FALSE),6),1))</f>
        <v/>
      </c>
      <c r="BM30" s="476"/>
      <c r="BN30" s="474" t="str">
        <f>IF(LEN(VLOOKUP(AA28,suvaha!$D$8:$H$158,4,FALSE))&lt;5,"",LEFT(RIGHT(VLOOKUP(AA28,suvaha!$D$8:$H$158,4,FALSE),5),1))</f>
        <v/>
      </c>
      <c r="BO30" s="476"/>
      <c r="BP30" s="474" t="str">
        <f>IF(LEN(VLOOKUP(AA28,suvaha!$D$8:$H$158,4,FALSE))&lt;4,"",LEFT(RIGHT(VLOOKUP(AA28,suvaha!$D$8:$H$158,4,FALSE),4),1))</f>
        <v/>
      </c>
      <c r="BQ30" s="674"/>
      <c r="BR30" s="474" t="str">
        <f>IF(LEN(VLOOKUP(AA28,suvaha!$D$8:$H$158,4,FALSE))&lt;3,"",LEFT(RIGHT(VLOOKUP(AA28,suvaha!$D$8:$H$158,4,FALSE),3),1))</f>
        <v/>
      </c>
      <c r="BS30" s="476"/>
      <c r="BT30" s="474" t="str">
        <f>IF(LEN(VLOOKUP(AA28,suvaha!$D$8:$H$158,4,FALSE))&lt;2,"",LEFT(RIGHT(VLOOKUP(AA28,suvaha!$D$8:$H$158,4,FALSE),2),1))</f>
        <v/>
      </c>
      <c r="BU30" s="476"/>
      <c r="BV30" s="474" t="str">
        <f>IF(VLOOKUP(AA28,suvaha!$D$8:$H$85,4,FALSE)=0,"",IF(LEN(VLOOKUP(AA28,suvaha!$D$8:$H$158,4,FALSE))&lt;1,"",LEFT(RIGHT(VLOOKUP(AA28,suvaha!$D$8:$H$158,4,FALSE),1),1)))</f>
        <v/>
      </c>
      <c r="BW30" s="178"/>
      <c r="BX30" s="179"/>
      <c r="BY30" s="179"/>
      <c r="BZ30" s="179"/>
      <c r="CA30" s="179"/>
      <c r="CB30" s="179"/>
      <c r="CC30" s="179"/>
      <c r="CD30" s="179"/>
      <c r="CE30" s="179"/>
      <c r="CF30" s="179"/>
      <c r="CG30" s="217"/>
      <c r="CH30" s="666"/>
    </row>
    <row r="31" spans="1:86" ht="2.25" customHeight="1">
      <c r="A31" s="139"/>
      <c r="B31" s="692"/>
      <c r="C31" s="692"/>
      <c r="D31" s="666"/>
      <c r="E31" s="719"/>
      <c r="F31" s="719"/>
      <c r="G31" s="707"/>
      <c r="H31" s="766"/>
      <c r="I31" s="766"/>
      <c r="J31" s="766"/>
      <c r="K31" s="766"/>
      <c r="L31" s="766"/>
      <c r="M31" s="766"/>
      <c r="N31" s="766"/>
      <c r="O31" s="766"/>
      <c r="P31" s="766"/>
      <c r="Q31" s="766"/>
      <c r="R31" s="766"/>
      <c r="S31" s="766"/>
      <c r="T31" s="766"/>
      <c r="U31" s="766"/>
      <c r="V31" s="766"/>
      <c r="W31" s="766"/>
      <c r="X31" s="766"/>
      <c r="Y31" s="766"/>
      <c r="Z31" s="766"/>
      <c r="AA31" s="717"/>
      <c r="AB31" s="717"/>
      <c r="AC31" s="717"/>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669"/>
      <c r="BB31" s="669"/>
      <c r="BC31" s="669"/>
      <c r="BD31" s="669"/>
      <c r="BE31" s="669"/>
      <c r="BF31" s="669"/>
      <c r="BG31" s="669"/>
      <c r="BH31" s="669"/>
      <c r="BI31" s="669"/>
      <c r="BJ31" s="669"/>
      <c r="BK31" s="669"/>
      <c r="BL31" s="669"/>
      <c r="BM31" s="669"/>
      <c r="BN31" s="669"/>
      <c r="BO31" s="669"/>
      <c r="BP31" s="669"/>
      <c r="BQ31" s="669"/>
      <c r="BR31" s="182"/>
      <c r="BS31" s="182"/>
      <c r="BT31" s="182"/>
      <c r="BU31" s="182"/>
      <c r="BV31" s="182"/>
      <c r="BW31" s="183"/>
      <c r="BX31" s="182"/>
      <c r="BY31" s="182"/>
      <c r="BZ31" s="182"/>
      <c r="CA31" s="182"/>
      <c r="CB31" s="182"/>
      <c r="CC31" s="182"/>
      <c r="CD31" s="182"/>
      <c r="CE31" s="182"/>
      <c r="CF31" s="182"/>
      <c r="CG31" s="218"/>
      <c r="CH31" s="666"/>
    </row>
    <row r="32" spans="1:86" ht="2.25" customHeight="1">
      <c r="A32" s="139"/>
      <c r="B32" s="692"/>
      <c r="C32" s="692"/>
      <c r="D32" s="666"/>
      <c r="E32" s="719"/>
      <c r="F32" s="719"/>
      <c r="G32" s="707"/>
      <c r="H32" s="766"/>
      <c r="I32" s="766"/>
      <c r="J32" s="766"/>
      <c r="K32" s="766"/>
      <c r="L32" s="766"/>
      <c r="M32" s="766"/>
      <c r="N32" s="766"/>
      <c r="O32" s="766"/>
      <c r="P32" s="766"/>
      <c r="Q32" s="766"/>
      <c r="R32" s="766"/>
      <c r="S32" s="766"/>
      <c r="T32" s="766"/>
      <c r="U32" s="766"/>
      <c r="V32" s="766"/>
      <c r="W32" s="766"/>
      <c r="X32" s="766"/>
      <c r="Y32" s="766"/>
      <c r="Z32" s="766"/>
      <c r="AA32" s="717"/>
      <c r="AB32" s="717"/>
      <c r="AC32" s="717"/>
      <c r="AD32" s="670"/>
      <c r="AE32" s="670"/>
      <c r="AF32" s="670"/>
      <c r="AG32" s="670"/>
      <c r="AH32" s="670"/>
      <c r="AI32" s="670"/>
      <c r="AJ32" s="670"/>
      <c r="AK32" s="670"/>
      <c r="AL32" s="670"/>
      <c r="AM32" s="670"/>
      <c r="AN32" s="670"/>
      <c r="AO32" s="670"/>
      <c r="AP32" s="670"/>
      <c r="AQ32" s="670"/>
      <c r="AR32" s="670"/>
      <c r="AS32" s="670"/>
      <c r="AT32" s="670"/>
      <c r="AU32" s="670"/>
      <c r="AV32" s="670"/>
      <c r="AW32" s="670"/>
      <c r="AX32" s="670"/>
      <c r="AY32" s="670"/>
      <c r="AZ32" s="670"/>
      <c r="BA32" s="185"/>
      <c r="BB32" s="175"/>
      <c r="BC32" s="175"/>
      <c r="BD32" s="175"/>
      <c r="BE32" s="175"/>
      <c r="BF32" s="175"/>
      <c r="BG32" s="175"/>
      <c r="BH32" s="175"/>
      <c r="BI32" s="175"/>
      <c r="BJ32" s="176"/>
      <c r="BK32" s="175"/>
      <c r="BL32" s="175"/>
      <c r="BM32" s="175"/>
      <c r="BN32" s="175"/>
      <c r="BO32" s="175"/>
      <c r="BP32" s="175"/>
      <c r="BQ32" s="175"/>
      <c r="BR32" s="175"/>
      <c r="BS32" s="175"/>
      <c r="BT32" s="175"/>
      <c r="BU32" s="175"/>
      <c r="BV32" s="175"/>
      <c r="BW32" s="175"/>
      <c r="BX32" s="175"/>
      <c r="BY32" s="175"/>
      <c r="BZ32" s="175"/>
      <c r="CA32" s="175"/>
      <c r="CB32" s="175"/>
      <c r="CC32" s="175"/>
      <c r="CD32" s="175"/>
      <c r="CE32" s="175"/>
      <c r="CF32" s="175"/>
      <c r="CG32" s="216"/>
      <c r="CH32" s="666"/>
    </row>
    <row r="33" spans="1:86" ht="2.25" customHeight="1">
      <c r="A33" s="139"/>
      <c r="B33" s="692"/>
      <c r="C33" s="692"/>
      <c r="D33" s="666"/>
      <c r="E33" s="719"/>
      <c r="F33" s="719"/>
      <c r="G33" s="707"/>
      <c r="H33" s="766"/>
      <c r="I33" s="766"/>
      <c r="J33" s="766"/>
      <c r="K33" s="766"/>
      <c r="L33" s="766"/>
      <c r="M33" s="766"/>
      <c r="N33" s="766"/>
      <c r="O33" s="766"/>
      <c r="P33" s="766"/>
      <c r="Q33" s="766"/>
      <c r="R33" s="766"/>
      <c r="S33" s="766"/>
      <c r="T33" s="766"/>
      <c r="U33" s="766"/>
      <c r="V33" s="766"/>
      <c r="W33" s="766"/>
      <c r="X33" s="766"/>
      <c r="Y33" s="766"/>
      <c r="Z33" s="766"/>
      <c r="AA33" s="717"/>
      <c r="AB33" s="717"/>
      <c r="AC33" s="717"/>
      <c r="AD33" s="671"/>
      <c r="AE33" s="672"/>
      <c r="AF33" s="672"/>
      <c r="AG33" s="672"/>
      <c r="AH33" s="471"/>
      <c r="AI33" s="673"/>
      <c r="AJ33" s="673"/>
      <c r="AK33" s="673"/>
      <c r="AL33" s="673"/>
      <c r="AM33" s="673"/>
      <c r="AN33" s="674"/>
      <c r="AO33" s="668"/>
      <c r="AP33" s="668"/>
      <c r="AQ33" s="668"/>
      <c r="AR33" s="668"/>
      <c r="AS33" s="668"/>
      <c r="AT33" s="674"/>
      <c r="AU33" s="668"/>
      <c r="AV33" s="668"/>
      <c r="AW33" s="668"/>
      <c r="AX33" s="668"/>
      <c r="AY33" s="668"/>
      <c r="AZ33" s="711"/>
      <c r="BA33" s="186"/>
      <c r="BB33" s="179"/>
      <c r="BC33" s="179"/>
      <c r="BD33" s="179"/>
      <c r="BE33" s="179"/>
      <c r="BF33" s="179"/>
      <c r="BG33" s="179"/>
      <c r="BH33" s="179"/>
      <c r="BI33" s="179"/>
      <c r="BJ33" s="178"/>
      <c r="BK33" s="179"/>
      <c r="BL33" s="672"/>
      <c r="BM33" s="672"/>
      <c r="BN33" s="672"/>
      <c r="BO33" s="471"/>
      <c r="BP33" s="673"/>
      <c r="BQ33" s="673"/>
      <c r="BR33" s="673"/>
      <c r="BS33" s="673"/>
      <c r="BT33" s="673"/>
      <c r="BU33" s="674"/>
      <c r="BV33" s="668"/>
      <c r="BW33" s="668"/>
      <c r="BX33" s="668"/>
      <c r="BY33" s="668"/>
      <c r="BZ33" s="668"/>
      <c r="CA33" s="674"/>
      <c r="CB33" s="668"/>
      <c r="CC33" s="668"/>
      <c r="CD33" s="668"/>
      <c r="CE33" s="668"/>
      <c r="CF33" s="668"/>
      <c r="CG33" s="219"/>
      <c r="CH33" s="666"/>
    </row>
    <row r="34" spans="1:86" ht="15.75" customHeight="1">
      <c r="A34" s="139"/>
      <c r="B34" s="692"/>
      <c r="C34" s="692"/>
      <c r="D34" s="666"/>
      <c r="E34" s="719"/>
      <c r="F34" s="719"/>
      <c r="G34" s="707"/>
      <c r="H34" s="766"/>
      <c r="I34" s="766"/>
      <c r="J34" s="766"/>
      <c r="K34" s="766"/>
      <c r="L34" s="766"/>
      <c r="M34" s="766"/>
      <c r="N34" s="766"/>
      <c r="O34" s="766"/>
      <c r="P34" s="766"/>
      <c r="Q34" s="766"/>
      <c r="R34" s="766"/>
      <c r="S34" s="766"/>
      <c r="T34" s="766"/>
      <c r="U34" s="766"/>
      <c r="V34" s="766"/>
      <c r="W34" s="766"/>
      <c r="X34" s="766"/>
      <c r="Y34" s="766"/>
      <c r="Z34" s="766"/>
      <c r="AA34" s="717"/>
      <c r="AB34" s="717"/>
      <c r="AC34" s="717"/>
      <c r="AD34" s="671"/>
      <c r="AE34" s="474" t="str">
        <f>IF(LEN(VLOOKUP(AA28,suvaha!$D$8:$H$158,3,FALSE))&lt;11,"",LEFT(RIGHT(VLOOKUP(AA28,suvaha!$D$8:$H$158,3,FALSE),11),1))</f>
        <v/>
      </c>
      <c r="AF34" s="181"/>
      <c r="AG34" s="474" t="str">
        <f>IF(LEN(VLOOKUP(AA28,suvaha!$D$8:$H$158,3,FALSE))&lt;10,"",LEFT(RIGHT(VLOOKUP(AA28,suvaha!$D$8:$H$158,3,FALSE),10),1))</f>
        <v/>
      </c>
      <c r="AH34" s="476"/>
      <c r="AI34" s="474" t="str">
        <f>IF(LEN(VLOOKUP(AA28,suvaha!$D$8:$H$158,3,FALSE))&lt;9,"",LEFT(RIGHT(VLOOKUP(AA28,suvaha!$D$8:$H$158,3,FALSE),9),1))</f>
        <v/>
      </c>
      <c r="AJ34" s="181"/>
      <c r="AK34" s="474" t="str">
        <f>IF(LEN(VLOOKUP(AA28,suvaha!$D$8:$H$158,3,FALSE))&lt;8,"",LEFT(RIGHT(VLOOKUP(AA28,suvaha!$D$8:$H$158,3,FALSE),8),1))</f>
        <v/>
      </c>
      <c r="AL34" s="476"/>
      <c r="AM34" s="474" t="str">
        <f>IF(LEN(VLOOKUP(AA28,suvaha!$D$8:$H$158,3,FALSE))&lt;7,"",LEFT(RIGHT(VLOOKUP(AA28,suvaha!$D$8:$H$158,3,FALSE),7),1))</f>
        <v/>
      </c>
      <c r="AN34" s="674"/>
      <c r="AO34" s="474" t="str">
        <f>IF(LEN(VLOOKUP(AA28,suvaha!$D$8:$H$158,3,FALSE))&lt;6,"",LEFT(RIGHT(VLOOKUP(AA28,suvaha!$D$8:$H$158,3,FALSE),6),1))</f>
        <v/>
      </c>
      <c r="AP34" s="476"/>
      <c r="AQ34" s="474" t="str">
        <f>IF(LEN(VLOOKUP(AA28,suvaha!$D$8:$H$158,3,FALSE))&lt;5,"",LEFT(RIGHT(VLOOKUP(AA28,suvaha!$D$8:$H$158,3,FALSE),5),1))</f>
        <v/>
      </c>
      <c r="AR34" s="476"/>
      <c r="AS34" s="474" t="str">
        <f>IF(LEN(VLOOKUP(AA28,suvaha!$D$8:$H$158,3,FALSE))&lt;4,"",LEFT(RIGHT(VLOOKUP(AA28,suvaha!$D$8:$H$158,3,FALSE),4),1))</f>
        <v/>
      </c>
      <c r="AT34" s="674"/>
      <c r="AU34" s="474" t="str">
        <f>IF(LEN(VLOOKUP(AA28,suvaha!$D$8:$H$158,3,FALSE))&lt;3,"",LEFT(RIGHT(VLOOKUP(AA28,suvaha!$D$8:$H$158,3,FALSE),3),1))</f>
        <v/>
      </c>
      <c r="AV34" s="476"/>
      <c r="AW34" s="474" t="str">
        <f>IF(LEN(VLOOKUP(AA28,suvaha!$D$8:$H$158,3,FALSE))&lt;2,"",LEFT(RIGHT(VLOOKUP(AA28,suvaha!$D$8:$H$158,3,FALSE),2),1))</f>
        <v/>
      </c>
      <c r="AX34" s="476"/>
      <c r="AY34" s="474" t="str">
        <f>IF(VLOOKUP(AA28,suvaha!$D$8:$H$85,3,FALSE)=0,"",IF(LEN(VLOOKUP(AA28,suvaha!$D$8:$H$158,3,FALSE))&lt;1,"",LEFT(RIGHT(VLOOKUP(AA28,suvaha!$D$8:$H$158,3,FALSE),1),1)))</f>
        <v/>
      </c>
      <c r="AZ34" s="711"/>
      <c r="BA34" s="186"/>
      <c r="BB34" s="179"/>
      <c r="BC34" s="179"/>
      <c r="BD34" s="179"/>
      <c r="BE34" s="179"/>
      <c r="BF34" s="179"/>
      <c r="BG34" s="179"/>
      <c r="BH34" s="179"/>
      <c r="BI34" s="179"/>
      <c r="BJ34" s="178"/>
      <c r="BK34" s="179"/>
      <c r="BL34" s="474" t="str">
        <f>IF(LEN(VLOOKUP(AA28,suvaha!$D$8:$H$158,5,FALSE))&lt;11,"",LEFT(RIGHT(VLOOKUP(AA28,suvaha!$D$8:$H$158,5,FALSE),11),1))</f>
        <v/>
      </c>
      <c r="BM34" s="181"/>
      <c r="BN34" s="474" t="str">
        <f>IF(LEN(VLOOKUP(AA28,suvaha!$D$8:$H$158,5,FALSE))&lt;10,"",LEFT(RIGHT(VLOOKUP(AA28,suvaha!$D$8:$H$158,5,FALSE),10),1))</f>
        <v/>
      </c>
      <c r="BO34" s="476"/>
      <c r="BP34" s="474" t="str">
        <f>IF(LEN(VLOOKUP(AA28,suvaha!$D$8:$H$158,5,FALSE))&lt;9,"",LEFT(RIGHT(VLOOKUP(AA28,suvaha!$D$8:$H$158,5,FALSE),9),1))</f>
        <v/>
      </c>
      <c r="BQ34" s="181"/>
      <c r="BR34" s="474" t="str">
        <f>IF(LEN(VLOOKUP(AA28,suvaha!$D$8:$H$158,5,FALSE))&lt;8,"",LEFT(RIGHT(VLOOKUP(AA28,suvaha!$D$8:$H$158,5,FALSE),8),1))</f>
        <v/>
      </c>
      <c r="BS34" s="476"/>
      <c r="BT34" s="474" t="str">
        <f>IF(LEN(VLOOKUP(AA28,suvaha!$D$8:$H$158,5,FALSE))&lt;7,"",LEFT(RIGHT(VLOOKUP(AA28,suvaha!$D$8:$H$158,5,FALSE),7),1))</f>
        <v/>
      </c>
      <c r="BU34" s="674"/>
      <c r="BV34" s="474" t="str">
        <f>IF(LEN(VLOOKUP(AA28,suvaha!$D$8:$H$158,5,FALSE))&lt;6,"",LEFT(RIGHT(VLOOKUP(AA28,suvaha!$D$8:$H$158,5,FALSE),6),1))</f>
        <v/>
      </c>
      <c r="BW34" s="476"/>
      <c r="BX34" s="474" t="str">
        <f>IF(LEN(VLOOKUP(AA28,suvaha!$D$8:$H$158,5,FALSE))&lt;5,"",LEFT(RIGHT(VLOOKUP(AA28,suvaha!$D$8:$H$158,5,FALSE),5),1))</f>
        <v/>
      </c>
      <c r="BY34" s="476"/>
      <c r="BZ34" s="474" t="str">
        <f>IF(LEN(VLOOKUP(AA28,suvaha!$D$8:$H$158,5,FALSE))&lt;4,"",LEFT(RIGHT(VLOOKUP(AA28,suvaha!$D$8:$H$158,5,FALSE),4),1))</f>
        <v/>
      </c>
      <c r="CA34" s="674"/>
      <c r="CB34" s="474" t="str">
        <f>IF(LEN(VLOOKUP(AA28,suvaha!$D$8:$H$158,5,FALSE))&lt;3,"",LEFT(RIGHT(VLOOKUP(AA28,suvaha!$D$8:$H$158,5,FALSE),3),1))</f>
        <v/>
      </c>
      <c r="CC34" s="476"/>
      <c r="CD34" s="474" t="str">
        <f>IF(LEN(VLOOKUP(AA28,suvaha!$D$8:$H$158,5,FALSE))&lt;2,"",LEFT(RIGHT(VLOOKUP(AA28,suvaha!$D$8:$H$158,5,FALSE),2),1))</f>
        <v/>
      </c>
      <c r="CE34" s="476"/>
      <c r="CF34" s="474" t="str">
        <f>IF(VLOOKUP(AA28,suvaha!$D$8:$H$85,5,FALSE)=0,"",IF(LEN(VLOOKUP(AA28,suvaha!$D$8:$H$158,5,FALSE))&lt;1,"",LEFT(RIGHT(VLOOKUP(AA28,suvaha!$D$8:$H$158,5,FALSE),1),1)))</f>
        <v/>
      </c>
      <c r="CG34" s="219"/>
      <c r="CH34" s="666"/>
    </row>
    <row r="35" spans="1:86" ht="3.75" customHeight="1">
      <c r="A35" s="139"/>
      <c r="B35" s="692"/>
      <c r="C35" s="692"/>
      <c r="D35" s="666"/>
      <c r="E35" s="719"/>
      <c r="F35" s="719"/>
      <c r="G35" s="707"/>
      <c r="H35" s="766"/>
      <c r="I35" s="766"/>
      <c r="J35" s="766"/>
      <c r="K35" s="766"/>
      <c r="L35" s="766"/>
      <c r="M35" s="766"/>
      <c r="N35" s="766"/>
      <c r="O35" s="766"/>
      <c r="P35" s="766"/>
      <c r="Q35" s="766"/>
      <c r="R35" s="766"/>
      <c r="S35" s="766"/>
      <c r="T35" s="766"/>
      <c r="U35" s="766"/>
      <c r="V35" s="766"/>
      <c r="W35" s="766"/>
      <c r="X35" s="766"/>
      <c r="Y35" s="766"/>
      <c r="Z35" s="766"/>
      <c r="AA35" s="717"/>
      <c r="AB35" s="717"/>
      <c r="AC35" s="717"/>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189"/>
      <c r="BB35" s="182"/>
      <c r="BC35" s="182"/>
      <c r="BD35" s="182"/>
      <c r="BE35" s="182"/>
      <c r="BF35" s="182"/>
      <c r="BG35" s="182"/>
      <c r="BH35" s="182"/>
      <c r="BI35" s="182"/>
      <c r="BJ35" s="183"/>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218"/>
      <c r="CH35" s="666"/>
    </row>
    <row r="36" spans="1:86" s="174" customFormat="1" ht="3" customHeight="1">
      <c r="A36" s="139"/>
      <c r="B36" s="692"/>
      <c r="C36" s="692"/>
      <c r="D36" s="666"/>
      <c r="E36" s="719" t="s">
        <v>102</v>
      </c>
      <c r="F36" s="719"/>
      <c r="G36" s="707"/>
      <c r="H36" s="766" t="str">
        <f>Index!C83</f>
        <v>Poskytnuté preddavky na dlhodobý finančný majetok (053) - /095A/</v>
      </c>
      <c r="I36" s="766"/>
      <c r="J36" s="766"/>
      <c r="K36" s="766"/>
      <c r="L36" s="766"/>
      <c r="M36" s="766"/>
      <c r="N36" s="766"/>
      <c r="O36" s="766"/>
      <c r="P36" s="766"/>
      <c r="Q36" s="766"/>
      <c r="R36" s="766"/>
      <c r="S36" s="766"/>
      <c r="T36" s="766"/>
      <c r="U36" s="766"/>
      <c r="V36" s="766"/>
      <c r="W36" s="766"/>
      <c r="X36" s="766"/>
      <c r="Y36" s="766"/>
      <c r="Z36" s="766"/>
      <c r="AA36" s="717" t="s">
        <v>103</v>
      </c>
      <c r="AB36" s="717"/>
      <c r="AC36" s="717"/>
      <c r="AD36" s="670"/>
      <c r="AE36" s="670"/>
      <c r="AF36" s="670"/>
      <c r="AG36" s="670"/>
      <c r="AH36" s="670"/>
      <c r="AI36" s="670"/>
      <c r="AJ36" s="670"/>
      <c r="AK36" s="670"/>
      <c r="AL36" s="670"/>
      <c r="AM36" s="670"/>
      <c r="AN36" s="670"/>
      <c r="AO36" s="670"/>
      <c r="AP36" s="670"/>
      <c r="AQ36" s="670"/>
      <c r="AR36" s="670"/>
      <c r="AS36" s="670"/>
      <c r="AT36" s="670"/>
      <c r="AU36" s="670"/>
      <c r="AV36" s="670"/>
      <c r="AW36" s="670"/>
      <c r="AX36" s="670"/>
      <c r="AY36" s="670"/>
      <c r="AZ36" s="670"/>
      <c r="BA36" s="710"/>
      <c r="BB36" s="710"/>
      <c r="BC36" s="710"/>
      <c r="BD36" s="710"/>
      <c r="BE36" s="710"/>
      <c r="BF36" s="710"/>
      <c r="BG36" s="710"/>
      <c r="BH36" s="710"/>
      <c r="BI36" s="710"/>
      <c r="BJ36" s="710"/>
      <c r="BK36" s="710"/>
      <c r="BL36" s="710"/>
      <c r="BM36" s="710"/>
      <c r="BN36" s="710"/>
      <c r="BO36" s="710"/>
      <c r="BP36" s="710"/>
      <c r="BQ36" s="710"/>
      <c r="BR36" s="175"/>
      <c r="BS36" s="175"/>
      <c r="BT36" s="175"/>
      <c r="BU36" s="175"/>
      <c r="BV36" s="175"/>
      <c r="BW36" s="176"/>
      <c r="BX36" s="175"/>
      <c r="BY36" s="175"/>
      <c r="BZ36" s="175"/>
      <c r="CA36" s="175"/>
      <c r="CB36" s="175"/>
      <c r="CC36" s="175"/>
      <c r="CD36" s="175"/>
      <c r="CE36" s="175"/>
      <c r="CF36" s="175"/>
      <c r="CG36" s="216"/>
      <c r="CH36" s="666"/>
    </row>
    <row r="37" spans="1:86" s="174" customFormat="1" ht="3" customHeight="1">
      <c r="A37" s="139"/>
      <c r="B37" s="692"/>
      <c r="C37" s="692"/>
      <c r="D37" s="666"/>
      <c r="E37" s="719"/>
      <c r="F37" s="719"/>
      <c r="G37" s="707"/>
      <c r="H37" s="766"/>
      <c r="I37" s="766"/>
      <c r="J37" s="766"/>
      <c r="K37" s="766"/>
      <c r="L37" s="766"/>
      <c r="M37" s="766"/>
      <c r="N37" s="766"/>
      <c r="O37" s="766"/>
      <c r="P37" s="766"/>
      <c r="Q37" s="766"/>
      <c r="R37" s="766"/>
      <c r="S37" s="766"/>
      <c r="T37" s="766"/>
      <c r="U37" s="766"/>
      <c r="V37" s="766"/>
      <c r="W37" s="766"/>
      <c r="X37" s="766"/>
      <c r="Y37" s="766"/>
      <c r="Z37" s="766"/>
      <c r="AA37" s="717"/>
      <c r="AB37" s="717"/>
      <c r="AC37" s="717"/>
      <c r="AD37" s="671"/>
      <c r="AE37" s="672"/>
      <c r="AF37" s="672"/>
      <c r="AG37" s="672"/>
      <c r="AH37" s="471"/>
      <c r="AI37" s="673"/>
      <c r="AJ37" s="673"/>
      <c r="AK37" s="673"/>
      <c r="AL37" s="673"/>
      <c r="AM37" s="673"/>
      <c r="AN37" s="674"/>
      <c r="AO37" s="668"/>
      <c r="AP37" s="668"/>
      <c r="AQ37" s="668"/>
      <c r="AR37" s="668"/>
      <c r="AS37" s="668"/>
      <c r="AT37" s="674"/>
      <c r="AU37" s="668"/>
      <c r="AV37" s="668"/>
      <c r="AW37" s="668"/>
      <c r="AX37" s="668"/>
      <c r="AY37" s="668"/>
      <c r="AZ37" s="711"/>
      <c r="BA37" s="671"/>
      <c r="BB37" s="672"/>
      <c r="BC37" s="672"/>
      <c r="BD37" s="672"/>
      <c r="BE37" s="471"/>
      <c r="BF37" s="673"/>
      <c r="BG37" s="673"/>
      <c r="BH37" s="673"/>
      <c r="BI37" s="673"/>
      <c r="BJ37" s="673"/>
      <c r="BK37" s="674"/>
      <c r="BL37" s="668"/>
      <c r="BM37" s="668"/>
      <c r="BN37" s="668"/>
      <c r="BO37" s="668"/>
      <c r="BP37" s="668"/>
      <c r="BQ37" s="674"/>
      <c r="BR37" s="668"/>
      <c r="BS37" s="668"/>
      <c r="BT37" s="668"/>
      <c r="BU37" s="668"/>
      <c r="BV37" s="668"/>
      <c r="BW37" s="178"/>
      <c r="BX37" s="179"/>
      <c r="BY37" s="179"/>
      <c r="BZ37" s="179"/>
      <c r="CA37" s="179"/>
      <c r="CB37" s="179"/>
      <c r="CC37" s="179"/>
      <c r="CD37" s="179"/>
      <c r="CE37" s="179"/>
      <c r="CF37" s="179"/>
      <c r="CG37" s="217"/>
      <c r="CH37" s="666"/>
    </row>
    <row r="38" spans="1:86" ht="15" customHeight="1">
      <c r="A38" s="139"/>
      <c r="B38" s="692"/>
      <c r="C38" s="692"/>
      <c r="D38" s="666"/>
      <c r="E38" s="719"/>
      <c r="F38" s="719"/>
      <c r="G38" s="707"/>
      <c r="H38" s="766"/>
      <c r="I38" s="766"/>
      <c r="J38" s="766"/>
      <c r="K38" s="766"/>
      <c r="L38" s="766"/>
      <c r="M38" s="766"/>
      <c r="N38" s="766"/>
      <c r="O38" s="766"/>
      <c r="P38" s="766"/>
      <c r="Q38" s="766"/>
      <c r="R38" s="766"/>
      <c r="S38" s="766"/>
      <c r="T38" s="766"/>
      <c r="U38" s="766"/>
      <c r="V38" s="766"/>
      <c r="W38" s="766"/>
      <c r="X38" s="766"/>
      <c r="Y38" s="766"/>
      <c r="Z38" s="766"/>
      <c r="AA38" s="717"/>
      <c r="AB38" s="717"/>
      <c r="AC38" s="717"/>
      <c r="AD38" s="671"/>
      <c r="AE38" s="474" t="str">
        <f>IF(LEN(VLOOKUP(AA36,suvaha!$D$8:$H$158,2,FALSE))&lt;11,"",LEFT(RIGHT(VLOOKUP(AA36,suvaha!$D$8:$H$158,2,FALSE),11),1))</f>
        <v/>
      </c>
      <c r="AF38" s="181"/>
      <c r="AG38" s="474" t="str">
        <f>IF(LEN(VLOOKUP(AA36,suvaha!$D$8:$H$158,2,FALSE))&lt;10,"",LEFT(RIGHT(VLOOKUP(AA36,suvaha!$D$8:$H$158,2,FALSE),10),1))</f>
        <v/>
      </c>
      <c r="AH38" s="476"/>
      <c r="AI38" s="474" t="str">
        <f>IF(LEN(VLOOKUP(AA36,suvaha!$D$8:$H$158,2,FALSE))&lt;9,"",LEFT(RIGHT(VLOOKUP(AA36,suvaha!$D$8:$H$158,2,FALSE),9),1))</f>
        <v/>
      </c>
      <c r="AJ38" s="181"/>
      <c r="AK38" s="474" t="str">
        <f>IF(LEN(VLOOKUP(AA36,suvaha!$D$8:$H$158,2,FALSE))&lt;8,"",LEFT(RIGHT(VLOOKUP(AA36,suvaha!$D$8:$H$158,2,FALSE),8),1))</f>
        <v/>
      </c>
      <c r="AL38" s="476"/>
      <c r="AM38" s="474" t="str">
        <f>IF(LEN(VLOOKUP(AA36,suvaha!$D$8:$H$158,2,FALSE))&lt;7,"",LEFT(RIGHT(VLOOKUP(AA36,suvaha!$D$8:$H$158,2,FALSE),7),1))</f>
        <v/>
      </c>
      <c r="AN38" s="674"/>
      <c r="AO38" s="474" t="str">
        <f>IF(LEN(VLOOKUP(AA36,suvaha!$D$8:$H$158,2,FALSE))&lt;6,"",LEFT(RIGHT(VLOOKUP(AA36,suvaha!$D$8:$H$158,2,FALSE),6),1))</f>
        <v/>
      </c>
      <c r="AP38" s="476"/>
      <c r="AQ38" s="474" t="str">
        <f>IF(LEN(VLOOKUP(AA36,suvaha!$D$8:$H$158,2,FALSE))&lt;5,"",LEFT(RIGHT(VLOOKUP(AA36,suvaha!$D$8:$H$158,2,FALSE),5),1))</f>
        <v/>
      </c>
      <c r="AR38" s="476"/>
      <c r="AS38" s="474" t="str">
        <f>IF(LEN(VLOOKUP(AA36,suvaha!$D$8:$H$158,2,FALSE))&lt;4,"",LEFT(RIGHT(VLOOKUP(AA36,suvaha!$D$8:$H$158,2,FALSE),4),1))</f>
        <v/>
      </c>
      <c r="AT38" s="674"/>
      <c r="AU38" s="474" t="str">
        <f>IF(LEN(VLOOKUP(AA36,suvaha!$D$8:$H$158,2,FALSE))&lt;3,"",LEFT(RIGHT(VLOOKUP(AA36,suvaha!$D$8:$H$158,2,FALSE),3),1))</f>
        <v/>
      </c>
      <c r="AV38" s="476"/>
      <c r="AW38" s="474" t="str">
        <f>IF(LEN(VLOOKUP(AA36,suvaha!$D$8:$H$158,2,FALSE))&lt;2,"",LEFT(RIGHT(VLOOKUP(AA36,suvaha!$D$8:$H$158,2,FALSE),2),1))</f>
        <v/>
      </c>
      <c r="AX38" s="476"/>
      <c r="AY38" s="474" t="str">
        <f>IF(VLOOKUP(AA36,suvaha!$D$8:$H$85,2,FALSE)=0,"",IF(LEN(VLOOKUP(AA36,suvaha!$D$8:$H$158,2,FALSE))&lt;1,"",LEFT(RIGHT(VLOOKUP(AA36,suvaha!$D$8:$H$158,2,FALSE),1),1)))</f>
        <v/>
      </c>
      <c r="AZ38" s="711"/>
      <c r="BA38" s="671"/>
      <c r="BB38" s="474" t="str">
        <f>IF(LEN(VLOOKUP(AA36,suvaha!$D$8:$H$158,4,FALSE))&lt;11,"",LEFT(RIGHT(VLOOKUP(AA36,suvaha!$D$8:$H$158,4,FALSE),11),1))</f>
        <v/>
      </c>
      <c r="BC38" s="181"/>
      <c r="BD38" s="474" t="str">
        <f>IF(LEN(VLOOKUP(AA36,suvaha!$D$8:$H$158,4,FALSE))&lt;10,"",LEFT(RIGHT(VLOOKUP(AA36,suvaha!$D$8:$H$158,4,FALSE),10),1))</f>
        <v/>
      </c>
      <c r="BE38" s="476"/>
      <c r="BF38" s="474" t="str">
        <f>IF(LEN(VLOOKUP(AA36,suvaha!$D$8:$H$158,4,FALSE))&lt;9,"",LEFT(RIGHT(VLOOKUP(AA36,suvaha!$D$8:$H$158,4,FALSE),9),1))</f>
        <v/>
      </c>
      <c r="BG38" s="181"/>
      <c r="BH38" s="474" t="str">
        <f>IF(LEN(VLOOKUP(AA36,suvaha!$D$8:$H$158,4,FALSE))&lt;8,"",LEFT(RIGHT(VLOOKUP(AA36,suvaha!$D$8:$H$158,4,FALSE),8),1))</f>
        <v/>
      </c>
      <c r="BI38" s="476"/>
      <c r="BJ38" s="474" t="str">
        <f>IF(LEN(VLOOKUP(AA36,suvaha!$D$8:$H$158,4,FALSE))&lt;7,"",LEFT(RIGHT(VLOOKUP(AA36,suvaha!$D$8:$H$158,4,FALSE),7),1))</f>
        <v/>
      </c>
      <c r="BK38" s="674"/>
      <c r="BL38" s="474" t="str">
        <f>IF(LEN(VLOOKUP(AA36,suvaha!$D$8:$H$158,4,FALSE))&lt;6,"",LEFT(RIGHT(VLOOKUP(AA36,suvaha!$D$8:$H$158,4,FALSE),6),1))</f>
        <v/>
      </c>
      <c r="BM38" s="476"/>
      <c r="BN38" s="474" t="str">
        <f>IF(LEN(VLOOKUP(AA36,suvaha!$D$8:$H$158,4,FALSE))&lt;5,"",LEFT(RIGHT(VLOOKUP(AA36,suvaha!$D$8:$H$158,4,FALSE),5),1))</f>
        <v/>
      </c>
      <c r="BO38" s="476"/>
      <c r="BP38" s="474" t="str">
        <f>IF(LEN(VLOOKUP(AA36,suvaha!$D$8:$H$158,4,FALSE))&lt;4,"",LEFT(RIGHT(VLOOKUP(AA36,suvaha!$D$8:$H$158,4,FALSE),4),1))</f>
        <v/>
      </c>
      <c r="BQ38" s="674"/>
      <c r="BR38" s="474" t="str">
        <f>IF(LEN(VLOOKUP(AA36,suvaha!$D$8:$H$158,4,FALSE))&lt;3,"",LEFT(RIGHT(VLOOKUP(AA36,suvaha!$D$8:$H$158,4,FALSE),3),1))</f>
        <v/>
      </c>
      <c r="BS38" s="476"/>
      <c r="BT38" s="474" t="str">
        <f>IF(LEN(VLOOKUP(AA36,suvaha!$D$8:$H$158,4,FALSE))&lt;2,"",LEFT(RIGHT(VLOOKUP(AA36,suvaha!$D$8:$H$158,4,FALSE),2),1))</f>
        <v/>
      </c>
      <c r="BU38" s="476"/>
      <c r="BV38" s="474" t="str">
        <f>IF(VLOOKUP(AA36,suvaha!$D$8:$H$85,4,FALSE)=0,"",IF(LEN(VLOOKUP(AA36,suvaha!$D$8:$H$158,4,FALSE))&lt;1,"",LEFT(RIGHT(VLOOKUP(AA36,suvaha!$D$8:$H$158,4,FALSE),1),1)))</f>
        <v/>
      </c>
      <c r="BW38" s="178"/>
      <c r="BX38" s="179"/>
      <c r="BY38" s="179"/>
      <c r="BZ38" s="179"/>
      <c r="CA38" s="179"/>
      <c r="CB38" s="179"/>
      <c r="CC38" s="179"/>
      <c r="CD38" s="179"/>
      <c r="CE38" s="179"/>
      <c r="CF38" s="179"/>
      <c r="CG38" s="217"/>
      <c r="CH38" s="666"/>
    </row>
    <row r="39" spans="1:86" ht="2.25" customHeight="1">
      <c r="A39" s="139"/>
      <c r="B39" s="692"/>
      <c r="C39" s="692"/>
      <c r="D39" s="666"/>
      <c r="E39" s="719"/>
      <c r="F39" s="719"/>
      <c r="G39" s="707"/>
      <c r="H39" s="766"/>
      <c r="I39" s="766"/>
      <c r="J39" s="766"/>
      <c r="K39" s="766"/>
      <c r="L39" s="766"/>
      <c r="M39" s="766"/>
      <c r="N39" s="766"/>
      <c r="O39" s="766"/>
      <c r="P39" s="766"/>
      <c r="Q39" s="766"/>
      <c r="R39" s="766"/>
      <c r="S39" s="766"/>
      <c r="T39" s="766"/>
      <c r="U39" s="766"/>
      <c r="V39" s="766"/>
      <c r="W39" s="766"/>
      <c r="X39" s="766"/>
      <c r="Y39" s="766"/>
      <c r="Z39" s="766"/>
      <c r="AA39" s="717"/>
      <c r="AB39" s="717"/>
      <c r="AC39" s="717"/>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669"/>
      <c r="BB39" s="669"/>
      <c r="BC39" s="669"/>
      <c r="BD39" s="669"/>
      <c r="BE39" s="669"/>
      <c r="BF39" s="669"/>
      <c r="BG39" s="669"/>
      <c r="BH39" s="669"/>
      <c r="BI39" s="669"/>
      <c r="BJ39" s="669"/>
      <c r="BK39" s="669"/>
      <c r="BL39" s="669"/>
      <c r="BM39" s="669"/>
      <c r="BN39" s="669"/>
      <c r="BO39" s="669"/>
      <c r="BP39" s="669"/>
      <c r="BQ39" s="669"/>
      <c r="BR39" s="182"/>
      <c r="BS39" s="182"/>
      <c r="BT39" s="182"/>
      <c r="BU39" s="182"/>
      <c r="BV39" s="182"/>
      <c r="BW39" s="183"/>
      <c r="BX39" s="182"/>
      <c r="BY39" s="182"/>
      <c r="BZ39" s="182"/>
      <c r="CA39" s="182"/>
      <c r="CB39" s="182"/>
      <c r="CC39" s="182"/>
      <c r="CD39" s="182"/>
      <c r="CE39" s="182"/>
      <c r="CF39" s="182"/>
      <c r="CG39" s="218"/>
      <c r="CH39" s="666"/>
    </row>
    <row r="40" spans="1:86" ht="2.25" customHeight="1">
      <c r="A40" s="139"/>
      <c r="B40" s="692"/>
      <c r="C40" s="692"/>
      <c r="D40" s="666"/>
      <c r="E40" s="719"/>
      <c r="F40" s="719"/>
      <c r="G40" s="707"/>
      <c r="H40" s="766"/>
      <c r="I40" s="766"/>
      <c r="J40" s="766"/>
      <c r="K40" s="766"/>
      <c r="L40" s="766"/>
      <c r="M40" s="766"/>
      <c r="N40" s="766"/>
      <c r="O40" s="766"/>
      <c r="P40" s="766"/>
      <c r="Q40" s="766"/>
      <c r="R40" s="766"/>
      <c r="S40" s="766"/>
      <c r="T40" s="766"/>
      <c r="U40" s="766"/>
      <c r="V40" s="766"/>
      <c r="W40" s="766"/>
      <c r="X40" s="766"/>
      <c r="Y40" s="766"/>
      <c r="Z40" s="766"/>
      <c r="AA40" s="717"/>
      <c r="AB40" s="717"/>
      <c r="AC40" s="717"/>
      <c r="AD40" s="670"/>
      <c r="AE40" s="670"/>
      <c r="AF40" s="670"/>
      <c r="AG40" s="670"/>
      <c r="AH40" s="670"/>
      <c r="AI40" s="670"/>
      <c r="AJ40" s="670"/>
      <c r="AK40" s="670"/>
      <c r="AL40" s="670"/>
      <c r="AM40" s="670"/>
      <c r="AN40" s="670"/>
      <c r="AO40" s="670"/>
      <c r="AP40" s="670"/>
      <c r="AQ40" s="670"/>
      <c r="AR40" s="670"/>
      <c r="AS40" s="670"/>
      <c r="AT40" s="670"/>
      <c r="AU40" s="670"/>
      <c r="AV40" s="670"/>
      <c r="AW40" s="670"/>
      <c r="AX40" s="670"/>
      <c r="AY40" s="670"/>
      <c r="AZ40" s="670"/>
      <c r="BA40" s="185"/>
      <c r="BB40" s="175"/>
      <c r="BC40" s="175"/>
      <c r="BD40" s="175"/>
      <c r="BE40" s="175"/>
      <c r="BF40" s="175"/>
      <c r="BG40" s="175"/>
      <c r="BH40" s="175"/>
      <c r="BI40" s="175"/>
      <c r="BJ40" s="176"/>
      <c r="BK40" s="175"/>
      <c r="BL40" s="175"/>
      <c r="BM40" s="175"/>
      <c r="BN40" s="175"/>
      <c r="BO40" s="175"/>
      <c r="BP40" s="175"/>
      <c r="BQ40" s="175"/>
      <c r="BR40" s="175"/>
      <c r="BS40" s="175"/>
      <c r="BT40" s="175"/>
      <c r="BU40" s="175"/>
      <c r="BV40" s="175"/>
      <c r="BW40" s="175"/>
      <c r="BX40" s="175"/>
      <c r="BY40" s="175"/>
      <c r="BZ40" s="175"/>
      <c r="CA40" s="175"/>
      <c r="CB40" s="175"/>
      <c r="CC40" s="175"/>
      <c r="CD40" s="175"/>
      <c r="CE40" s="175"/>
      <c r="CF40" s="175"/>
      <c r="CG40" s="216"/>
      <c r="CH40" s="666"/>
    </row>
    <row r="41" spans="1:86" ht="2.25" customHeight="1">
      <c r="A41" s="139"/>
      <c r="B41" s="692"/>
      <c r="C41" s="692"/>
      <c r="D41" s="666"/>
      <c r="E41" s="719"/>
      <c r="F41" s="719"/>
      <c r="G41" s="707"/>
      <c r="H41" s="766"/>
      <c r="I41" s="766"/>
      <c r="J41" s="766"/>
      <c r="K41" s="766"/>
      <c r="L41" s="766"/>
      <c r="M41" s="766"/>
      <c r="N41" s="766"/>
      <c r="O41" s="766"/>
      <c r="P41" s="766"/>
      <c r="Q41" s="766"/>
      <c r="R41" s="766"/>
      <c r="S41" s="766"/>
      <c r="T41" s="766"/>
      <c r="U41" s="766"/>
      <c r="V41" s="766"/>
      <c r="W41" s="766"/>
      <c r="X41" s="766"/>
      <c r="Y41" s="766"/>
      <c r="Z41" s="766"/>
      <c r="AA41" s="717"/>
      <c r="AB41" s="717"/>
      <c r="AC41" s="717"/>
      <c r="AD41" s="671"/>
      <c r="AE41" s="672"/>
      <c r="AF41" s="672"/>
      <c r="AG41" s="672"/>
      <c r="AH41" s="471"/>
      <c r="AI41" s="673"/>
      <c r="AJ41" s="673"/>
      <c r="AK41" s="673"/>
      <c r="AL41" s="673"/>
      <c r="AM41" s="673"/>
      <c r="AN41" s="674"/>
      <c r="AO41" s="668"/>
      <c r="AP41" s="668"/>
      <c r="AQ41" s="668"/>
      <c r="AR41" s="668"/>
      <c r="AS41" s="668"/>
      <c r="AT41" s="674"/>
      <c r="AU41" s="668"/>
      <c r="AV41" s="668"/>
      <c r="AW41" s="668"/>
      <c r="AX41" s="668"/>
      <c r="AY41" s="668"/>
      <c r="AZ41" s="711"/>
      <c r="BA41" s="186"/>
      <c r="BB41" s="179"/>
      <c r="BC41" s="179"/>
      <c r="BD41" s="179"/>
      <c r="BE41" s="179"/>
      <c r="BF41" s="179"/>
      <c r="BG41" s="179"/>
      <c r="BH41" s="179"/>
      <c r="BI41" s="179"/>
      <c r="BJ41" s="178"/>
      <c r="BK41" s="179"/>
      <c r="BL41" s="672"/>
      <c r="BM41" s="672"/>
      <c r="BN41" s="672"/>
      <c r="BO41" s="471"/>
      <c r="BP41" s="673"/>
      <c r="BQ41" s="673"/>
      <c r="BR41" s="673"/>
      <c r="BS41" s="673"/>
      <c r="BT41" s="673"/>
      <c r="BU41" s="674"/>
      <c r="BV41" s="668"/>
      <c r="BW41" s="668"/>
      <c r="BX41" s="668"/>
      <c r="BY41" s="668"/>
      <c r="BZ41" s="668"/>
      <c r="CA41" s="674"/>
      <c r="CB41" s="668"/>
      <c r="CC41" s="668"/>
      <c r="CD41" s="668"/>
      <c r="CE41" s="668"/>
      <c r="CF41" s="668"/>
      <c r="CG41" s="219"/>
      <c r="CH41" s="666"/>
    </row>
    <row r="42" spans="1:86" ht="15.75" customHeight="1">
      <c r="A42" s="139"/>
      <c r="B42" s="692"/>
      <c r="C42" s="692"/>
      <c r="D42" s="666"/>
      <c r="E42" s="719"/>
      <c r="F42" s="719"/>
      <c r="G42" s="707"/>
      <c r="H42" s="766"/>
      <c r="I42" s="766"/>
      <c r="J42" s="766"/>
      <c r="K42" s="766"/>
      <c r="L42" s="766"/>
      <c r="M42" s="766"/>
      <c r="N42" s="766"/>
      <c r="O42" s="766"/>
      <c r="P42" s="766"/>
      <c r="Q42" s="766"/>
      <c r="R42" s="766"/>
      <c r="S42" s="766"/>
      <c r="T42" s="766"/>
      <c r="U42" s="766"/>
      <c r="V42" s="766"/>
      <c r="W42" s="766"/>
      <c r="X42" s="766"/>
      <c r="Y42" s="766"/>
      <c r="Z42" s="766"/>
      <c r="AA42" s="717"/>
      <c r="AB42" s="717"/>
      <c r="AC42" s="717"/>
      <c r="AD42" s="671"/>
      <c r="AE42" s="474" t="str">
        <f>IF(LEN(VLOOKUP(AA36,suvaha!$D$8:$H$158,3,FALSE))&lt;11,"",LEFT(RIGHT(VLOOKUP(AA36,suvaha!$D$8:$H$158,3,FALSE),11),1))</f>
        <v/>
      </c>
      <c r="AF42" s="181"/>
      <c r="AG42" s="474" t="str">
        <f>IF(LEN(VLOOKUP(AA36,suvaha!$D$8:$H$158,3,FALSE))&lt;10,"",LEFT(RIGHT(VLOOKUP(AA36,suvaha!$D$8:$H$158,3,FALSE),10),1))</f>
        <v/>
      </c>
      <c r="AH42" s="476"/>
      <c r="AI42" s="474" t="str">
        <f>IF(LEN(VLOOKUP(AA36,suvaha!$D$8:$H$158,3,FALSE))&lt;9,"",LEFT(RIGHT(VLOOKUP(AA36,suvaha!$D$8:$H$158,3,FALSE),9),1))</f>
        <v/>
      </c>
      <c r="AJ42" s="181"/>
      <c r="AK42" s="474" t="str">
        <f>IF(LEN(VLOOKUP(AA36,suvaha!$D$8:$H$158,3,FALSE))&lt;8,"",LEFT(RIGHT(VLOOKUP(AA36,suvaha!$D$8:$H$158,3,FALSE),8),1))</f>
        <v/>
      </c>
      <c r="AL42" s="476"/>
      <c r="AM42" s="474" t="str">
        <f>IF(LEN(VLOOKUP(AA36,suvaha!$D$8:$H$158,3,FALSE))&lt;7,"",LEFT(RIGHT(VLOOKUP(AA36,suvaha!$D$8:$H$158,3,FALSE),7),1))</f>
        <v/>
      </c>
      <c r="AN42" s="674"/>
      <c r="AO42" s="474" t="str">
        <f>IF(LEN(VLOOKUP(AA36,suvaha!$D$8:$H$158,3,FALSE))&lt;6,"",LEFT(RIGHT(VLOOKUP(AA36,suvaha!$D$8:$H$158,3,FALSE),6),1))</f>
        <v/>
      </c>
      <c r="AP42" s="476"/>
      <c r="AQ42" s="474" t="str">
        <f>IF(LEN(VLOOKUP(AA36,suvaha!$D$8:$H$158,3,FALSE))&lt;5,"",LEFT(RIGHT(VLOOKUP(AA36,suvaha!$D$8:$H$158,3,FALSE),5),1))</f>
        <v/>
      </c>
      <c r="AR42" s="476"/>
      <c r="AS42" s="474" t="str">
        <f>IF(LEN(VLOOKUP(AA36,suvaha!$D$8:$H$158,3,FALSE))&lt;4,"",LEFT(RIGHT(VLOOKUP(AA36,suvaha!$D$8:$H$158,3,FALSE),4),1))</f>
        <v/>
      </c>
      <c r="AT42" s="674"/>
      <c r="AU42" s="474" t="str">
        <f>IF(LEN(VLOOKUP(AA36,suvaha!$D$8:$H$158,3,FALSE))&lt;3,"",LEFT(RIGHT(VLOOKUP(AA36,suvaha!$D$8:$H$158,3,FALSE),3),1))</f>
        <v/>
      </c>
      <c r="AV42" s="476"/>
      <c r="AW42" s="474" t="str">
        <f>IF(LEN(VLOOKUP(AA36,suvaha!$D$8:$H$158,3,FALSE))&lt;2,"",LEFT(RIGHT(VLOOKUP(AA36,suvaha!$D$8:$H$158,3,FALSE),2),1))</f>
        <v/>
      </c>
      <c r="AX42" s="476"/>
      <c r="AY42" s="474" t="str">
        <f>IF(VLOOKUP(AA36,suvaha!$D$8:$H$85,3,FALSE)=0,"",IF(LEN(VLOOKUP(AA36,suvaha!$D$8:$H$158,3,FALSE))&lt;1,"",LEFT(RIGHT(VLOOKUP(AA36,suvaha!$D$8:$H$158,3,FALSE),1),1)))</f>
        <v/>
      </c>
      <c r="AZ42" s="711"/>
      <c r="BA42" s="186"/>
      <c r="BB42" s="179"/>
      <c r="BC42" s="179"/>
      <c r="BD42" s="179"/>
      <c r="BE42" s="179"/>
      <c r="BF42" s="179"/>
      <c r="BG42" s="179"/>
      <c r="BH42" s="179"/>
      <c r="BI42" s="179"/>
      <c r="BJ42" s="178"/>
      <c r="BK42" s="179"/>
      <c r="BL42" s="474" t="str">
        <f>IF(LEN(VLOOKUP(AA36,suvaha!$D$8:$H$158,5,FALSE))&lt;11,"",LEFT(RIGHT(VLOOKUP(AA36,suvaha!$D$8:$H$158,5,FALSE),11),1))</f>
        <v/>
      </c>
      <c r="BM42" s="181"/>
      <c r="BN42" s="474" t="str">
        <f>IF(LEN(VLOOKUP(AA36,suvaha!$D$8:$H$158,5,FALSE))&lt;10,"",LEFT(RIGHT(VLOOKUP(AA36,suvaha!$D$8:$H$158,5,FALSE),10),1))</f>
        <v/>
      </c>
      <c r="BO42" s="476"/>
      <c r="BP42" s="474" t="str">
        <f>IF(LEN(VLOOKUP(AA36,suvaha!$D$8:$H$158,5,FALSE))&lt;9,"",LEFT(RIGHT(VLOOKUP(AA36,suvaha!$D$8:$H$158,5,FALSE),9),1))</f>
        <v/>
      </c>
      <c r="BQ42" s="181"/>
      <c r="BR42" s="474" t="str">
        <f>IF(LEN(VLOOKUP(AA36,suvaha!$D$8:$H$158,5,FALSE))&lt;8,"",LEFT(RIGHT(VLOOKUP(AA36,suvaha!$D$8:$H$158,5,FALSE),8),1))</f>
        <v/>
      </c>
      <c r="BS42" s="476"/>
      <c r="BT42" s="474" t="str">
        <f>IF(LEN(VLOOKUP(AA36,suvaha!$D$8:$H$158,5,FALSE))&lt;7,"",LEFT(RIGHT(VLOOKUP(AA36,suvaha!$D$8:$H$158,5,FALSE),7),1))</f>
        <v/>
      </c>
      <c r="BU42" s="674"/>
      <c r="BV42" s="474" t="str">
        <f>IF(LEN(VLOOKUP(AA36,suvaha!$D$8:$H$158,5,FALSE))&lt;6,"",LEFT(RIGHT(VLOOKUP(AA36,suvaha!$D$8:$H$158,5,FALSE),6),1))</f>
        <v/>
      </c>
      <c r="BW42" s="476"/>
      <c r="BX42" s="474" t="str">
        <f>IF(LEN(VLOOKUP(AA36,suvaha!$D$8:$H$158,5,FALSE))&lt;5,"",LEFT(RIGHT(VLOOKUP(AA36,suvaha!$D$8:$H$158,5,FALSE),5),1))</f>
        <v/>
      </c>
      <c r="BY42" s="476"/>
      <c r="BZ42" s="474" t="str">
        <f>IF(LEN(VLOOKUP(AA36,suvaha!$D$8:$H$158,5,FALSE))&lt;4,"",LEFT(RIGHT(VLOOKUP(AA36,suvaha!$D$8:$H$158,5,FALSE),4),1))</f>
        <v/>
      </c>
      <c r="CA42" s="674"/>
      <c r="CB42" s="474" t="str">
        <f>IF(LEN(VLOOKUP(AA36,suvaha!$D$8:$H$158,5,FALSE))&lt;3,"",LEFT(RIGHT(VLOOKUP(AA36,suvaha!$D$8:$H$158,5,FALSE),3),1))</f>
        <v/>
      </c>
      <c r="CC42" s="476"/>
      <c r="CD42" s="474" t="str">
        <f>IF(LEN(VLOOKUP(AA36,suvaha!$D$8:$H$158,5,FALSE))&lt;2,"",LEFT(RIGHT(VLOOKUP(AA36,suvaha!$D$8:$H$158,5,FALSE),2),1))</f>
        <v/>
      </c>
      <c r="CE42" s="476"/>
      <c r="CF42" s="474" t="str">
        <f>IF(VLOOKUP(AA36,suvaha!$D$8:$H$85,5,FALSE)=0,"",IF(LEN(VLOOKUP(AA36,suvaha!$D$8:$H$158,5,FALSE))&lt;1,"",LEFT(RIGHT(VLOOKUP(AA36,suvaha!$D$8:$H$158,5,FALSE),1),1)))</f>
        <v/>
      </c>
      <c r="CG42" s="219"/>
      <c r="CH42" s="666"/>
    </row>
    <row r="43" spans="1:86" ht="3.75" customHeight="1">
      <c r="A43" s="139"/>
      <c r="B43" s="692"/>
      <c r="C43" s="692"/>
      <c r="D43" s="666"/>
      <c r="E43" s="719"/>
      <c r="F43" s="719"/>
      <c r="G43" s="707"/>
      <c r="H43" s="766"/>
      <c r="I43" s="766"/>
      <c r="J43" s="766"/>
      <c r="K43" s="766"/>
      <c r="L43" s="766"/>
      <c r="M43" s="766"/>
      <c r="N43" s="766"/>
      <c r="O43" s="766"/>
      <c r="P43" s="766"/>
      <c r="Q43" s="766"/>
      <c r="R43" s="766"/>
      <c r="S43" s="766"/>
      <c r="T43" s="766"/>
      <c r="U43" s="766"/>
      <c r="V43" s="766"/>
      <c r="W43" s="766"/>
      <c r="X43" s="766"/>
      <c r="Y43" s="766"/>
      <c r="Z43" s="766"/>
      <c r="AA43" s="717"/>
      <c r="AB43" s="717"/>
      <c r="AC43" s="717"/>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189"/>
      <c r="BB43" s="182"/>
      <c r="BC43" s="182"/>
      <c r="BD43" s="182"/>
      <c r="BE43" s="182"/>
      <c r="BF43" s="182"/>
      <c r="BG43" s="182"/>
      <c r="BH43" s="182"/>
      <c r="BI43" s="182"/>
      <c r="BJ43" s="183"/>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218"/>
      <c r="CH43" s="666"/>
    </row>
    <row r="44" spans="1:86" s="174" customFormat="1" ht="3" customHeight="1">
      <c r="A44" s="139"/>
      <c r="B44" s="692"/>
      <c r="C44" s="692"/>
      <c r="D44" s="666"/>
      <c r="E44" s="762" t="s">
        <v>104</v>
      </c>
      <c r="F44" s="762"/>
      <c r="G44" s="707"/>
      <c r="H44" s="708" t="str">
        <f>Index!C84</f>
        <v>Obežný majetok (r. 34 + r. 41 + r. 53 + r. 66 + r. 71)</v>
      </c>
      <c r="I44" s="708"/>
      <c r="J44" s="708"/>
      <c r="K44" s="708"/>
      <c r="L44" s="708"/>
      <c r="M44" s="708"/>
      <c r="N44" s="708"/>
      <c r="O44" s="708"/>
      <c r="P44" s="708"/>
      <c r="Q44" s="708"/>
      <c r="R44" s="708"/>
      <c r="S44" s="708"/>
      <c r="T44" s="708"/>
      <c r="U44" s="708"/>
      <c r="V44" s="708"/>
      <c r="W44" s="708"/>
      <c r="X44" s="708"/>
      <c r="Y44" s="708"/>
      <c r="Z44" s="708"/>
      <c r="AA44" s="709" t="s">
        <v>105</v>
      </c>
      <c r="AB44" s="709"/>
      <c r="AC44" s="709"/>
      <c r="AD44" s="670"/>
      <c r="AE44" s="670"/>
      <c r="AF44" s="670"/>
      <c r="AG44" s="670"/>
      <c r="AH44" s="670"/>
      <c r="AI44" s="670"/>
      <c r="AJ44" s="670"/>
      <c r="AK44" s="670"/>
      <c r="AL44" s="670"/>
      <c r="AM44" s="670"/>
      <c r="AN44" s="670"/>
      <c r="AO44" s="670"/>
      <c r="AP44" s="670"/>
      <c r="AQ44" s="670"/>
      <c r="AR44" s="670"/>
      <c r="AS44" s="670"/>
      <c r="AT44" s="670"/>
      <c r="AU44" s="670"/>
      <c r="AV44" s="670"/>
      <c r="AW44" s="670"/>
      <c r="AX44" s="670"/>
      <c r="AY44" s="670"/>
      <c r="AZ44" s="670"/>
      <c r="BA44" s="710"/>
      <c r="BB44" s="710"/>
      <c r="BC44" s="710"/>
      <c r="BD44" s="710"/>
      <c r="BE44" s="710"/>
      <c r="BF44" s="710"/>
      <c r="BG44" s="710"/>
      <c r="BH44" s="710"/>
      <c r="BI44" s="710"/>
      <c r="BJ44" s="710"/>
      <c r="BK44" s="710"/>
      <c r="BL44" s="710"/>
      <c r="BM44" s="710"/>
      <c r="BN44" s="710"/>
      <c r="BO44" s="710"/>
      <c r="BP44" s="710"/>
      <c r="BQ44" s="710"/>
      <c r="BR44" s="175"/>
      <c r="BS44" s="175"/>
      <c r="BT44" s="175"/>
      <c r="BU44" s="175"/>
      <c r="BV44" s="175"/>
      <c r="BW44" s="176"/>
      <c r="BX44" s="175"/>
      <c r="BY44" s="175"/>
      <c r="BZ44" s="175"/>
      <c r="CA44" s="175"/>
      <c r="CB44" s="175"/>
      <c r="CC44" s="175"/>
      <c r="CD44" s="175"/>
      <c r="CE44" s="175"/>
      <c r="CF44" s="175"/>
      <c r="CG44" s="216"/>
      <c r="CH44" s="666"/>
    </row>
    <row r="45" spans="1:86" s="174" customFormat="1" ht="3" customHeight="1">
      <c r="A45" s="139"/>
      <c r="B45" s="692"/>
      <c r="C45" s="692"/>
      <c r="D45" s="666"/>
      <c r="E45" s="762"/>
      <c r="F45" s="762"/>
      <c r="G45" s="707"/>
      <c r="H45" s="708"/>
      <c r="I45" s="708"/>
      <c r="J45" s="708"/>
      <c r="K45" s="708"/>
      <c r="L45" s="708"/>
      <c r="M45" s="708"/>
      <c r="N45" s="708"/>
      <c r="O45" s="708"/>
      <c r="P45" s="708"/>
      <c r="Q45" s="708"/>
      <c r="R45" s="708"/>
      <c r="S45" s="708"/>
      <c r="T45" s="708"/>
      <c r="U45" s="708"/>
      <c r="V45" s="708"/>
      <c r="W45" s="708"/>
      <c r="X45" s="708"/>
      <c r="Y45" s="708"/>
      <c r="Z45" s="708"/>
      <c r="AA45" s="709"/>
      <c r="AB45" s="709"/>
      <c r="AC45" s="709"/>
      <c r="AD45" s="671"/>
      <c r="AE45" s="672"/>
      <c r="AF45" s="672"/>
      <c r="AG45" s="672"/>
      <c r="AH45" s="471"/>
      <c r="AI45" s="673"/>
      <c r="AJ45" s="673"/>
      <c r="AK45" s="673"/>
      <c r="AL45" s="673"/>
      <c r="AM45" s="673"/>
      <c r="AN45" s="674"/>
      <c r="AO45" s="668"/>
      <c r="AP45" s="668"/>
      <c r="AQ45" s="668"/>
      <c r="AR45" s="668"/>
      <c r="AS45" s="668"/>
      <c r="AT45" s="674"/>
      <c r="AU45" s="668"/>
      <c r="AV45" s="668"/>
      <c r="AW45" s="668"/>
      <c r="AX45" s="668"/>
      <c r="AY45" s="668"/>
      <c r="AZ45" s="711"/>
      <c r="BA45" s="671"/>
      <c r="BB45" s="672"/>
      <c r="BC45" s="672"/>
      <c r="BD45" s="672"/>
      <c r="BE45" s="471"/>
      <c r="BF45" s="673"/>
      <c r="BG45" s="673"/>
      <c r="BH45" s="673"/>
      <c r="BI45" s="673"/>
      <c r="BJ45" s="673"/>
      <c r="BK45" s="674"/>
      <c r="BL45" s="668"/>
      <c r="BM45" s="668"/>
      <c r="BN45" s="668"/>
      <c r="BO45" s="668"/>
      <c r="BP45" s="668"/>
      <c r="BQ45" s="674"/>
      <c r="BR45" s="668"/>
      <c r="BS45" s="668"/>
      <c r="BT45" s="668"/>
      <c r="BU45" s="668"/>
      <c r="BV45" s="668"/>
      <c r="BW45" s="178"/>
      <c r="BX45" s="179"/>
      <c r="BY45" s="179"/>
      <c r="BZ45" s="179"/>
      <c r="CA45" s="179"/>
      <c r="CB45" s="179"/>
      <c r="CC45" s="179"/>
      <c r="CD45" s="179"/>
      <c r="CE45" s="179"/>
      <c r="CF45" s="179"/>
      <c r="CG45" s="217"/>
      <c r="CH45" s="666"/>
    </row>
    <row r="46" spans="1:86" ht="15" customHeight="1">
      <c r="A46" s="139"/>
      <c r="B46" s="715"/>
      <c r="C46" s="715"/>
      <c r="D46" s="715"/>
      <c r="E46" s="762"/>
      <c r="F46" s="762"/>
      <c r="G46" s="707"/>
      <c r="H46" s="708"/>
      <c r="I46" s="708"/>
      <c r="J46" s="708"/>
      <c r="K46" s="708"/>
      <c r="L46" s="708"/>
      <c r="M46" s="708"/>
      <c r="N46" s="708"/>
      <c r="O46" s="708"/>
      <c r="P46" s="708"/>
      <c r="Q46" s="708"/>
      <c r="R46" s="708"/>
      <c r="S46" s="708"/>
      <c r="T46" s="708"/>
      <c r="U46" s="708"/>
      <c r="V46" s="708"/>
      <c r="W46" s="708"/>
      <c r="X46" s="708"/>
      <c r="Y46" s="708"/>
      <c r="Z46" s="708"/>
      <c r="AA46" s="709"/>
      <c r="AB46" s="709"/>
      <c r="AC46" s="709"/>
      <c r="AD46" s="671"/>
      <c r="AE46" s="474" t="str">
        <f>IF(LEN(VLOOKUP(AA44,suvaha!$D$8:$H$158,2,FALSE))&lt;11,"",LEFT(RIGHT(VLOOKUP(AA44,suvaha!$D$8:$H$158,2,FALSE),11),1))</f>
        <v/>
      </c>
      <c r="AF46" s="181"/>
      <c r="AG46" s="474" t="str">
        <f>IF(LEN(VLOOKUP(AA44,suvaha!$D$8:$H$158,2,FALSE))&lt;10,"",LEFT(RIGHT(VLOOKUP(AA44,suvaha!$D$8:$H$158,2,FALSE),10),1))</f>
        <v/>
      </c>
      <c r="AH46" s="476"/>
      <c r="AI46" s="474" t="str">
        <f>IF(LEN(VLOOKUP(AA44,suvaha!$D$8:$H$158,2,FALSE))&lt;9,"",LEFT(RIGHT(VLOOKUP(AA44,suvaha!$D$8:$H$158,2,FALSE),9),1))</f>
        <v/>
      </c>
      <c r="AJ46" s="181"/>
      <c r="AK46" s="474" t="str">
        <f>IF(LEN(VLOOKUP(AA44,suvaha!$D$8:$H$158,2,FALSE))&lt;8,"",LEFT(RIGHT(VLOOKUP(AA44,suvaha!$D$8:$H$158,2,FALSE),8),1))</f>
        <v/>
      </c>
      <c r="AL46" s="476"/>
      <c r="AM46" s="474" t="str">
        <f>IF(LEN(VLOOKUP(AA44,suvaha!$D$8:$H$158,2,FALSE))&lt;7,"",LEFT(RIGHT(VLOOKUP(AA44,suvaha!$D$8:$H$158,2,FALSE),7),1))</f>
        <v>1</v>
      </c>
      <c r="AN46" s="674"/>
      <c r="AO46" s="474" t="str">
        <f>IF(LEN(VLOOKUP(AA44,suvaha!$D$8:$H$158,2,FALSE))&lt;6,"",LEFT(RIGHT(VLOOKUP(AA44,suvaha!$D$8:$H$158,2,FALSE),6),1))</f>
        <v>5</v>
      </c>
      <c r="AP46" s="476"/>
      <c r="AQ46" s="474" t="str">
        <f>IF(LEN(VLOOKUP(AA44,suvaha!$D$8:$H$158,2,FALSE))&lt;5,"",LEFT(RIGHT(VLOOKUP(AA44,suvaha!$D$8:$H$158,2,FALSE),5),1))</f>
        <v>0</v>
      </c>
      <c r="AR46" s="476"/>
      <c r="AS46" s="474" t="str">
        <f>IF(LEN(VLOOKUP(AA44,suvaha!$D$8:$H$158,2,FALSE))&lt;4,"",LEFT(RIGHT(VLOOKUP(AA44,suvaha!$D$8:$H$158,2,FALSE),4),1))</f>
        <v>4</v>
      </c>
      <c r="AT46" s="674"/>
      <c r="AU46" s="474" t="str">
        <f>IF(LEN(VLOOKUP(AA44,suvaha!$D$8:$H$158,2,FALSE))&lt;3,"",LEFT(RIGHT(VLOOKUP(AA44,suvaha!$D$8:$H$158,2,FALSE),3),1))</f>
        <v>2</v>
      </c>
      <c r="AV46" s="476"/>
      <c r="AW46" s="474" t="str">
        <f>IF(LEN(VLOOKUP(AA44,suvaha!$D$8:$H$158,2,FALSE))&lt;2,"",LEFT(RIGHT(VLOOKUP(AA44,suvaha!$D$8:$H$158,2,FALSE),2),1))</f>
        <v>0</v>
      </c>
      <c r="AX46" s="476"/>
      <c r="AY46" s="474" t="str">
        <f>IF(VLOOKUP(AA44,suvaha!$D$8:$H$85,2,FALSE)=0,"",IF(LEN(VLOOKUP(AA44,suvaha!$D$8:$H$158,2,FALSE))&lt;1,"",LEFT(RIGHT(VLOOKUP(AA44,suvaha!$D$8:$H$158,2,FALSE),1),1)))</f>
        <v>8</v>
      </c>
      <c r="AZ46" s="711"/>
      <c r="BA46" s="671"/>
      <c r="BB46" s="474" t="str">
        <f>IF(LEN(VLOOKUP(AA44,suvaha!$D$8:$H$158,4,FALSE))&lt;11,"",LEFT(RIGHT(VLOOKUP(AA44,suvaha!$D$8:$H$158,4,FALSE),11),1))</f>
        <v/>
      </c>
      <c r="BC46" s="181"/>
      <c r="BD46" s="474" t="str">
        <f>IF(LEN(VLOOKUP(AA44,suvaha!$D$8:$H$158,4,FALSE))&lt;10,"",LEFT(RIGHT(VLOOKUP(AA44,suvaha!$D$8:$H$158,4,FALSE),10),1))</f>
        <v/>
      </c>
      <c r="BE46" s="476"/>
      <c r="BF46" s="474" t="str">
        <f>IF(LEN(VLOOKUP(AA44,suvaha!$D$8:$H$158,4,FALSE))&lt;9,"",LEFT(RIGHT(VLOOKUP(AA44,suvaha!$D$8:$H$158,4,FALSE),9),1))</f>
        <v/>
      </c>
      <c r="BG46" s="181"/>
      <c r="BH46" s="474" t="str">
        <f>IF(LEN(VLOOKUP(AA44,suvaha!$D$8:$H$158,4,FALSE))&lt;8,"",LEFT(RIGHT(VLOOKUP(AA44,suvaha!$D$8:$H$158,4,FALSE),8),1))</f>
        <v/>
      </c>
      <c r="BI46" s="476"/>
      <c r="BJ46" s="474" t="str">
        <f>IF(LEN(VLOOKUP(AA44,suvaha!$D$8:$H$158,4,FALSE))&lt;7,"",LEFT(RIGHT(VLOOKUP(AA44,suvaha!$D$8:$H$158,4,FALSE),7),1))</f>
        <v>1</v>
      </c>
      <c r="BK46" s="674"/>
      <c r="BL46" s="474" t="str">
        <f>IF(LEN(VLOOKUP(AA44,suvaha!$D$8:$H$158,4,FALSE))&lt;6,"",LEFT(RIGHT(VLOOKUP(AA44,suvaha!$D$8:$H$158,4,FALSE),6),1))</f>
        <v>5</v>
      </c>
      <c r="BM46" s="476"/>
      <c r="BN46" s="474" t="str">
        <f>IF(LEN(VLOOKUP(AA44,suvaha!$D$8:$H$158,4,FALSE))&lt;5,"",LEFT(RIGHT(VLOOKUP(AA44,suvaha!$D$8:$H$158,4,FALSE),5),1))</f>
        <v>0</v>
      </c>
      <c r="BO46" s="476"/>
      <c r="BP46" s="474" t="str">
        <f>IF(LEN(VLOOKUP(AA44,suvaha!$D$8:$H$158,4,FALSE))&lt;4,"",LEFT(RIGHT(VLOOKUP(AA44,suvaha!$D$8:$H$158,4,FALSE),4),1))</f>
        <v>4</v>
      </c>
      <c r="BQ46" s="674"/>
      <c r="BR46" s="474" t="str">
        <f>IF(LEN(VLOOKUP(AA44,suvaha!$D$8:$H$158,4,FALSE))&lt;3,"",LEFT(RIGHT(VLOOKUP(AA44,suvaha!$D$8:$H$158,4,FALSE),3),1))</f>
        <v>2</v>
      </c>
      <c r="BS46" s="476"/>
      <c r="BT46" s="474" t="str">
        <f>IF(LEN(VLOOKUP(AA44,suvaha!$D$8:$H$158,4,FALSE))&lt;2,"",LEFT(RIGHT(VLOOKUP(AA44,suvaha!$D$8:$H$158,4,FALSE),2),1))</f>
        <v>0</v>
      </c>
      <c r="BU46" s="476"/>
      <c r="BV46" s="474" t="str">
        <f>IF(VLOOKUP(AA44,suvaha!$D$8:$H$85,4,FALSE)=0,"",IF(LEN(VLOOKUP(AA44,suvaha!$D$8:$H$158,4,FALSE))&lt;1,"",LEFT(RIGHT(VLOOKUP(AA44,suvaha!$D$8:$H$158,4,FALSE),1),1)))</f>
        <v>8</v>
      </c>
      <c r="BW46" s="178"/>
      <c r="BX46" s="179"/>
      <c r="BY46" s="179"/>
      <c r="BZ46" s="179"/>
      <c r="CA46" s="179"/>
      <c r="CB46" s="179"/>
      <c r="CC46" s="179"/>
      <c r="CD46" s="179"/>
      <c r="CE46" s="179"/>
      <c r="CF46" s="179"/>
      <c r="CG46" s="217"/>
      <c r="CH46" s="666"/>
    </row>
    <row r="47" spans="1:86" ht="2.25" customHeight="1">
      <c r="A47" s="139"/>
      <c r="B47" s="715"/>
      <c r="C47" s="715"/>
      <c r="D47" s="715"/>
      <c r="E47" s="762"/>
      <c r="F47" s="762"/>
      <c r="G47" s="707"/>
      <c r="H47" s="708"/>
      <c r="I47" s="708"/>
      <c r="J47" s="708"/>
      <c r="K47" s="708"/>
      <c r="L47" s="708"/>
      <c r="M47" s="708"/>
      <c r="N47" s="708"/>
      <c r="O47" s="708"/>
      <c r="P47" s="708"/>
      <c r="Q47" s="708"/>
      <c r="R47" s="708"/>
      <c r="S47" s="708"/>
      <c r="T47" s="708"/>
      <c r="U47" s="708"/>
      <c r="V47" s="708"/>
      <c r="W47" s="708"/>
      <c r="X47" s="708"/>
      <c r="Y47" s="708"/>
      <c r="Z47" s="708"/>
      <c r="AA47" s="709"/>
      <c r="AB47" s="709"/>
      <c r="AC47" s="709"/>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669"/>
      <c r="BB47" s="669"/>
      <c r="BC47" s="669"/>
      <c r="BD47" s="669"/>
      <c r="BE47" s="669"/>
      <c r="BF47" s="669"/>
      <c r="BG47" s="669"/>
      <c r="BH47" s="669"/>
      <c r="BI47" s="669"/>
      <c r="BJ47" s="669"/>
      <c r="BK47" s="669"/>
      <c r="BL47" s="669"/>
      <c r="BM47" s="669"/>
      <c r="BN47" s="669"/>
      <c r="BO47" s="669"/>
      <c r="BP47" s="669"/>
      <c r="BQ47" s="669"/>
      <c r="BR47" s="182"/>
      <c r="BS47" s="182"/>
      <c r="BT47" s="182"/>
      <c r="BU47" s="182"/>
      <c r="BV47" s="182"/>
      <c r="BW47" s="183"/>
      <c r="BX47" s="182"/>
      <c r="BY47" s="182"/>
      <c r="BZ47" s="182"/>
      <c r="CA47" s="182"/>
      <c r="CB47" s="182"/>
      <c r="CC47" s="182"/>
      <c r="CD47" s="182"/>
      <c r="CE47" s="182"/>
      <c r="CF47" s="182"/>
      <c r="CG47" s="218"/>
      <c r="CH47" s="666"/>
    </row>
    <row r="48" spans="1:86" ht="2.25" customHeight="1">
      <c r="A48" s="139"/>
      <c r="B48" s="715"/>
      <c r="C48" s="715"/>
      <c r="D48" s="715"/>
      <c r="E48" s="762"/>
      <c r="F48" s="762"/>
      <c r="G48" s="707"/>
      <c r="H48" s="708"/>
      <c r="I48" s="708"/>
      <c r="J48" s="708"/>
      <c r="K48" s="708"/>
      <c r="L48" s="708"/>
      <c r="M48" s="708"/>
      <c r="N48" s="708"/>
      <c r="O48" s="708"/>
      <c r="P48" s="708"/>
      <c r="Q48" s="708"/>
      <c r="R48" s="708"/>
      <c r="S48" s="708"/>
      <c r="T48" s="708"/>
      <c r="U48" s="708"/>
      <c r="V48" s="708"/>
      <c r="W48" s="708"/>
      <c r="X48" s="708"/>
      <c r="Y48" s="708"/>
      <c r="Z48" s="708"/>
      <c r="AA48" s="709"/>
      <c r="AB48" s="709"/>
      <c r="AC48" s="709"/>
      <c r="AD48" s="670"/>
      <c r="AE48" s="670"/>
      <c r="AF48" s="670"/>
      <c r="AG48" s="670"/>
      <c r="AH48" s="670"/>
      <c r="AI48" s="670"/>
      <c r="AJ48" s="670"/>
      <c r="AK48" s="670"/>
      <c r="AL48" s="670"/>
      <c r="AM48" s="670"/>
      <c r="AN48" s="670"/>
      <c r="AO48" s="670"/>
      <c r="AP48" s="670"/>
      <c r="AQ48" s="670"/>
      <c r="AR48" s="670"/>
      <c r="AS48" s="670"/>
      <c r="AT48" s="670"/>
      <c r="AU48" s="670"/>
      <c r="AV48" s="670"/>
      <c r="AW48" s="670"/>
      <c r="AX48" s="670"/>
      <c r="AY48" s="670"/>
      <c r="AZ48" s="670"/>
      <c r="BA48" s="185"/>
      <c r="BB48" s="175"/>
      <c r="BC48" s="175"/>
      <c r="BD48" s="175"/>
      <c r="BE48" s="175"/>
      <c r="BF48" s="175"/>
      <c r="BG48" s="175"/>
      <c r="BH48" s="175"/>
      <c r="BI48" s="175"/>
      <c r="BJ48" s="176"/>
      <c r="BK48" s="175"/>
      <c r="BL48" s="175"/>
      <c r="BM48" s="175"/>
      <c r="BN48" s="175"/>
      <c r="BO48" s="175"/>
      <c r="BP48" s="175"/>
      <c r="BQ48" s="175"/>
      <c r="BR48" s="175"/>
      <c r="BS48" s="175"/>
      <c r="BT48" s="175"/>
      <c r="BU48" s="175"/>
      <c r="BV48" s="175"/>
      <c r="BW48" s="175"/>
      <c r="BX48" s="175"/>
      <c r="BY48" s="175"/>
      <c r="BZ48" s="175"/>
      <c r="CA48" s="175"/>
      <c r="CB48" s="175"/>
      <c r="CC48" s="175"/>
      <c r="CD48" s="175"/>
      <c r="CE48" s="175"/>
      <c r="CF48" s="175"/>
      <c r="CG48" s="216"/>
      <c r="CH48" s="666"/>
    </row>
    <row r="49" spans="1:86" ht="2.25" customHeight="1">
      <c r="A49" s="139"/>
      <c r="B49" s="715"/>
      <c r="C49" s="715"/>
      <c r="D49" s="715"/>
      <c r="E49" s="762"/>
      <c r="F49" s="762"/>
      <c r="G49" s="707"/>
      <c r="H49" s="708"/>
      <c r="I49" s="708"/>
      <c r="J49" s="708"/>
      <c r="K49" s="708"/>
      <c r="L49" s="708"/>
      <c r="M49" s="708"/>
      <c r="N49" s="708"/>
      <c r="O49" s="708"/>
      <c r="P49" s="708"/>
      <c r="Q49" s="708"/>
      <c r="R49" s="708"/>
      <c r="S49" s="708"/>
      <c r="T49" s="708"/>
      <c r="U49" s="708"/>
      <c r="V49" s="708"/>
      <c r="W49" s="708"/>
      <c r="X49" s="708"/>
      <c r="Y49" s="708"/>
      <c r="Z49" s="708"/>
      <c r="AA49" s="709"/>
      <c r="AB49" s="709"/>
      <c r="AC49" s="709"/>
      <c r="AD49" s="671"/>
      <c r="AE49" s="672"/>
      <c r="AF49" s="672"/>
      <c r="AG49" s="672"/>
      <c r="AH49" s="471"/>
      <c r="AI49" s="673"/>
      <c r="AJ49" s="673"/>
      <c r="AK49" s="673"/>
      <c r="AL49" s="673"/>
      <c r="AM49" s="673"/>
      <c r="AN49" s="674"/>
      <c r="AO49" s="668"/>
      <c r="AP49" s="668"/>
      <c r="AQ49" s="668"/>
      <c r="AR49" s="668"/>
      <c r="AS49" s="668"/>
      <c r="AT49" s="674"/>
      <c r="AU49" s="668"/>
      <c r="AV49" s="668"/>
      <c r="AW49" s="668"/>
      <c r="AX49" s="668"/>
      <c r="AY49" s="668"/>
      <c r="AZ49" s="711"/>
      <c r="BA49" s="186"/>
      <c r="BB49" s="179"/>
      <c r="BC49" s="179"/>
      <c r="BD49" s="179"/>
      <c r="BE49" s="179"/>
      <c r="BF49" s="179"/>
      <c r="BG49" s="179"/>
      <c r="BH49" s="179"/>
      <c r="BI49" s="179"/>
      <c r="BJ49" s="178"/>
      <c r="BK49" s="179"/>
      <c r="BL49" s="672"/>
      <c r="BM49" s="672"/>
      <c r="BN49" s="672"/>
      <c r="BO49" s="471"/>
      <c r="BP49" s="673"/>
      <c r="BQ49" s="673"/>
      <c r="BR49" s="673"/>
      <c r="BS49" s="673"/>
      <c r="BT49" s="673"/>
      <c r="BU49" s="674"/>
      <c r="BV49" s="668"/>
      <c r="BW49" s="668"/>
      <c r="BX49" s="668"/>
      <c r="BY49" s="668"/>
      <c r="BZ49" s="668"/>
      <c r="CA49" s="674"/>
      <c r="CB49" s="668"/>
      <c r="CC49" s="668"/>
      <c r="CD49" s="668"/>
      <c r="CE49" s="668"/>
      <c r="CF49" s="668"/>
      <c r="CG49" s="219"/>
      <c r="CH49" s="666"/>
    </row>
    <row r="50" spans="1:86" ht="15" customHeight="1">
      <c r="A50" s="139"/>
      <c r="B50" s="715"/>
      <c r="C50" s="715"/>
      <c r="D50" s="715"/>
      <c r="E50" s="762"/>
      <c r="F50" s="762"/>
      <c r="G50" s="707"/>
      <c r="H50" s="708"/>
      <c r="I50" s="708"/>
      <c r="J50" s="708"/>
      <c r="K50" s="708"/>
      <c r="L50" s="708"/>
      <c r="M50" s="708"/>
      <c r="N50" s="708"/>
      <c r="O50" s="708"/>
      <c r="P50" s="708"/>
      <c r="Q50" s="708"/>
      <c r="R50" s="708"/>
      <c r="S50" s="708"/>
      <c r="T50" s="708"/>
      <c r="U50" s="708"/>
      <c r="V50" s="708"/>
      <c r="W50" s="708"/>
      <c r="X50" s="708"/>
      <c r="Y50" s="708"/>
      <c r="Z50" s="708"/>
      <c r="AA50" s="709"/>
      <c r="AB50" s="709"/>
      <c r="AC50" s="709"/>
      <c r="AD50" s="671"/>
      <c r="AE50" s="474" t="str">
        <f>IF(LEN(VLOOKUP(AA44,suvaha!$D$8:$H$158,3,FALSE))&lt;11,"",LEFT(RIGHT(VLOOKUP(AA44,suvaha!$D$8:$H$158,3,FALSE),11),1))</f>
        <v/>
      </c>
      <c r="AF50" s="181"/>
      <c r="AG50" s="474" t="str">
        <f>IF(LEN(VLOOKUP(AA44,suvaha!$D$8:$H$158,3,FALSE))&lt;10,"",LEFT(RIGHT(VLOOKUP(AA44,suvaha!$D$8:$H$158,3,FALSE),10),1))</f>
        <v/>
      </c>
      <c r="AH50" s="476"/>
      <c r="AI50" s="474" t="str">
        <f>IF(LEN(VLOOKUP(AA44,suvaha!$D$8:$H$158,3,FALSE))&lt;9,"",LEFT(RIGHT(VLOOKUP(AA44,suvaha!$D$8:$H$158,3,FALSE),9),1))</f>
        <v/>
      </c>
      <c r="AJ50" s="181"/>
      <c r="AK50" s="474" t="str">
        <f>IF(LEN(VLOOKUP(AA44,suvaha!$D$8:$H$158,3,FALSE))&lt;8,"",LEFT(RIGHT(VLOOKUP(AA44,suvaha!$D$8:$H$158,3,FALSE),8),1))</f>
        <v/>
      </c>
      <c r="AL50" s="476"/>
      <c r="AM50" s="474" t="str">
        <f>IF(LEN(VLOOKUP(AA44,suvaha!$D$8:$H$158,3,FALSE))&lt;7,"",LEFT(RIGHT(VLOOKUP(AA44,suvaha!$D$8:$H$158,3,FALSE),7),1))</f>
        <v/>
      </c>
      <c r="AN50" s="674"/>
      <c r="AO50" s="474" t="str">
        <f>IF(LEN(VLOOKUP(AA44,suvaha!$D$8:$H$158,3,FALSE))&lt;6,"",LEFT(RIGHT(VLOOKUP(AA44,suvaha!$D$8:$H$158,3,FALSE),6),1))</f>
        <v/>
      </c>
      <c r="AP50" s="476"/>
      <c r="AQ50" s="474" t="str">
        <f>IF(LEN(VLOOKUP(AA44,suvaha!$D$8:$H$158,3,FALSE))&lt;5,"",LEFT(RIGHT(VLOOKUP(AA44,suvaha!$D$8:$H$158,3,FALSE),5),1))</f>
        <v/>
      </c>
      <c r="AR50" s="476"/>
      <c r="AS50" s="474" t="str">
        <f>IF(LEN(VLOOKUP(AA44,suvaha!$D$8:$H$158,3,FALSE))&lt;4,"",LEFT(RIGHT(VLOOKUP(AA44,suvaha!$D$8:$H$158,3,FALSE),4),1))</f>
        <v/>
      </c>
      <c r="AT50" s="674"/>
      <c r="AU50" s="474" t="str">
        <f>IF(LEN(VLOOKUP(AA44,suvaha!$D$8:$H$158,3,FALSE))&lt;3,"",LEFT(RIGHT(VLOOKUP(AA44,suvaha!$D$8:$H$158,3,FALSE),3),1))</f>
        <v/>
      </c>
      <c r="AV50" s="476"/>
      <c r="AW50" s="474" t="str">
        <f>IF(LEN(VLOOKUP(AA44,suvaha!$D$8:$H$158,3,FALSE))&lt;2,"",LEFT(RIGHT(VLOOKUP(AA44,suvaha!$D$8:$H$158,3,FALSE),2),1))</f>
        <v/>
      </c>
      <c r="AX50" s="476"/>
      <c r="AY50" s="474" t="str">
        <f>IF(VLOOKUP(AA44,suvaha!$D$8:$H$85,3,FALSE)=0,"",IF(LEN(VLOOKUP(AA44,suvaha!$D$8:$H$158,3,FALSE))&lt;1,"",LEFT(RIGHT(VLOOKUP(AA44,suvaha!$D$8:$H$158,3,FALSE),1),1)))</f>
        <v/>
      </c>
      <c r="AZ50" s="711"/>
      <c r="BA50" s="186"/>
      <c r="BB50" s="179"/>
      <c r="BC50" s="179"/>
      <c r="BD50" s="179"/>
      <c r="BE50" s="179"/>
      <c r="BF50" s="179"/>
      <c r="BG50" s="179"/>
      <c r="BH50" s="179"/>
      <c r="BI50" s="179"/>
      <c r="BJ50" s="178"/>
      <c r="BK50" s="179"/>
      <c r="BL50" s="474" t="str">
        <f>IF(LEN(VLOOKUP(AA44,suvaha!$D$8:$H$158,5,FALSE))&lt;11,"",LEFT(RIGHT(VLOOKUP(AA44,suvaha!$D$8:$H$158,5,FALSE),11),1))</f>
        <v/>
      </c>
      <c r="BM50" s="181"/>
      <c r="BN50" s="474" t="str">
        <f>IF(LEN(VLOOKUP(AA44,suvaha!$D$8:$H$158,5,FALSE))&lt;10,"",LEFT(RIGHT(VLOOKUP(AA44,suvaha!$D$8:$H$158,5,FALSE),10),1))</f>
        <v/>
      </c>
      <c r="BO50" s="476"/>
      <c r="BP50" s="474" t="str">
        <f>IF(LEN(VLOOKUP(AA44,suvaha!$D$8:$H$158,5,FALSE))&lt;9,"",LEFT(RIGHT(VLOOKUP(AA44,suvaha!$D$8:$H$158,5,FALSE),9),1))</f>
        <v/>
      </c>
      <c r="BQ50" s="181"/>
      <c r="BR50" s="474" t="str">
        <f>IF(LEN(VLOOKUP(AA44,suvaha!$D$8:$H$158,5,FALSE))&lt;8,"",LEFT(RIGHT(VLOOKUP(AA44,suvaha!$D$8:$H$158,5,FALSE),8),1))</f>
        <v/>
      </c>
      <c r="BS50" s="476"/>
      <c r="BT50" s="474" t="str">
        <f>IF(LEN(VLOOKUP(AA44,suvaha!$D$8:$H$158,5,FALSE))&lt;7,"",LEFT(RIGHT(VLOOKUP(AA44,suvaha!$D$8:$H$158,5,FALSE),7),1))</f>
        <v>1</v>
      </c>
      <c r="BU50" s="674"/>
      <c r="BV50" s="474" t="str">
        <f>IF(LEN(VLOOKUP(AA44,suvaha!$D$8:$H$158,5,FALSE))&lt;6,"",LEFT(RIGHT(VLOOKUP(AA44,suvaha!$D$8:$H$158,5,FALSE),6),1))</f>
        <v>2</v>
      </c>
      <c r="BW50" s="476"/>
      <c r="BX50" s="474" t="str">
        <f>IF(LEN(VLOOKUP(AA44,suvaha!$D$8:$H$158,5,FALSE))&lt;5,"",LEFT(RIGHT(VLOOKUP(AA44,suvaha!$D$8:$H$158,5,FALSE),5),1))</f>
        <v>9</v>
      </c>
      <c r="BY50" s="476"/>
      <c r="BZ50" s="474" t="str">
        <f>IF(LEN(VLOOKUP(AA44,suvaha!$D$8:$H$158,5,FALSE))&lt;4,"",LEFT(RIGHT(VLOOKUP(AA44,suvaha!$D$8:$H$158,5,FALSE),4),1))</f>
        <v>2</v>
      </c>
      <c r="CA50" s="674"/>
      <c r="CB50" s="474" t="str">
        <f>IF(LEN(VLOOKUP(AA44,suvaha!$D$8:$H$158,5,FALSE))&lt;3,"",LEFT(RIGHT(VLOOKUP(AA44,suvaha!$D$8:$H$158,5,FALSE),3),1))</f>
        <v>2</v>
      </c>
      <c r="CC50" s="476"/>
      <c r="CD50" s="474" t="str">
        <f>IF(LEN(VLOOKUP(AA44,suvaha!$D$8:$H$158,5,FALSE))&lt;2,"",LEFT(RIGHT(VLOOKUP(AA44,suvaha!$D$8:$H$158,5,FALSE),2),1))</f>
        <v>3</v>
      </c>
      <c r="CE50" s="476"/>
      <c r="CF50" s="474" t="str">
        <f>IF(VLOOKUP(AA44,suvaha!$D$8:$H$85,5,FALSE)=0,"",IF(LEN(VLOOKUP(AA44,suvaha!$D$8:$H$158,5,FALSE))&lt;1,"",LEFT(RIGHT(VLOOKUP(AA44,suvaha!$D$8:$H$158,5,FALSE),1),1)))</f>
        <v>6</v>
      </c>
      <c r="CG50" s="219"/>
      <c r="CH50" s="666"/>
    </row>
    <row r="51" spans="1:86" ht="3" customHeight="1">
      <c r="A51" s="139"/>
      <c r="B51" s="715"/>
      <c r="C51" s="715"/>
      <c r="D51" s="715"/>
      <c r="E51" s="762"/>
      <c r="F51" s="762"/>
      <c r="G51" s="707"/>
      <c r="H51" s="708"/>
      <c r="I51" s="708"/>
      <c r="J51" s="708"/>
      <c r="K51" s="708"/>
      <c r="L51" s="708"/>
      <c r="M51" s="708"/>
      <c r="N51" s="708"/>
      <c r="O51" s="708"/>
      <c r="P51" s="708"/>
      <c r="Q51" s="708"/>
      <c r="R51" s="708"/>
      <c r="S51" s="708"/>
      <c r="T51" s="708"/>
      <c r="U51" s="708"/>
      <c r="V51" s="708"/>
      <c r="W51" s="708"/>
      <c r="X51" s="708"/>
      <c r="Y51" s="708"/>
      <c r="Z51" s="708"/>
      <c r="AA51" s="709"/>
      <c r="AB51" s="709"/>
      <c r="AC51" s="709"/>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189"/>
      <c r="BB51" s="182"/>
      <c r="BC51" s="182"/>
      <c r="BD51" s="182"/>
      <c r="BE51" s="182"/>
      <c r="BF51" s="182"/>
      <c r="BG51" s="182"/>
      <c r="BH51" s="182"/>
      <c r="BI51" s="182"/>
      <c r="BJ51" s="183"/>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218"/>
      <c r="CH51" s="666"/>
    </row>
    <row r="52" spans="1:86" s="174" customFormat="1" ht="3" customHeight="1">
      <c r="A52" s="139"/>
      <c r="B52" s="715"/>
      <c r="C52" s="715"/>
      <c r="D52" s="715"/>
      <c r="E52" s="714" t="s">
        <v>106</v>
      </c>
      <c r="F52" s="714"/>
      <c r="G52" s="707"/>
      <c r="H52" s="708" t="str">
        <f>Index!C85</f>
        <v>Zásoby súčet (r. 35 až r. 40)</v>
      </c>
      <c r="I52" s="708"/>
      <c r="J52" s="708"/>
      <c r="K52" s="708"/>
      <c r="L52" s="708"/>
      <c r="M52" s="708"/>
      <c r="N52" s="708"/>
      <c r="O52" s="708"/>
      <c r="P52" s="708"/>
      <c r="Q52" s="708"/>
      <c r="R52" s="708"/>
      <c r="S52" s="708"/>
      <c r="T52" s="708"/>
      <c r="U52" s="708"/>
      <c r="V52" s="708"/>
      <c r="W52" s="708"/>
      <c r="X52" s="708"/>
      <c r="Y52" s="708"/>
      <c r="Z52" s="708"/>
      <c r="AA52" s="709" t="s">
        <v>107</v>
      </c>
      <c r="AB52" s="709"/>
      <c r="AC52" s="709"/>
      <c r="AD52" s="670"/>
      <c r="AE52" s="670"/>
      <c r="AF52" s="670"/>
      <c r="AG52" s="670"/>
      <c r="AH52" s="670"/>
      <c r="AI52" s="670"/>
      <c r="AJ52" s="670"/>
      <c r="AK52" s="670"/>
      <c r="AL52" s="670"/>
      <c r="AM52" s="670"/>
      <c r="AN52" s="670"/>
      <c r="AO52" s="670"/>
      <c r="AP52" s="670"/>
      <c r="AQ52" s="670"/>
      <c r="AR52" s="670"/>
      <c r="AS52" s="670"/>
      <c r="AT52" s="670"/>
      <c r="AU52" s="670"/>
      <c r="AV52" s="670"/>
      <c r="AW52" s="670"/>
      <c r="AX52" s="670"/>
      <c r="AY52" s="670"/>
      <c r="AZ52" s="670"/>
      <c r="BA52" s="710"/>
      <c r="BB52" s="710"/>
      <c r="BC52" s="710"/>
      <c r="BD52" s="710"/>
      <c r="BE52" s="710"/>
      <c r="BF52" s="710"/>
      <c r="BG52" s="710"/>
      <c r="BH52" s="710"/>
      <c r="BI52" s="710"/>
      <c r="BJ52" s="710"/>
      <c r="BK52" s="710"/>
      <c r="BL52" s="710"/>
      <c r="BM52" s="710"/>
      <c r="BN52" s="710"/>
      <c r="BO52" s="710"/>
      <c r="BP52" s="710"/>
      <c r="BQ52" s="710"/>
      <c r="BR52" s="175"/>
      <c r="BS52" s="175"/>
      <c r="BT52" s="175"/>
      <c r="BU52" s="175"/>
      <c r="BV52" s="175"/>
      <c r="BW52" s="176"/>
      <c r="BX52" s="175"/>
      <c r="BY52" s="175"/>
      <c r="BZ52" s="175"/>
      <c r="CA52" s="175"/>
      <c r="CB52" s="175"/>
      <c r="CC52" s="175"/>
      <c r="CD52" s="175"/>
      <c r="CE52" s="175"/>
      <c r="CF52" s="175"/>
      <c r="CG52" s="216"/>
      <c r="CH52" s="666"/>
    </row>
    <row r="53" spans="1:86" s="174" customFormat="1" ht="3" customHeight="1">
      <c r="A53" s="139"/>
      <c r="B53" s="715"/>
      <c r="C53" s="715"/>
      <c r="D53" s="715"/>
      <c r="E53" s="714"/>
      <c r="F53" s="714"/>
      <c r="G53" s="707"/>
      <c r="H53" s="708"/>
      <c r="I53" s="708"/>
      <c r="J53" s="708"/>
      <c r="K53" s="708"/>
      <c r="L53" s="708"/>
      <c r="M53" s="708"/>
      <c r="N53" s="708"/>
      <c r="O53" s="708"/>
      <c r="P53" s="708"/>
      <c r="Q53" s="708"/>
      <c r="R53" s="708"/>
      <c r="S53" s="708"/>
      <c r="T53" s="708"/>
      <c r="U53" s="708"/>
      <c r="V53" s="708"/>
      <c r="W53" s="708"/>
      <c r="X53" s="708"/>
      <c r="Y53" s="708"/>
      <c r="Z53" s="708"/>
      <c r="AA53" s="709"/>
      <c r="AB53" s="709"/>
      <c r="AC53" s="709"/>
      <c r="AD53" s="671"/>
      <c r="AE53" s="672"/>
      <c r="AF53" s="672"/>
      <c r="AG53" s="672"/>
      <c r="AH53" s="471"/>
      <c r="AI53" s="673"/>
      <c r="AJ53" s="673"/>
      <c r="AK53" s="673"/>
      <c r="AL53" s="673"/>
      <c r="AM53" s="673"/>
      <c r="AN53" s="674"/>
      <c r="AO53" s="668"/>
      <c r="AP53" s="668"/>
      <c r="AQ53" s="668"/>
      <c r="AR53" s="668"/>
      <c r="AS53" s="668"/>
      <c r="AT53" s="674"/>
      <c r="AU53" s="668"/>
      <c r="AV53" s="668"/>
      <c r="AW53" s="668"/>
      <c r="AX53" s="668"/>
      <c r="AY53" s="668"/>
      <c r="AZ53" s="711"/>
      <c r="BA53" s="671"/>
      <c r="BB53" s="672"/>
      <c r="BC53" s="672"/>
      <c r="BD53" s="672"/>
      <c r="BE53" s="471"/>
      <c r="BF53" s="673"/>
      <c r="BG53" s="673"/>
      <c r="BH53" s="673"/>
      <c r="BI53" s="673"/>
      <c r="BJ53" s="673"/>
      <c r="BK53" s="674"/>
      <c r="BL53" s="668"/>
      <c r="BM53" s="668"/>
      <c r="BN53" s="668"/>
      <c r="BO53" s="668"/>
      <c r="BP53" s="668"/>
      <c r="BQ53" s="674"/>
      <c r="BR53" s="668"/>
      <c r="BS53" s="668"/>
      <c r="BT53" s="668"/>
      <c r="BU53" s="668"/>
      <c r="BV53" s="668"/>
      <c r="BW53" s="178"/>
      <c r="BX53" s="179"/>
      <c r="BY53" s="179"/>
      <c r="BZ53" s="179"/>
      <c r="CA53" s="179"/>
      <c r="CB53" s="179"/>
      <c r="CC53" s="179"/>
      <c r="CD53" s="179"/>
      <c r="CE53" s="179"/>
      <c r="CF53" s="179"/>
      <c r="CG53" s="217"/>
      <c r="CH53" s="666"/>
    </row>
    <row r="54" spans="1:86" ht="15" customHeight="1">
      <c r="A54" s="139"/>
      <c r="B54" s="715"/>
      <c r="C54" s="715"/>
      <c r="D54" s="715"/>
      <c r="E54" s="714"/>
      <c r="F54" s="714"/>
      <c r="G54" s="707"/>
      <c r="H54" s="708"/>
      <c r="I54" s="708"/>
      <c r="J54" s="708"/>
      <c r="K54" s="708"/>
      <c r="L54" s="708"/>
      <c r="M54" s="708"/>
      <c r="N54" s="708"/>
      <c r="O54" s="708"/>
      <c r="P54" s="708"/>
      <c r="Q54" s="708"/>
      <c r="R54" s="708"/>
      <c r="S54" s="708"/>
      <c r="T54" s="708"/>
      <c r="U54" s="708"/>
      <c r="V54" s="708"/>
      <c r="W54" s="708"/>
      <c r="X54" s="708"/>
      <c r="Y54" s="708"/>
      <c r="Z54" s="708"/>
      <c r="AA54" s="709"/>
      <c r="AB54" s="709"/>
      <c r="AC54" s="709"/>
      <c r="AD54" s="671"/>
      <c r="AE54" s="474" t="str">
        <f>IF(LEN(VLOOKUP(AA52,suvaha!$D$8:$H$158,2,FALSE))&lt;11,"",LEFT(RIGHT(VLOOKUP(AA52,suvaha!$D$8:$H$158,2,FALSE),11),1))</f>
        <v/>
      </c>
      <c r="AF54" s="181"/>
      <c r="AG54" s="474" t="str">
        <f>IF(LEN(VLOOKUP(AA52,suvaha!$D$8:$H$158,2,FALSE))&lt;10,"",LEFT(RIGHT(VLOOKUP(AA52,suvaha!$D$8:$H$158,2,FALSE),10),1))</f>
        <v/>
      </c>
      <c r="AH54" s="476"/>
      <c r="AI54" s="474" t="str">
        <f>IF(LEN(VLOOKUP(AA52,suvaha!$D$8:$H$158,2,FALSE))&lt;9,"",LEFT(RIGHT(VLOOKUP(AA52,suvaha!$D$8:$H$158,2,FALSE),9),1))</f>
        <v/>
      </c>
      <c r="AJ54" s="181"/>
      <c r="AK54" s="474" t="str">
        <f>IF(LEN(VLOOKUP(AA52,suvaha!$D$8:$H$158,2,FALSE))&lt;8,"",LEFT(RIGHT(VLOOKUP(AA52,suvaha!$D$8:$H$158,2,FALSE),8),1))</f>
        <v/>
      </c>
      <c r="AL54" s="476"/>
      <c r="AM54" s="474" t="str">
        <f>IF(LEN(VLOOKUP(AA52,suvaha!$D$8:$H$158,2,FALSE))&lt;7,"",LEFT(RIGHT(VLOOKUP(AA52,suvaha!$D$8:$H$158,2,FALSE),7),1))</f>
        <v/>
      </c>
      <c r="AN54" s="674"/>
      <c r="AO54" s="474" t="str">
        <f>IF(LEN(VLOOKUP(AA52,suvaha!$D$8:$H$158,2,FALSE))&lt;6,"",LEFT(RIGHT(VLOOKUP(AA52,suvaha!$D$8:$H$158,2,FALSE),6),1))</f>
        <v>1</v>
      </c>
      <c r="AP54" s="476"/>
      <c r="AQ54" s="474" t="str">
        <f>IF(LEN(VLOOKUP(AA52,suvaha!$D$8:$H$158,2,FALSE))&lt;5,"",LEFT(RIGHT(VLOOKUP(AA52,suvaha!$D$8:$H$158,2,FALSE),5),1))</f>
        <v>7</v>
      </c>
      <c r="AR54" s="476"/>
      <c r="AS54" s="474" t="str">
        <f>IF(LEN(VLOOKUP(AA52,suvaha!$D$8:$H$158,2,FALSE))&lt;4,"",LEFT(RIGHT(VLOOKUP(AA52,suvaha!$D$8:$H$158,2,FALSE),4),1))</f>
        <v>7</v>
      </c>
      <c r="AT54" s="674"/>
      <c r="AU54" s="474" t="str">
        <f>IF(LEN(VLOOKUP(AA52,suvaha!$D$8:$H$158,2,FALSE))&lt;3,"",LEFT(RIGHT(VLOOKUP(AA52,suvaha!$D$8:$H$158,2,FALSE),3),1))</f>
        <v>7</v>
      </c>
      <c r="AV54" s="476"/>
      <c r="AW54" s="474" t="str">
        <f>IF(LEN(VLOOKUP(AA52,suvaha!$D$8:$H$158,2,FALSE))&lt;2,"",LEFT(RIGHT(VLOOKUP(AA52,suvaha!$D$8:$H$158,2,FALSE),2),1))</f>
        <v>9</v>
      </c>
      <c r="AX54" s="476"/>
      <c r="AY54" s="474" t="str">
        <f>IF(VLOOKUP(AA52,suvaha!$D$8:$H$85,2,FALSE)=0,"",IF(LEN(VLOOKUP(AA52,suvaha!$D$8:$H$158,2,FALSE))&lt;1,"",LEFT(RIGHT(VLOOKUP(AA52,suvaha!$D$8:$H$158,2,FALSE),1),1)))</f>
        <v>8</v>
      </c>
      <c r="AZ54" s="711"/>
      <c r="BA54" s="671"/>
      <c r="BB54" s="474" t="str">
        <f>IF(LEN(VLOOKUP(AA52,suvaha!$D$8:$H$158,4,FALSE))&lt;11,"",LEFT(RIGHT(VLOOKUP(AA52,suvaha!$D$8:$H$158,4,FALSE),11),1))</f>
        <v/>
      </c>
      <c r="BC54" s="181"/>
      <c r="BD54" s="474" t="str">
        <f>IF(LEN(VLOOKUP(AA52,suvaha!$D$8:$H$158,4,FALSE))&lt;10,"",LEFT(RIGHT(VLOOKUP(AA52,suvaha!$D$8:$H$158,4,FALSE),10),1))</f>
        <v/>
      </c>
      <c r="BE54" s="476"/>
      <c r="BF54" s="474" t="str">
        <f>IF(LEN(VLOOKUP(AA52,suvaha!$D$8:$H$158,4,FALSE))&lt;9,"",LEFT(RIGHT(VLOOKUP(AA52,suvaha!$D$8:$H$158,4,FALSE),9),1))</f>
        <v/>
      </c>
      <c r="BG54" s="181"/>
      <c r="BH54" s="474" t="str">
        <f>IF(LEN(VLOOKUP(AA52,suvaha!$D$8:$H$158,4,FALSE))&lt;8,"",LEFT(RIGHT(VLOOKUP(AA52,suvaha!$D$8:$H$158,4,FALSE),8),1))</f>
        <v/>
      </c>
      <c r="BI54" s="476"/>
      <c r="BJ54" s="474" t="str">
        <f>IF(LEN(VLOOKUP(AA52,suvaha!$D$8:$H$158,4,FALSE))&lt;7,"",LEFT(RIGHT(VLOOKUP(AA52,suvaha!$D$8:$H$158,4,FALSE),7),1))</f>
        <v/>
      </c>
      <c r="BK54" s="674"/>
      <c r="BL54" s="474" t="str">
        <f>IF(LEN(VLOOKUP(AA52,suvaha!$D$8:$H$158,4,FALSE))&lt;6,"",LEFT(RIGHT(VLOOKUP(AA52,suvaha!$D$8:$H$158,4,FALSE),6),1))</f>
        <v>1</v>
      </c>
      <c r="BM54" s="476"/>
      <c r="BN54" s="474" t="str">
        <f>IF(LEN(VLOOKUP(AA52,suvaha!$D$8:$H$158,4,FALSE))&lt;5,"",LEFT(RIGHT(VLOOKUP(AA52,suvaha!$D$8:$H$158,4,FALSE),5),1))</f>
        <v>7</v>
      </c>
      <c r="BO54" s="476"/>
      <c r="BP54" s="474" t="str">
        <f>IF(LEN(VLOOKUP(AA52,suvaha!$D$8:$H$158,4,FALSE))&lt;4,"",LEFT(RIGHT(VLOOKUP(AA52,suvaha!$D$8:$H$158,4,FALSE),4),1))</f>
        <v>7</v>
      </c>
      <c r="BQ54" s="674"/>
      <c r="BR54" s="474" t="str">
        <f>IF(LEN(VLOOKUP(AA52,suvaha!$D$8:$H$158,4,FALSE))&lt;3,"",LEFT(RIGHT(VLOOKUP(AA52,suvaha!$D$8:$H$158,4,FALSE),3),1))</f>
        <v>7</v>
      </c>
      <c r="BS54" s="476"/>
      <c r="BT54" s="474" t="str">
        <f>IF(LEN(VLOOKUP(AA52,suvaha!$D$8:$H$158,4,FALSE))&lt;2,"",LEFT(RIGHT(VLOOKUP(AA52,suvaha!$D$8:$H$158,4,FALSE),2),1))</f>
        <v>9</v>
      </c>
      <c r="BU54" s="476"/>
      <c r="BV54" s="474" t="str">
        <f>IF(VLOOKUP(AA52,suvaha!$D$8:$H$85,4,FALSE)=0,"",IF(LEN(VLOOKUP(AA52,suvaha!$D$8:$H$158,4,FALSE))&lt;1,"",LEFT(RIGHT(VLOOKUP(AA52,suvaha!$D$8:$H$158,4,FALSE),1),1)))</f>
        <v>8</v>
      </c>
      <c r="BW54" s="178"/>
      <c r="BX54" s="179"/>
      <c r="BY54" s="179"/>
      <c r="BZ54" s="179"/>
      <c r="CA54" s="179"/>
      <c r="CB54" s="179"/>
      <c r="CC54" s="179"/>
      <c r="CD54" s="179"/>
      <c r="CE54" s="179"/>
      <c r="CF54" s="179"/>
      <c r="CG54" s="217"/>
      <c r="CH54" s="666"/>
    </row>
    <row r="55" spans="1:86" ht="3" customHeight="1">
      <c r="A55" s="139"/>
      <c r="B55" s="715"/>
      <c r="C55" s="715"/>
      <c r="D55" s="715"/>
      <c r="E55" s="714"/>
      <c r="F55" s="714"/>
      <c r="G55" s="707"/>
      <c r="H55" s="708"/>
      <c r="I55" s="708"/>
      <c r="J55" s="708"/>
      <c r="K55" s="708"/>
      <c r="L55" s="708"/>
      <c r="M55" s="708"/>
      <c r="N55" s="708"/>
      <c r="O55" s="708"/>
      <c r="P55" s="708"/>
      <c r="Q55" s="708"/>
      <c r="R55" s="708"/>
      <c r="S55" s="708"/>
      <c r="T55" s="708"/>
      <c r="U55" s="708"/>
      <c r="V55" s="708"/>
      <c r="W55" s="708"/>
      <c r="X55" s="708"/>
      <c r="Y55" s="708"/>
      <c r="Z55" s="708"/>
      <c r="AA55" s="709"/>
      <c r="AB55" s="709"/>
      <c r="AC55" s="709"/>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669"/>
      <c r="BB55" s="669"/>
      <c r="BC55" s="669"/>
      <c r="BD55" s="669"/>
      <c r="BE55" s="669"/>
      <c r="BF55" s="669"/>
      <c r="BG55" s="669"/>
      <c r="BH55" s="669"/>
      <c r="BI55" s="669"/>
      <c r="BJ55" s="669"/>
      <c r="BK55" s="669"/>
      <c r="BL55" s="669"/>
      <c r="BM55" s="669"/>
      <c r="BN55" s="669"/>
      <c r="BO55" s="669"/>
      <c r="BP55" s="669"/>
      <c r="BQ55" s="669"/>
      <c r="BR55" s="182"/>
      <c r="BS55" s="182"/>
      <c r="BT55" s="182"/>
      <c r="BU55" s="182"/>
      <c r="BV55" s="182"/>
      <c r="BW55" s="183"/>
      <c r="BX55" s="182"/>
      <c r="BY55" s="182"/>
      <c r="BZ55" s="182"/>
      <c r="CA55" s="182"/>
      <c r="CB55" s="182"/>
      <c r="CC55" s="182"/>
      <c r="CD55" s="182"/>
      <c r="CE55" s="182"/>
      <c r="CF55" s="182"/>
      <c r="CG55" s="218"/>
      <c r="CH55" s="463"/>
    </row>
    <row r="56" spans="1:86" ht="3" customHeight="1">
      <c r="A56" s="139"/>
      <c r="B56" s="715"/>
      <c r="C56" s="715"/>
      <c r="D56" s="715"/>
      <c r="E56" s="714"/>
      <c r="F56" s="714"/>
      <c r="G56" s="707"/>
      <c r="H56" s="708"/>
      <c r="I56" s="708"/>
      <c r="J56" s="708"/>
      <c r="K56" s="708"/>
      <c r="L56" s="708"/>
      <c r="M56" s="708"/>
      <c r="N56" s="708"/>
      <c r="O56" s="708"/>
      <c r="P56" s="708"/>
      <c r="Q56" s="708"/>
      <c r="R56" s="708"/>
      <c r="S56" s="708"/>
      <c r="T56" s="708"/>
      <c r="U56" s="708"/>
      <c r="V56" s="708"/>
      <c r="W56" s="708"/>
      <c r="X56" s="708"/>
      <c r="Y56" s="708"/>
      <c r="Z56" s="708"/>
      <c r="AA56" s="709"/>
      <c r="AB56" s="709"/>
      <c r="AC56" s="709"/>
      <c r="AD56" s="670"/>
      <c r="AE56" s="670"/>
      <c r="AF56" s="670"/>
      <c r="AG56" s="670"/>
      <c r="AH56" s="670"/>
      <c r="AI56" s="670"/>
      <c r="AJ56" s="670"/>
      <c r="AK56" s="670"/>
      <c r="AL56" s="670"/>
      <c r="AM56" s="670"/>
      <c r="AN56" s="670"/>
      <c r="AO56" s="670"/>
      <c r="AP56" s="670"/>
      <c r="AQ56" s="670"/>
      <c r="AR56" s="670"/>
      <c r="AS56" s="670"/>
      <c r="AT56" s="670"/>
      <c r="AU56" s="670"/>
      <c r="AV56" s="670"/>
      <c r="AW56" s="670"/>
      <c r="AX56" s="670"/>
      <c r="AY56" s="670"/>
      <c r="AZ56" s="670"/>
      <c r="BA56" s="185"/>
      <c r="BB56" s="175"/>
      <c r="BC56" s="175"/>
      <c r="BD56" s="175"/>
      <c r="BE56" s="175"/>
      <c r="BF56" s="175"/>
      <c r="BG56" s="175"/>
      <c r="BH56" s="175"/>
      <c r="BI56" s="175"/>
      <c r="BJ56" s="176"/>
      <c r="BK56" s="175"/>
      <c r="BL56" s="175"/>
      <c r="BM56" s="175"/>
      <c r="BN56" s="175"/>
      <c r="BO56" s="175"/>
      <c r="BP56" s="175"/>
      <c r="BQ56" s="175"/>
      <c r="BR56" s="175"/>
      <c r="BS56" s="175"/>
      <c r="BT56" s="175"/>
      <c r="BU56" s="175"/>
      <c r="BV56" s="175"/>
      <c r="BW56" s="175"/>
      <c r="BX56" s="175"/>
      <c r="BY56" s="175"/>
      <c r="BZ56" s="175"/>
      <c r="CA56" s="175"/>
      <c r="CB56" s="175"/>
      <c r="CC56" s="175"/>
      <c r="CD56" s="175"/>
      <c r="CE56" s="175"/>
      <c r="CF56" s="175"/>
      <c r="CG56" s="216"/>
      <c r="CH56" s="463"/>
    </row>
    <row r="57" spans="1:86" ht="3" customHeight="1">
      <c r="A57" s="139"/>
      <c r="B57" s="715"/>
      <c r="C57" s="715"/>
      <c r="D57" s="715"/>
      <c r="E57" s="714"/>
      <c r="F57" s="714"/>
      <c r="G57" s="707"/>
      <c r="H57" s="708"/>
      <c r="I57" s="708"/>
      <c r="J57" s="708"/>
      <c r="K57" s="708"/>
      <c r="L57" s="708"/>
      <c r="M57" s="708"/>
      <c r="N57" s="708"/>
      <c r="O57" s="708"/>
      <c r="P57" s="708"/>
      <c r="Q57" s="708"/>
      <c r="R57" s="708"/>
      <c r="S57" s="708"/>
      <c r="T57" s="708"/>
      <c r="U57" s="708"/>
      <c r="V57" s="708"/>
      <c r="W57" s="708"/>
      <c r="X57" s="708"/>
      <c r="Y57" s="708"/>
      <c r="Z57" s="708"/>
      <c r="AA57" s="709"/>
      <c r="AB57" s="709"/>
      <c r="AC57" s="709"/>
      <c r="AD57" s="671"/>
      <c r="AE57" s="672"/>
      <c r="AF57" s="672"/>
      <c r="AG57" s="672"/>
      <c r="AH57" s="471"/>
      <c r="AI57" s="673"/>
      <c r="AJ57" s="673"/>
      <c r="AK57" s="673"/>
      <c r="AL57" s="673"/>
      <c r="AM57" s="673"/>
      <c r="AN57" s="674"/>
      <c r="AO57" s="668"/>
      <c r="AP57" s="668"/>
      <c r="AQ57" s="668"/>
      <c r="AR57" s="668"/>
      <c r="AS57" s="668"/>
      <c r="AT57" s="674"/>
      <c r="AU57" s="668"/>
      <c r="AV57" s="668"/>
      <c r="AW57" s="668"/>
      <c r="AX57" s="668"/>
      <c r="AY57" s="668"/>
      <c r="AZ57" s="711"/>
      <c r="BA57" s="186"/>
      <c r="BB57" s="179"/>
      <c r="BC57" s="179"/>
      <c r="BD57" s="179"/>
      <c r="BE57" s="179"/>
      <c r="BF57" s="179"/>
      <c r="BG57" s="179"/>
      <c r="BH57" s="179"/>
      <c r="BI57" s="179"/>
      <c r="BJ57" s="178"/>
      <c r="BK57" s="179"/>
      <c r="BL57" s="672"/>
      <c r="BM57" s="672"/>
      <c r="BN57" s="672"/>
      <c r="BO57" s="471"/>
      <c r="BP57" s="673"/>
      <c r="BQ57" s="673"/>
      <c r="BR57" s="673"/>
      <c r="BS57" s="673"/>
      <c r="BT57" s="673"/>
      <c r="BU57" s="674"/>
      <c r="BV57" s="668"/>
      <c r="BW57" s="668"/>
      <c r="BX57" s="668"/>
      <c r="BY57" s="668"/>
      <c r="BZ57" s="668"/>
      <c r="CA57" s="674"/>
      <c r="CB57" s="668"/>
      <c r="CC57" s="668"/>
      <c r="CD57" s="668"/>
      <c r="CE57" s="668"/>
      <c r="CF57" s="668"/>
      <c r="CG57" s="219"/>
      <c r="CH57" s="463"/>
    </row>
    <row r="58" spans="1:86" ht="15" customHeight="1">
      <c r="A58" s="139"/>
      <c r="B58" s="715"/>
      <c r="C58" s="715"/>
      <c r="D58" s="715"/>
      <c r="E58" s="714"/>
      <c r="F58" s="714"/>
      <c r="G58" s="707"/>
      <c r="H58" s="708"/>
      <c r="I58" s="708"/>
      <c r="J58" s="708"/>
      <c r="K58" s="708"/>
      <c r="L58" s="708"/>
      <c r="M58" s="708"/>
      <c r="N58" s="708"/>
      <c r="O58" s="708"/>
      <c r="P58" s="708"/>
      <c r="Q58" s="708"/>
      <c r="R58" s="708"/>
      <c r="S58" s="708"/>
      <c r="T58" s="708"/>
      <c r="U58" s="708"/>
      <c r="V58" s="708"/>
      <c r="W58" s="708"/>
      <c r="X58" s="708"/>
      <c r="Y58" s="708"/>
      <c r="Z58" s="708"/>
      <c r="AA58" s="709"/>
      <c r="AB58" s="709"/>
      <c r="AC58" s="709"/>
      <c r="AD58" s="671"/>
      <c r="AE58" s="474" t="str">
        <f>IF(LEN(VLOOKUP(AA52,suvaha!$D$8:$H$158,3,FALSE))&lt;11,"",LEFT(RIGHT(VLOOKUP(AA52,suvaha!$D$8:$H$158,3,FALSE),11),1))</f>
        <v/>
      </c>
      <c r="AF58" s="181"/>
      <c r="AG58" s="474" t="str">
        <f>IF(LEN(VLOOKUP(AA52,suvaha!$D$8:$H$158,3,FALSE))&lt;10,"",LEFT(RIGHT(VLOOKUP(AA52,suvaha!$D$8:$H$158,3,FALSE),10),1))</f>
        <v/>
      </c>
      <c r="AH58" s="476"/>
      <c r="AI58" s="474" t="str">
        <f>IF(LEN(VLOOKUP(AA52,suvaha!$D$8:$H$158,3,FALSE))&lt;9,"",LEFT(RIGHT(VLOOKUP(AA52,suvaha!$D$8:$H$158,3,FALSE),9),1))</f>
        <v/>
      </c>
      <c r="AJ58" s="181"/>
      <c r="AK58" s="474" t="str">
        <f>IF(LEN(VLOOKUP(AA52,suvaha!$D$8:$H$158,3,FALSE))&lt;8,"",LEFT(RIGHT(VLOOKUP(AA52,suvaha!$D$8:$H$158,3,FALSE),8),1))</f>
        <v/>
      </c>
      <c r="AL58" s="476"/>
      <c r="AM58" s="474" t="str">
        <f>IF(LEN(VLOOKUP(AA52,suvaha!$D$8:$H$158,3,FALSE))&lt;7,"",LEFT(RIGHT(VLOOKUP(AA52,suvaha!$D$8:$H$158,3,FALSE),7),1))</f>
        <v/>
      </c>
      <c r="AN58" s="674"/>
      <c r="AO58" s="474" t="str">
        <f>IF(LEN(VLOOKUP(AA52,suvaha!$D$8:$H$158,3,FALSE))&lt;6,"",LEFT(RIGHT(VLOOKUP(AA52,suvaha!$D$8:$H$158,3,FALSE),6),1))</f>
        <v/>
      </c>
      <c r="AP58" s="476"/>
      <c r="AQ58" s="474" t="str">
        <f>IF(LEN(VLOOKUP(AA52,suvaha!$D$8:$H$158,3,FALSE))&lt;5,"",LEFT(RIGHT(VLOOKUP(AA52,suvaha!$D$8:$H$158,3,FALSE),5),1))</f>
        <v/>
      </c>
      <c r="AR58" s="476"/>
      <c r="AS58" s="474" t="str">
        <f>IF(LEN(VLOOKUP(AA52,suvaha!$D$8:$H$158,3,FALSE))&lt;4,"",LEFT(RIGHT(VLOOKUP(AA52,suvaha!$D$8:$H$158,3,FALSE),4),1))</f>
        <v/>
      </c>
      <c r="AT58" s="674"/>
      <c r="AU58" s="474" t="str">
        <f>IF(LEN(VLOOKUP(AA52,suvaha!$D$8:$H$158,3,FALSE))&lt;3,"",LEFT(RIGHT(VLOOKUP(AA52,suvaha!$D$8:$H$158,3,FALSE),3),1))</f>
        <v/>
      </c>
      <c r="AV58" s="476"/>
      <c r="AW58" s="474" t="str">
        <f>IF(LEN(VLOOKUP(AA52,suvaha!$D$8:$H$158,3,FALSE))&lt;2,"",LEFT(RIGHT(VLOOKUP(AA52,suvaha!$D$8:$H$158,3,FALSE),2),1))</f>
        <v/>
      </c>
      <c r="AX58" s="476"/>
      <c r="AY58" s="474" t="str">
        <f>IF(VLOOKUP(AA52,suvaha!$D$8:$H$85,3,FALSE)=0,"",IF(LEN(VLOOKUP(AA52,suvaha!$D$8:$H$158,3,FALSE))&lt;1,"",LEFT(RIGHT(VLOOKUP(AA52,suvaha!$D$8:$H$158,3,FALSE),1),1)))</f>
        <v/>
      </c>
      <c r="AZ58" s="711"/>
      <c r="BA58" s="186"/>
      <c r="BB58" s="179"/>
      <c r="BC58" s="179"/>
      <c r="BD58" s="179"/>
      <c r="BE58" s="179"/>
      <c r="BF58" s="179"/>
      <c r="BG58" s="179"/>
      <c r="BH58" s="179"/>
      <c r="BI58" s="179"/>
      <c r="BJ58" s="178"/>
      <c r="BK58" s="179"/>
      <c r="BL58" s="474" t="str">
        <f>IF(LEN(VLOOKUP(AA52,suvaha!$D$8:$H$158,5,FALSE))&lt;11,"",LEFT(RIGHT(VLOOKUP(AA52,suvaha!$D$8:$H$158,5,FALSE),11),1))</f>
        <v/>
      </c>
      <c r="BM58" s="181"/>
      <c r="BN58" s="474" t="str">
        <f>IF(LEN(VLOOKUP(AA52,suvaha!$D$8:$H$158,5,FALSE))&lt;10,"",LEFT(RIGHT(VLOOKUP(AA52,suvaha!$D$8:$H$158,5,FALSE),10),1))</f>
        <v/>
      </c>
      <c r="BO58" s="476"/>
      <c r="BP58" s="474" t="str">
        <f>IF(LEN(VLOOKUP(AA52,suvaha!$D$8:$H$158,5,FALSE))&lt;9,"",LEFT(RIGHT(VLOOKUP(AA52,suvaha!$D$8:$H$158,5,FALSE),9),1))</f>
        <v/>
      </c>
      <c r="BQ58" s="181"/>
      <c r="BR58" s="474" t="str">
        <f>IF(LEN(VLOOKUP(AA52,suvaha!$D$8:$H$158,5,FALSE))&lt;8,"",LEFT(RIGHT(VLOOKUP(AA52,suvaha!$D$8:$H$158,5,FALSE),8),1))</f>
        <v/>
      </c>
      <c r="BS58" s="476"/>
      <c r="BT58" s="474" t="str">
        <f>IF(LEN(VLOOKUP(AA52,suvaha!$D$8:$H$158,5,FALSE))&lt;7,"",LEFT(RIGHT(VLOOKUP(AA52,suvaha!$D$8:$H$158,5,FALSE),7),1))</f>
        <v/>
      </c>
      <c r="BU58" s="674"/>
      <c r="BV58" s="474" t="str">
        <f>IF(LEN(VLOOKUP(AA52,suvaha!$D$8:$H$158,5,FALSE))&lt;6,"",LEFT(RIGHT(VLOOKUP(AA52,suvaha!$D$8:$H$158,5,FALSE),6),1))</f>
        <v>1</v>
      </c>
      <c r="BW58" s="476"/>
      <c r="BX58" s="474" t="str">
        <f>IF(LEN(VLOOKUP(AA52,suvaha!$D$8:$H$158,5,FALSE))&lt;5,"",LEFT(RIGHT(VLOOKUP(AA52,suvaha!$D$8:$H$158,5,FALSE),5),1))</f>
        <v>5</v>
      </c>
      <c r="BY58" s="476"/>
      <c r="BZ58" s="474" t="str">
        <f>IF(LEN(VLOOKUP(AA52,suvaha!$D$8:$H$158,5,FALSE))&lt;4,"",LEFT(RIGHT(VLOOKUP(AA52,suvaha!$D$8:$H$158,5,FALSE),4),1))</f>
        <v>7</v>
      </c>
      <c r="CA58" s="674"/>
      <c r="CB58" s="474" t="str">
        <f>IF(LEN(VLOOKUP(AA52,suvaha!$D$8:$H$158,5,FALSE))&lt;3,"",LEFT(RIGHT(VLOOKUP(AA52,suvaha!$D$8:$H$158,5,FALSE),3),1))</f>
        <v>4</v>
      </c>
      <c r="CC58" s="476"/>
      <c r="CD58" s="474" t="str">
        <f>IF(LEN(VLOOKUP(AA52,suvaha!$D$8:$H$158,5,FALSE))&lt;2,"",LEFT(RIGHT(VLOOKUP(AA52,suvaha!$D$8:$H$158,5,FALSE),2),1))</f>
        <v>4</v>
      </c>
      <c r="CE58" s="476"/>
      <c r="CF58" s="474" t="str">
        <f>IF(VLOOKUP(AA52,suvaha!$D$8:$H$85,5,FALSE)=0,"",IF(LEN(VLOOKUP(AA52,suvaha!$D$8:$H$158,5,FALSE))&lt;1,"",LEFT(RIGHT(VLOOKUP(AA52,suvaha!$D$8:$H$158,5,FALSE),1),1)))</f>
        <v>4</v>
      </c>
      <c r="CG58" s="219"/>
      <c r="CH58" s="463"/>
    </row>
    <row r="59" spans="1:86" ht="3" customHeight="1">
      <c r="A59" s="139"/>
      <c r="B59" s="715"/>
      <c r="C59" s="715"/>
      <c r="D59" s="715"/>
      <c r="E59" s="714"/>
      <c r="F59" s="714"/>
      <c r="G59" s="707"/>
      <c r="H59" s="708"/>
      <c r="I59" s="708"/>
      <c r="J59" s="708"/>
      <c r="K59" s="708"/>
      <c r="L59" s="708"/>
      <c r="M59" s="708"/>
      <c r="N59" s="708"/>
      <c r="O59" s="708"/>
      <c r="P59" s="708"/>
      <c r="Q59" s="708"/>
      <c r="R59" s="708"/>
      <c r="S59" s="708"/>
      <c r="T59" s="708"/>
      <c r="U59" s="708"/>
      <c r="V59" s="708"/>
      <c r="W59" s="708"/>
      <c r="X59" s="708"/>
      <c r="Y59" s="708"/>
      <c r="Z59" s="708"/>
      <c r="AA59" s="709"/>
      <c r="AB59" s="709"/>
      <c r="AC59" s="709"/>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189"/>
      <c r="BB59" s="182"/>
      <c r="BC59" s="182"/>
      <c r="BD59" s="182"/>
      <c r="BE59" s="182"/>
      <c r="BF59" s="182"/>
      <c r="BG59" s="182"/>
      <c r="BH59" s="182"/>
      <c r="BI59" s="182"/>
      <c r="BJ59" s="183"/>
      <c r="BK59" s="182"/>
      <c r="BL59" s="182"/>
      <c r="BM59" s="182"/>
      <c r="BN59" s="182"/>
      <c r="BO59" s="182"/>
      <c r="BP59" s="182"/>
      <c r="BQ59" s="182"/>
      <c r="BR59" s="182"/>
      <c r="BS59" s="182"/>
      <c r="BT59" s="182"/>
      <c r="BU59" s="182"/>
      <c r="BV59" s="182"/>
      <c r="BW59" s="182"/>
      <c r="BX59" s="182"/>
      <c r="BY59" s="182"/>
      <c r="BZ59" s="182"/>
      <c r="CA59" s="182"/>
      <c r="CB59" s="182"/>
      <c r="CC59" s="182"/>
      <c r="CD59" s="182"/>
      <c r="CE59" s="182"/>
      <c r="CF59" s="182"/>
      <c r="CG59" s="218"/>
    </row>
    <row r="60" spans="1:86" s="174" customFormat="1" ht="3" customHeight="1">
      <c r="A60" s="139"/>
      <c r="B60" s="715"/>
      <c r="C60" s="715"/>
      <c r="D60" s="715"/>
      <c r="E60" s="706" t="s">
        <v>108</v>
      </c>
      <c r="F60" s="706"/>
      <c r="G60" s="707"/>
      <c r="H60" s="716" t="str">
        <f>Index!C86</f>
        <v>Materiál (112, 119, 11X) - /191, 19X/</v>
      </c>
      <c r="I60" s="716"/>
      <c r="J60" s="716"/>
      <c r="K60" s="716"/>
      <c r="L60" s="716"/>
      <c r="M60" s="716"/>
      <c r="N60" s="716"/>
      <c r="O60" s="716"/>
      <c r="P60" s="716"/>
      <c r="Q60" s="716"/>
      <c r="R60" s="716"/>
      <c r="S60" s="716"/>
      <c r="T60" s="716"/>
      <c r="U60" s="716"/>
      <c r="V60" s="716"/>
      <c r="W60" s="716"/>
      <c r="X60" s="716"/>
      <c r="Y60" s="716"/>
      <c r="Z60" s="716"/>
      <c r="AA60" s="717" t="s">
        <v>109</v>
      </c>
      <c r="AB60" s="717"/>
      <c r="AC60" s="717"/>
      <c r="AD60" s="670"/>
      <c r="AE60" s="670"/>
      <c r="AF60" s="670"/>
      <c r="AG60" s="670"/>
      <c r="AH60" s="670"/>
      <c r="AI60" s="670"/>
      <c r="AJ60" s="670"/>
      <c r="AK60" s="670"/>
      <c r="AL60" s="670"/>
      <c r="AM60" s="670"/>
      <c r="AN60" s="670"/>
      <c r="AO60" s="670"/>
      <c r="AP60" s="670"/>
      <c r="AQ60" s="670"/>
      <c r="AR60" s="670"/>
      <c r="AS60" s="670"/>
      <c r="AT60" s="670"/>
      <c r="AU60" s="670"/>
      <c r="AV60" s="670"/>
      <c r="AW60" s="670"/>
      <c r="AX60" s="670"/>
      <c r="AY60" s="670"/>
      <c r="AZ60" s="670"/>
      <c r="BA60" s="710"/>
      <c r="BB60" s="710"/>
      <c r="BC60" s="710"/>
      <c r="BD60" s="710"/>
      <c r="BE60" s="710"/>
      <c r="BF60" s="710"/>
      <c r="BG60" s="710"/>
      <c r="BH60" s="710"/>
      <c r="BI60" s="710"/>
      <c r="BJ60" s="710"/>
      <c r="BK60" s="710"/>
      <c r="BL60" s="710"/>
      <c r="BM60" s="710"/>
      <c r="BN60" s="710"/>
      <c r="BO60" s="710"/>
      <c r="BP60" s="710"/>
      <c r="BQ60" s="710"/>
      <c r="BR60" s="175"/>
      <c r="BS60" s="175"/>
      <c r="BT60" s="175"/>
      <c r="BU60" s="175"/>
      <c r="BV60" s="175"/>
      <c r="BW60" s="176"/>
      <c r="BX60" s="175"/>
      <c r="BY60" s="175"/>
      <c r="BZ60" s="175"/>
      <c r="CA60" s="175"/>
      <c r="CB60" s="175"/>
      <c r="CC60" s="175"/>
      <c r="CD60" s="175"/>
      <c r="CE60" s="175"/>
      <c r="CF60" s="175"/>
      <c r="CG60" s="216"/>
    </row>
    <row r="61" spans="1:86" s="174" customFormat="1" ht="3" customHeight="1">
      <c r="A61" s="139"/>
      <c r="B61" s="715"/>
      <c r="C61" s="715"/>
      <c r="D61" s="715"/>
      <c r="E61" s="706"/>
      <c r="F61" s="706"/>
      <c r="G61" s="707"/>
      <c r="H61" s="716"/>
      <c r="I61" s="716"/>
      <c r="J61" s="716"/>
      <c r="K61" s="716"/>
      <c r="L61" s="716"/>
      <c r="M61" s="716"/>
      <c r="N61" s="716"/>
      <c r="O61" s="716"/>
      <c r="P61" s="716"/>
      <c r="Q61" s="716"/>
      <c r="R61" s="716"/>
      <c r="S61" s="716"/>
      <c r="T61" s="716"/>
      <c r="U61" s="716"/>
      <c r="V61" s="716"/>
      <c r="W61" s="716"/>
      <c r="X61" s="716"/>
      <c r="Y61" s="716"/>
      <c r="Z61" s="716"/>
      <c r="AA61" s="717"/>
      <c r="AB61" s="717"/>
      <c r="AC61" s="717"/>
      <c r="AD61" s="671"/>
      <c r="AE61" s="672"/>
      <c r="AF61" s="672"/>
      <c r="AG61" s="672"/>
      <c r="AH61" s="471"/>
      <c r="AI61" s="673"/>
      <c r="AJ61" s="673"/>
      <c r="AK61" s="673"/>
      <c r="AL61" s="673"/>
      <c r="AM61" s="673"/>
      <c r="AN61" s="674"/>
      <c r="AO61" s="668"/>
      <c r="AP61" s="668"/>
      <c r="AQ61" s="668"/>
      <c r="AR61" s="668"/>
      <c r="AS61" s="668"/>
      <c r="AT61" s="674"/>
      <c r="AU61" s="668"/>
      <c r="AV61" s="668"/>
      <c r="AW61" s="668"/>
      <c r="AX61" s="668"/>
      <c r="AY61" s="668"/>
      <c r="AZ61" s="711"/>
      <c r="BA61" s="671"/>
      <c r="BB61" s="672"/>
      <c r="BC61" s="672"/>
      <c r="BD61" s="672"/>
      <c r="BE61" s="471"/>
      <c r="BF61" s="673"/>
      <c r="BG61" s="673"/>
      <c r="BH61" s="673"/>
      <c r="BI61" s="673"/>
      <c r="BJ61" s="673"/>
      <c r="BK61" s="674"/>
      <c r="BL61" s="668"/>
      <c r="BM61" s="668"/>
      <c r="BN61" s="668"/>
      <c r="BO61" s="668"/>
      <c r="BP61" s="668"/>
      <c r="BQ61" s="674"/>
      <c r="BR61" s="668"/>
      <c r="BS61" s="668"/>
      <c r="BT61" s="668"/>
      <c r="BU61" s="668"/>
      <c r="BV61" s="668"/>
      <c r="BW61" s="178"/>
      <c r="BX61" s="179"/>
      <c r="BY61" s="179"/>
      <c r="BZ61" s="179"/>
      <c r="CA61" s="179"/>
      <c r="CB61" s="179"/>
      <c r="CC61" s="179"/>
      <c r="CD61" s="179"/>
      <c r="CE61" s="179"/>
      <c r="CF61" s="179"/>
      <c r="CG61" s="217"/>
    </row>
    <row r="62" spans="1:86" ht="15" customHeight="1">
      <c r="A62" s="139"/>
      <c r="B62" s="715"/>
      <c r="C62" s="715"/>
      <c r="D62" s="715"/>
      <c r="E62" s="706"/>
      <c r="F62" s="706"/>
      <c r="G62" s="707"/>
      <c r="H62" s="716"/>
      <c r="I62" s="716"/>
      <c r="J62" s="716"/>
      <c r="K62" s="716"/>
      <c r="L62" s="716"/>
      <c r="M62" s="716"/>
      <c r="N62" s="716"/>
      <c r="O62" s="716"/>
      <c r="P62" s="716"/>
      <c r="Q62" s="716"/>
      <c r="R62" s="716"/>
      <c r="S62" s="716"/>
      <c r="T62" s="716"/>
      <c r="U62" s="716"/>
      <c r="V62" s="716"/>
      <c r="W62" s="716"/>
      <c r="X62" s="716"/>
      <c r="Y62" s="716"/>
      <c r="Z62" s="716"/>
      <c r="AA62" s="717"/>
      <c r="AB62" s="717"/>
      <c r="AC62" s="717"/>
      <c r="AD62" s="671"/>
      <c r="AE62" s="474" t="str">
        <f>IF(LEN(VLOOKUP(AA60,suvaha!$D$8:$H$158,2,FALSE))&lt;11,"",LEFT(RIGHT(VLOOKUP(AA60,suvaha!$D$8:$H$158,2,FALSE),11),1))</f>
        <v/>
      </c>
      <c r="AF62" s="181"/>
      <c r="AG62" s="474" t="str">
        <f>IF(LEN(VLOOKUP(AA60,suvaha!$D$8:$H$158,2,FALSE))&lt;10,"",LEFT(RIGHT(VLOOKUP(AA60,suvaha!$D$8:$H$158,2,FALSE),10),1))</f>
        <v/>
      </c>
      <c r="AH62" s="476"/>
      <c r="AI62" s="474" t="str">
        <f>IF(LEN(VLOOKUP(AA60,suvaha!$D$8:$H$158,2,FALSE))&lt;9,"",LEFT(RIGHT(VLOOKUP(AA60,suvaha!$D$8:$H$158,2,FALSE),9),1))</f>
        <v/>
      </c>
      <c r="AJ62" s="181"/>
      <c r="AK62" s="474" t="str">
        <f>IF(LEN(VLOOKUP(AA60,suvaha!$D$8:$H$158,2,FALSE))&lt;8,"",LEFT(RIGHT(VLOOKUP(AA60,suvaha!$D$8:$H$158,2,FALSE),8),1))</f>
        <v/>
      </c>
      <c r="AL62" s="476"/>
      <c r="AM62" s="474" t="str">
        <f>IF(LEN(VLOOKUP(AA60,suvaha!$D$8:$H$158,2,FALSE))&lt;7,"",LEFT(RIGHT(VLOOKUP(AA60,suvaha!$D$8:$H$158,2,FALSE),7),1))</f>
        <v/>
      </c>
      <c r="AN62" s="674"/>
      <c r="AO62" s="474" t="str">
        <f>IF(LEN(VLOOKUP(AA60,suvaha!$D$8:$H$158,2,FALSE))&lt;6,"",LEFT(RIGHT(VLOOKUP(AA60,suvaha!$D$8:$H$158,2,FALSE),6),1))</f>
        <v>1</v>
      </c>
      <c r="AP62" s="476"/>
      <c r="AQ62" s="474" t="str">
        <f>IF(LEN(VLOOKUP(AA60,suvaha!$D$8:$H$158,2,FALSE))&lt;5,"",LEFT(RIGHT(VLOOKUP(AA60,suvaha!$D$8:$H$158,2,FALSE),5),1))</f>
        <v>7</v>
      </c>
      <c r="AR62" s="476"/>
      <c r="AS62" s="474" t="str">
        <f>IF(LEN(VLOOKUP(AA60,suvaha!$D$8:$H$158,2,FALSE))&lt;4,"",LEFT(RIGHT(VLOOKUP(AA60,suvaha!$D$8:$H$158,2,FALSE),4),1))</f>
        <v>0</v>
      </c>
      <c r="AT62" s="674"/>
      <c r="AU62" s="474" t="str">
        <f>IF(LEN(VLOOKUP(AA60,suvaha!$D$8:$H$158,2,FALSE))&lt;3,"",LEFT(RIGHT(VLOOKUP(AA60,suvaha!$D$8:$H$158,2,FALSE),3),1))</f>
        <v>8</v>
      </c>
      <c r="AV62" s="476"/>
      <c r="AW62" s="474" t="str">
        <f>IF(LEN(VLOOKUP(AA60,suvaha!$D$8:$H$158,2,FALSE))&lt;2,"",LEFT(RIGHT(VLOOKUP(AA60,suvaha!$D$8:$H$158,2,FALSE),2),1))</f>
        <v>2</v>
      </c>
      <c r="AX62" s="476"/>
      <c r="AY62" s="474" t="str">
        <f>IF(VLOOKUP(AA60,suvaha!$D$8:$H$85,2,FALSE)=0,"",IF(LEN(VLOOKUP(AA60,suvaha!$D$8:$H$158,2,FALSE))&lt;1,"",LEFT(RIGHT(VLOOKUP(AA60,suvaha!$D$8:$H$158,2,FALSE),1),1)))</f>
        <v>7</v>
      </c>
      <c r="AZ62" s="711"/>
      <c r="BA62" s="671"/>
      <c r="BB62" s="474" t="str">
        <f>IF(LEN(VLOOKUP(AA60,suvaha!$D$8:$H$158,4,FALSE))&lt;11,"",LEFT(RIGHT(VLOOKUP(AA60,suvaha!$D$8:$H$158,4,FALSE),11),1))</f>
        <v/>
      </c>
      <c r="BC62" s="181"/>
      <c r="BD62" s="474" t="str">
        <f>IF(LEN(VLOOKUP(AA60,suvaha!$D$8:$H$158,4,FALSE))&lt;10,"",LEFT(RIGHT(VLOOKUP(AA60,suvaha!$D$8:$H$158,4,FALSE),10),1))</f>
        <v/>
      </c>
      <c r="BE62" s="476"/>
      <c r="BF62" s="474" t="str">
        <f>IF(LEN(VLOOKUP(AA60,suvaha!$D$8:$H$158,4,FALSE))&lt;9,"",LEFT(RIGHT(VLOOKUP(AA60,suvaha!$D$8:$H$158,4,FALSE),9),1))</f>
        <v/>
      </c>
      <c r="BG62" s="181"/>
      <c r="BH62" s="474" t="str">
        <f>IF(LEN(VLOOKUP(AA60,suvaha!$D$8:$H$158,4,FALSE))&lt;8,"",LEFT(RIGHT(VLOOKUP(AA60,suvaha!$D$8:$H$158,4,FALSE),8),1))</f>
        <v/>
      </c>
      <c r="BI62" s="476"/>
      <c r="BJ62" s="474" t="str">
        <f>IF(LEN(VLOOKUP(AA60,suvaha!$D$8:$H$158,4,FALSE))&lt;7,"",LEFT(RIGHT(VLOOKUP(AA60,suvaha!$D$8:$H$158,4,FALSE),7),1))</f>
        <v/>
      </c>
      <c r="BK62" s="674"/>
      <c r="BL62" s="474" t="str">
        <f>IF(LEN(VLOOKUP(AA60,suvaha!$D$8:$H$158,4,FALSE))&lt;6,"",LEFT(RIGHT(VLOOKUP(AA60,suvaha!$D$8:$H$158,4,FALSE),6),1))</f>
        <v>1</v>
      </c>
      <c r="BM62" s="476"/>
      <c r="BN62" s="474" t="str">
        <f>IF(LEN(VLOOKUP(AA60,suvaha!$D$8:$H$158,4,FALSE))&lt;5,"",LEFT(RIGHT(VLOOKUP(AA60,suvaha!$D$8:$H$158,4,FALSE),5),1))</f>
        <v>7</v>
      </c>
      <c r="BO62" s="476"/>
      <c r="BP62" s="474" t="str">
        <f>IF(LEN(VLOOKUP(AA60,suvaha!$D$8:$H$158,4,FALSE))&lt;4,"",LEFT(RIGHT(VLOOKUP(AA60,suvaha!$D$8:$H$158,4,FALSE),4),1))</f>
        <v>0</v>
      </c>
      <c r="BQ62" s="674"/>
      <c r="BR62" s="474" t="str">
        <f>IF(LEN(VLOOKUP(AA60,suvaha!$D$8:$H$158,4,FALSE))&lt;3,"",LEFT(RIGHT(VLOOKUP(AA60,suvaha!$D$8:$H$158,4,FALSE),3),1))</f>
        <v>8</v>
      </c>
      <c r="BS62" s="476"/>
      <c r="BT62" s="474" t="str">
        <f>IF(LEN(VLOOKUP(AA60,suvaha!$D$8:$H$158,4,FALSE))&lt;2,"",LEFT(RIGHT(VLOOKUP(AA60,suvaha!$D$8:$H$158,4,FALSE),2),1))</f>
        <v>2</v>
      </c>
      <c r="BU62" s="476"/>
      <c r="BV62" s="474" t="str">
        <f>IF(VLOOKUP(AA60,suvaha!$D$8:$H$85,4,FALSE)=0,"",IF(LEN(VLOOKUP(AA60,suvaha!$D$8:$H$158,4,FALSE))&lt;1,"",LEFT(RIGHT(VLOOKUP(AA60,suvaha!$D$8:$H$158,4,FALSE),1),1)))</f>
        <v>7</v>
      </c>
      <c r="BW62" s="178"/>
      <c r="BX62" s="179"/>
      <c r="BY62" s="179"/>
      <c r="BZ62" s="179"/>
      <c r="CA62" s="179"/>
      <c r="CB62" s="179"/>
      <c r="CC62" s="179"/>
      <c r="CD62" s="179"/>
      <c r="CE62" s="179"/>
      <c r="CF62" s="179"/>
      <c r="CG62" s="217"/>
    </row>
    <row r="63" spans="1:86" ht="3" customHeight="1">
      <c r="A63" s="139"/>
      <c r="B63" s="715"/>
      <c r="C63" s="715"/>
      <c r="D63" s="715"/>
      <c r="E63" s="706"/>
      <c r="F63" s="706"/>
      <c r="G63" s="707"/>
      <c r="H63" s="716"/>
      <c r="I63" s="716"/>
      <c r="J63" s="716"/>
      <c r="K63" s="716"/>
      <c r="L63" s="716"/>
      <c r="M63" s="716"/>
      <c r="N63" s="716"/>
      <c r="O63" s="716"/>
      <c r="P63" s="716"/>
      <c r="Q63" s="716"/>
      <c r="R63" s="716"/>
      <c r="S63" s="716"/>
      <c r="T63" s="716"/>
      <c r="U63" s="716"/>
      <c r="V63" s="716"/>
      <c r="W63" s="716"/>
      <c r="X63" s="716"/>
      <c r="Y63" s="716"/>
      <c r="Z63" s="716"/>
      <c r="AA63" s="717"/>
      <c r="AB63" s="717"/>
      <c r="AC63" s="717"/>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669"/>
      <c r="BB63" s="669"/>
      <c r="BC63" s="669"/>
      <c r="BD63" s="669"/>
      <c r="BE63" s="669"/>
      <c r="BF63" s="669"/>
      <c r="BG63" s="669"/>
      <c r="BH63" s="669"/>
      <c r="BI63" s="669"/>
      <c r="BJ63" s="669"/>
      <c r="BK63" s="669"/>
      <c r="BL63" s="669"/>
      <c r="BM63" s="669"/>
      <c r="BN63" s="669"/>
      <c r="BO63" s="669"/>
      <c r="BP63" s="669"/>
      <c r="BQ63" s="669"/>
      <c r="BR63" s="182"/>
      <c r="BS63" s="182"/>
      <c r="BT63" s="182"/>
      <c r="BU63" s="182"/>
      <c r="BV63" s="182"/>
      <c r="BW63" s="183"/>
      <c r="BX63" s="182"/>
      <c r="BY63" s="182"/>
      <c r="BZ63" s="182"/>
      <c r="CA63" s="182"/>
      <c r="CB63" s="182"/>
      <c r="CC63" s="182"/>
      <c r="CD63" s="182"/>
      <c r="CE63" s="182"/>
      <c r="CF63" s="182"/>
      <c r="CG63" s="218"/>
    </row>
    <row r="64" spans="1:86" ht="3" customHeight="1">
      <c r="A64" s="139"/>
      <c r="B64" s="715"/>
      <c r="C64" s="715"/>
      <c r="D64" s="715"/>
      <c r="E64" s="706"/>
      <c r="F64" s="706"/>
      <c r="G64" s="707"/>
      <c r="H64" s="716"/>
      <c r="I64" s="716"/>
      <c r="J64" s="716"/>
      <c r="K64" s="716"/>
      <c r="L64" s="716"/>
      <c r="M64" s="716"/>
      <c r="N64" s="716"/>
      <c r="O64" s="716"/>
      <c r="P64" s="716"/>
      <c r="Q64" s="716"/>
      <c r="R64" s="716"/>
      <c r="S64" s="716"/>
      <c r="T64" s="716"/>
      <c r="U64" s="716"/>
      <c r="V64" s="716"/>
      <c r="W64" s="716"/>
      <c r="X64" s="716"/>
      <c r="Y64" s="716"/>
      <c r="Z64" s="716"/>
      <c r="AA64" s="717"/>
      <c r="AB64" s="717"/>
      <c r="AC64" s="717"/>
      <c r="AD64" s="670"/>
      <c r="AE64" s="670"/>
      <c r="AF64" s="670"/>
      <c r="AG64" s="670"/>
      <c r="AH64" s="670"/>
      <c r="AI64" s="670"/>
      <c r="AJ64" s="670"/>
      <c r="AK64" s="670"/>
      <c r="AL64" s="670"/>
      <c r="AM64" s="670"/>
      <c r="AN64" s="670"/>
      <c r="AO64" s="670"/>
      <c r="AP64" s="670"/>
      <c r="AQ64" s="670"/>
      <c r="AR64" s="670"/>
      <c r="AS64" s="670"/>
      <c r="AT64" s="670"/>
      <c r="AU64" s="670"/>
      <c r="AV64" s="670"/>
      <c r="AW64" s="670"/>
      <c r="AX64" s="670"/>
      <c r="AY64" s="670"/>
      <c r="AZ64" s="670"/>
      <c r="BA64" s="185"/>
      <c r="BB64" s="175"/>
      <c r="BC64" s="175"/>
      <c r="BD64" s="175"/>
      <c r="BE64" s="175"/>
      <c r="BF64" s="175"/>
      <c r="BG64" s="175"/>
      <c r="BH64" s="175"/>
      <c r="BI64" s="175"/>
      <c r="BJ64" s="176"/>
      <c r="BK64" s="175"/>
      <c r="BL64" s="175"/>
      <c r="BM64" s="175"/>
      <c r="BN64" s="175"/>
      <c r="BO64" s="175"/>
      <c r="BP64" s="175"/>
      <c r="BQ64" s="175"/>
      <c r="BR64" s="175"/>
      <c r="BS64" s="175"/>
      <c r="BT64" s="175"/>
      <c r="BU64" s="175"/>
      <c r="BV64" s="175"/>
      <c r="BW64" s="175"/>
      <c r="BX64" s="175"/>
      <c r="BY64" s="175"/>
      <c r="BZ64" s="175"/>
      <c r="CA64" s="175"/>
      <c r="CB64" s="175"/>
      <c r="CC64" s="175"/>
      <c r="CD64" s="175"/>
      <c r="CE64" s="175"/>
      <c r="CF64" s="175"/>
      <c r="CG64" s="216"/>
    </row>
    <row r="65" spans="1:85" ht="3" customHeight="1">
      <c r="A65" s="139"/>
      <c r="B65" s="715"/>
      <c r="C65" s="715"/>
      <c r="D65" s="715"/>
      <c r="E65" s="706"/>
      <c r="F65" s="706"/>
      <c r="G65" s="707"/>
      <c r="H65" s="716"/>
      <c r="I65" s="716"/>
      <c r="J65" s="716"/>
      <c r="K65" s="716"/>
      <c r="L65" s="716"/>
      <c r="M65" s="716"/>
      <c r="N65" s="716"/>
      <c r="O65" s="716"/>
      <c r="P65" s="716"/>
      <c r="Q65" s="716"/>
      <c r="R65" s="716"/>
      <c r="S65" s="716"/>
      <c r="T65" s="716"/>
      <c r="U65" s="716"/>
      <c r="V65" s="716"/>
      <c r="W65" s="716"/>
      <c r="X65" s="716"/>
      <c r="Y65" s="716"/>
      <c r="Z65" s="716"/>
      <c r="AA65" s="717"/>
      <c r="AB65" s="717"/>
      <c r="AC65" s="717"/>
      <c r="AD65" s="671"/>
      <c r="AE65" s="672"/>
      <c r="AF65" s="672"/>
      <c r="AG65" s="672"/>
      <c r="AH65" s="471"/>
      <c r="AI65" s="673"/>
      <c r="AJ65" s="673"/>
      <c r="AK65" s="673"/>
      <c r="AL65" s="673"/>
      <c r="AM65" s="673"/>
      <c r="AN65" s="674"/>
      <c r="AO65" s="668"/>
      <c r="AP65" s="668"/>
      <c r="AQ65" s="668"/>
      <c r="AR65" s="668"/>
      <c r="AS65" s="668"/>
      <c r="AT65" s="674"/>
      <c r="AU65" s="668"/>
      <c r="AV65" s="668"/>
      <c r="AW65" s="668"/>
      <c r="AX65" s="668"/>
      <c r="AY65" s="668"/>
      <c r="AZ65" s="711"/>
      <c r="BA65" s="186"/>
      <c r="BB65" s="179"/>
      <c r="BC65" s="179"/>
      <c r="BD65" s="179"/>
      <c r="BE65" s="179"/>
      <c r="BF65" s="179"/>
      <c r="BG65" s="179"/>
      <c r="BH65" s="179"/>
      <c r="BI65" s="179"/>
      <c r="BJ65" s="178"/>
      <c r="BK65" s="179"/>
      <c r="BL65" s="672"/>
      <c r="BM65" s="672"/>
      <c r="BN65" s="672"/>
      <c r="BO65" s="471"/>
      <c r="BP65" s="673"/>
      <c r="BQ65" s="673"/>
      <c r="BR65" s="673"/>
      <c r="BS65" s="673"/>
      <c r="BT65" s="673"/>
      <c r="BU65" s="674"/>
      <c r="BV65" s="668"/>
      <c r="BW65" s="668"/>
      <c r="BX65" s="668"/>
      <c r="BY65" s="668"/>
      <c r="BZ65" s="668"/>
      <c r="CA65" s="674"/>
      <c r="CB65" s="668"/>
      <c r="CC65" s="668"/>
      <c r="CD65" s="668"/>
      <c r="CE65" s="668"/>
      <c r="CF65" s="668"/>
      <c r="CG65" s="219"/>
    </row>
    <row r="66" spans="1:85" ht="15" customHeight="1">
      <c r="A66" s="139"/>
      <c r="B66" s="715"/>
      <c r="C66" s="715"/>
      <c r="D66" s="715"/>
      <c r="E66" s="706"/>
      <c r="F66" s="706"/>
      <c r="G66" s="707"/>
      <c r="H66" s="716"/>
      <c r="I66" s="716"/>
      <c r="J66" s="716"/>
      <c r="K66" s="716"/>
      <c r="L66" s="716"/>
      <c r="M66" s="716"/>
      <c r="N66" s="716"/>
      <c r="O66" s="716"/>
      <c r="P66" s="716"/>
      <c r="Q66" s="716"/>
      <c r="R66" s="716"/>
      <c r="S66" s="716"/>
      <c r="T66" s="716"/>
      <c r="U66" s="716"/>
      <c r="V66" s="716"/>
      <c r="W66" s="716"/>
      <c r="X66" s="716"/>
      <c r="Y66" s="716"/>
      <c r="Z66" s="716"/>
      <c r="AA66" s="717"/>
      <c r="AB66" s="717"/>
      <c r="AC66" s="717"/>
      <c r="AD66" s="671"/>
      <c r="AE66" s="474" t="str">
        <f>IF(LEN(VLOOKUP(AA60,suvaha!$D$8:$H$158,3,FALSE))&lt;11,"",LEFT(RIGHT(VLOOKUP(AA60,suvaha!$D$8:$H$158,3,FALSE),11),1))</f>
        <v/>
      </c>
      <c r="AF66" s="181"/>
      <c r="AG66" s="474" t="str">
        <f>IF(LEN(VLOOKUP(AA60,suvaha!$D$8:$H$158,3,FALSE))&lt;10,"",LEFT(RIGHT(VLOOKUP(AA60,suvaha!$D$8:$H$158,3,FALSE),10),1))</f>
        <v/>
      </c>
      <c r="AH66" s="476"/>
      <c r="AI66" s="474" t="str">
        <f>IF(LEN(VLOOKUP(AA60,suvaha!$D$8:$H$158,3,FALSE))&lt;9,"",LEFT(RIGHT(VLOOKUP(AA60,suvaha!$D$8:$H$158,3,FALSE),9),1))</f>
        <v/>
      </c>
      <c r="AJ66" s="181"/>
      <c r="AK66" s="474" t="str">
        <f>IF(LEN(VLOOKUP(AA60,suvaha!$D$8:$H$158,3,FALSE))&lt;8,"",LEFT(RIGHT(VLOOKUP(AA60,suvaha!$D$8:$H$158,3,FALSE),8),1))</f>
        <v/>
      </c>
      <c r="AL66" s="476"/>
      <c r="AM66" s="474" t="str">
        <f>IF(LEN(VLOOKUP(AA60,suvaha!$D$8:$H$158,3,FALSE))&lt;7,"",LEFT(RIGHT(VLOOKUP(AA60,suvaha!$D$8:$H$158,3,FALSE),7),1))</f>
        <v/>
      </c>
      <c r="AN66" s="674"/>
      <c r="AO66" s="474" t="str">
        <f>IF(LEN(VLOOKUP(AA60,suvaha!$D$8:$H$158,3,FALSE))&lt;6,"",LEFT(RIGHT(VLOOKUP(AA60,suvaha!$D$8:$H$158,3,FALSE),6),1))</f>
        <v/>
      </c>
      <c r="AP66" s="476"/>
      <c r="AQ66" s="474" t="str">
        <f>IF(LEN(VLOOKUP(AA60,suvaha!$D$8:$H$158,3,FALSE))&lt;5,"",LEFT(RIGHT(VLOOKUP(AA60,suvaha!$D$8:$H$158,3,FALSE),5),1))</f>
        <v/>
      </c>
      <c r="AR66" s="476"/>
      <c r="AS66" s="474" t="str">
        <f>IF(LEN(VLOOKUP(AA60,suvaha!$D$8:$H$158,3,FALSE))&lt;4,"",LEFT(RIGHT(VLOOKUP(AA60,suvaha!$D$8:$H$158,3,FALSE),4),1))</f>
        <v/>
      </c>
      <c r="AT66" s="674"/>
      <c r="AU66" s="474" t="str">
        <f>IF(LEN(VLOOKUP(AA60,suvaha!$D$8:$H$158,3,FALSE))&lt;3,"",LEFT(RIGHT(VLOOKUP(AA60,suvaha!$D$8:$H$158,3,FALSE),3),1))</f>
        <v/>
      </c>
      <c r="AV66" s="476"/>
      <c r="AW66" s="474" t="str">
        <f>IF(LEN(VLOOKUP(AA60,suvaha!$D$8:$H$158,3,FALSE))&lt;2,"",LEFT(RIGHT(VLOOKUP(AA60,suvaha!$D$8:$H$158,3,FALSE),2),1))</f>
        <v/>
      </c>
      <c r="AX66" s="476"/>
      <c r="AY66" s="474" t="str">
        <f>IF(VLOOKUP(AA60,suvaha!$D$8:$H$85,3,FALSE)=0,"",IF(LEN(VLOOKUP(AA60,suvaha!$D$8:$H$158,3,FALSE))&lt;1,"",LEFT(RIGHT(VLOOKUP(AA60,suvaha!$D$8:$H$158,3,FALSE),1),1)))</f>
        <v/>
      </c>
      <c r="AZ66" s="711"/>
      <c r="BA66" s="186"/>
      <c r="BB66" s="179"/>
      <c r="BC66" s="179"/>
      <c r="BD66" s="179"/>
      <c r="BE66" s="179"/>
      <c r="BF66" s="179"/>
      <c r="BG66" s="179"/>
      <c r="BH66" s="179"/>
      <c r="BI66" s="179"/>
      <c r="BJ66" s="178"/>
      <c r="BK66" s="179"/>
      <c r="BL66" s="474" t="str">
        <f>IF(LEN(VLOOKUP(AA60,suvaha!$D$8:$H$158,5,FALSE))&lt;11,"",LEFT(RIGHT(VLOOKUP(AA60,suvaha!$D$8:$H$158,5,FALSE),11),1))</f>
        <v/>
      </c>
      <c r="BM66" s="181"/>
      <c r="BN66" s="474" t="str">
        <f>IF(LEN(VLOOKUP(AA60,suvaha!$D$8:$H$158,5,FALSE))&lt;10,"",LEFT(RIGHT(VLOOKUP(AA60,suvaha!$D$8:$H$158,5,FALSE),10),1))</f>
        <v/>
      </c>
      <c r="BO66" s="476"/>
      <c r="BP66" s="474" t="str">
        <f>IF(LEN(VLOOKUP(AA60,suvaha!$D$8:$H$158,5,FALSE))&lt;9,"",LEFT(RIGHT(VLOOKUP(AA60,suvaha!$D$8:$H$158,5,FALSE),9),1))</f>
        <v/>
      </c>
      <c r="BQ66" s="181"/>
      <c r="BR66" s="474" t="str">
        <f>IF(LEN(VLOOKUP(AA60,suvaha!$D$8:$H$158,5,FALSE))&lt;8,"",LEFT(RIGHT(VLOOKUP(AA60,suvaha!$D$8:$H$158,5,FALSE),8),1))</f>
        <v/>
      </c>
      <c r="BS66" s="476"/>
      <c r="BT66" s="474" t="str">
        <f>IF(LEN(VLOOKUP(AA60,suvaha!$D$8:$H$158,5,FALSE))&lt;7,"",LEFT(RIGHT(VLOOKUP(AA60,suvaha!$D$8:$H$158,5,FALSE),7),1))</f>
        <v/>
      </c>
      <c r="BU66" s="674"/>
      <c r="BV66" s="474" t="str">
        <f>IF(LEN(VLOOKUP(AA60,suvaha!$D$8:$H$158,5,FALSE))&lt;6,"",LEFT(RIGHT(VLOOKUP(AA60,suvaha!$D$8:$H$158,5,FALSE),6),1))</f>
        <v>1</v>
      </c>
      <c r="BW66" s="476"/>
      <c r="BX66" s="474" t="str">
        <f>IF(LEN(VLOOKUP(AA60,suvaha!$D$8:$H$158,5,FALSE))&lt;5,"",LEFT(RIGHT(VLOOKUP(AA60,suvaha!$D$8:$H$158,5,FALSE),5),1))</f>
        <v>5</v>
      </c>
      <c r="BY66" s="476"/>
      <c r="BZ66" s="474" t="str">
        <f>IF(LEN(VLOOKUP(AA60,suvaha!$D$8:$H$158,5,FALSE))&lt;4,"",LEFT(RIGHT(VLOOKUP(AA60,suvaha!$D$8:$H$158,5,FALSE),4),1))</f>
        <v>0</v>
      </c>
      <c r="CA66" s="674"/>
      <c r="CB66" s="474" t="str">
        <f>IF(LEN(VLOOKUP(AA60,suvaha!$D$8:$H$158,5,FALSE))&lt;3,"",LEFT(RIGHT(VLOOKUP(AA60,suvaha!$D$8:$H$158,5,FALSE),3),1))</f>
        <v>1</v>
      </c>
      <c r="CC66" s="476"/>
      <c r="CD66" s="474" t="str">
        <f>IF(LEN(VLOOKUP(AA60,suvaha!$D$8:$H$158,5,FALSE))&lt;2,"",LEFT(RIGHT(VLOOKUP(AA60,suvaha!$D$8:$H$158,5,FALSE),2),1))</f>
        <v>3</v>
      </c>
      <c r="CE66" s="476"/>
      <c r="CF66" s="474" t="str">
        <f>IF(VLOOKUP(AA60,suvaha!$D$8:$H$85,5,FALSE)=0,"",IF(LEN(VLOOKUP(AA60,suvaha!$D$8:$H$158,5,FALSE))&lt;1,"",LEFT(RIGHT(VLOOKUP(AA60,suvaha!$D$8:$H$158,5,FALSE),1),1)))</f>
        <v>8</v>
      </c>
      <c r="CG66" s="219"/>
    </row>
    <row r="67" spans="1:85" ht="3" customHeight="1">
      <c r="A67" s="139"/>
      <c r="B67" s="715"/>
      <c r="C67" s="715"/>
      <c r="D67" s="715"/>
      <c r="E67" s="706"/>
      <c r="F67" s="706"/>
      <c r="G67" s="707"/>
      <c r="H67" s="716"/>
      <c r="I67" s="716"/>
      <c r="J67" s="716"/>
      <c r="K67" s="716"/>
      <c r="L67" s="716"/>
      <c r="M67" s="716"/>
      <c r="N67" s="716"/>
      <c r="O67" s="716"/>
      <c r="P67" s="716"/>
      <c r="Q67" s="716"/>
      <c r="R67" s="716"/>
      <c r="S67" s="716"/>
      <c r="T67" s="716"/>
      <c r="U67" s="716"/>
      <c r="V67" s="716"/>
      <c r="W67" s="716"/>
      <c r="X67" s="716"/>
      <c r="Y67" s="716"/>
      <c r="Z67" s="716"/>
      <c r="AA67" s="717"/>
      <c r="AB67" s="717"/>
      <c r="AC67" s="717"/>
      <c r="AD67" s="712"/>
      <c r="AE67" s="712"/>
      <c r="AF67" s="712"/>
      <c r="AG67" s="712"/>
      <c r="AH67" s="712"/>
      <c r="AI67" s="712"/>
      <c r="AJ67" s="712"/>
      <c r="AK67" s="712"/>
      <c r="AL67" s="712"/>
      <c r="AM67" s="712"/>
      <c r="AN67" s="712"/>
      <c r="AO67" s="712"/>
      <c r="AP67" s="712"/>
      <c r="AQ67" s="712"/>
      <c r="AR67" s="712"/>
      <c r="AS67" s="712"/>
      <c r="AT67" s="712"/>
      <c r="AU67" s="712"/>
      <c r="AV67" s="712"/>
      <c r="AW67" s="712"/>
      <c r="AX67" s="712"/>
      <c r="AY67" s="712"/>
      <c r="AZ67" s="712"/>
      <c r="BA67" s="189"/>
      <c r="BB67" s="182"/>
      <c r="BC67" s="182"/>
      <c r="BD67" s="182"/>
      <c r="BE67" s="182"/>
      <c r="BF67" s="182"/>
      <c r="BG67" s="182"/>
      <c r="BH67" s="182"/>
      <c r="BI67" s="182"/>
      <c r="BJ67" s="183"/>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218"/>
    </row>
    <row r="68" spans="1:85" s="174" customFormat="1" ht="3" customHeight="1">
      <c r="A68" s="139"/>
      <c r="B68" s="715"/>
      <c r="C68" s="715"/>
      <c r="D68" s="715"/>
      <c r="E68" s="719" t="s">
        <v>59</v>
      </c>
      <c r="F68" s="719"/>
      <c r="G68" s="707"/>
      <c r="H68" s="716" t="str">
        <f>Index!C87</f>
        <v>Nedokončená výroba a polotovary vlastnej výroby (121, 122, 12X) - /192, 193, 19X/</v>
      </c>
      <c r="I68" s="716"/>
      <c r="J68" s="716"/>
      <c r="K68" s="716"/>
      <c r="L68" s="716"/>
      <c r="M68" s="716"/>
      <c r="N68" s="716"/>
      <c r="O68" s="716"/>
      <c r="P68" s="716"/>
      <c r="Q68" s="716"/>
      <c r="R68" s="716"/>
      <c r="S68" s="716"/>
      <c r="T68" s="716"/>
      <c r="U68" s="716"/>
      <c r="V68" s="716"/>
      <c r="W68" s="716"/>
      <c r="X68" s="716"/>
      <c r="Y68" s="716"/>
      <c r="Z68" s="716"/>
      <c r="AA68" s="717" t="s">
        <v>110</v>
      </c>
      <c r="AB68" s="717"/>
      <c r="AC68" s="717"/>
      <c r="AD68" s="670"/>
      <c r="AE68" s="670"/>
      <c r="AF68" s="670"/>
      <c r="AG68" s="670"/>
      <c r="AH68" s="670"/>
      <c r="AI68" s="670"/>
      <c r="AJ68" s="670"/>
      <c r="AK68" s="670"/>
      <c r="AL68" s="670"/>
      <c r="AM68" s="670"/>
      <c r="AN68" s="670"/>
      <c r="AO68" s="670"/>
      <c r="AP68" s="670"/>
      <c r="AQ68" s="670"/>
      <c r="AR68" s="670"/>
      <c r="AS68" s="670"/>
      <c r="AT68" s="670"/>
      <c r="AU68" s="670"/>
      <c r="AV68" s="670"/>
      <c r="AW68" s="670"/>
      <c r="AX68" s="670"/>
      <c r="AY68" s="670"/>
      <c r="AZ68" s="670"/>
      <c r="BA68" s="710"/>
      <c r="BB68" s="710"/>
      <c r="BC68" s="710"/>
      <c r="BD68" s="710"/>
      <c r="BE68" s="710"/>
      <c r="BF68" s="710"/>
      <c r="BG68" s="710"/>
      <c r="BH68" s="710"/>
      <c r="BI68" s="710"/>
      <c r="BJ68" s="710"/>
      <c r="BK68" s="710"/>
      <c r="BL68" s="710"/>
      <c r="BM68" s="710"/>
      <c r="BN68" s="710"/>
      <c r="BO68" s="710"/>
      <c r="BP68" s="710"/>
      <c r="BQ68" s="710"/>
      <c r="BR68" s="175"/>
      <c r="BS68" s="175"/>
      <c r="BT68" s="175"/>
      <c r="BU68" s="175"/>
      <c r="BV68" s="175"/>
      <c r="BW68" s="176"/>
      <c r="BX68" s="175"/>
      <c r="BY68" s="175"/>
      <c r="BZ68" s="175"/>
      <c r="CA68" s="175"/>
      <c r="CB68" s="175"/>
      <c r="CC68" s="175"/>
      <c r="CD68" s="175"/>
      <c r="CE68" s="175"/>
      <c r="CF68" s="175"/>
      <c r="CG68" s="216"/>
    </row>
    <row r="69" spans="1:85" s="174" customFormat="1" ht="3" customHeight="1">
      <c r="A69" s="139"/>
      <c r="B69" s="715"/>
      <c r="C69" s="715"/>
      <c r="D69" s="715"/>
      <c r="E69" s="719"/>
      <c r="F69" s="719"/>
      <c r="G69" s="707"/>
      <c r="H69" s="716"/>
      <c r="I69" s="716"/>
      <c r="J69" s="716"/>
      <c r="K69" s="716"/>
      <c r="L69" s="716"/>
      <c r="M69" s="716"/>
      <c r="N69" s="716"/>
      <c r="O69" s="716"/>
      <c r="P69" s="716"/>
      <c r="Q69" s="716"/>
      <c r="R69" s="716"/>
      <c r="S69" s="716"/>
      <c r="T69" s="716"/>
      <c r="U69" s="716"/>
      <c r="V69" s="716"/>
      <c r="W69" s="716"/>
      <c r="X69" s="716"/>
      <c r="Y69" s="716"/>
      <c r="Z69" s="716"/>
      <c r="AA69" s="717"/>
      <c r="AB69" s="717"/>
      <c r="AC69" s="717"/>
      <c r="AD69" s="671"/>
      <c r="AE69" s="672"/>
      <c r="AF69" s="672"/>
      <c r="AG69" s="672"/>
      <c r="AH69" s="471"/>
      <c r="AI69" s="673"/>
      <c r="AJ69" s="673"/>
      <c r="AK69" s="673"/>
      <c r="AL69" s="673"/>
      <c r="AM69" s="673"/>
      <c r="AN69" s="674"/>
      <c r="AO69" s="668"/>
      <c r="AP69" s="668"/>
      <c r="AQ69" s="668"/>
      <c r="AR69" s="668"/>
      <c r="AS69" s="668"/>
      <c r="AT69" s="674"/>
      <c r="AU69" s="668"/>
      <c r="AV69" s="668"/>
      <c r="AW69" s="668"/>
      <c r="AX69" s="668"/>
      <c r="AY69" s="668"/>
      <c r="AZ69" s="711"/>
      <c r="BA69" s="671"/>
      <c r="BB69" s="672"/>
      <c r="BC69" s="672"/>
      <c r="BD69" s="672"/>
      <c r="BE69" s="471"/>
      <c r="BF69" s="673"/>
      <c r="BG69" s="673"/>
      <c r="BH69" s="673"/>
      <c r="BI69" s="673"/>
      <c r="BJ69" s="673"/>
      <c r="BK69" s="674"/>
      <c r="BL69" s="668"/>
      <c r="BM69" s="668"/>
      <c r="BN69" s="668"/>
      <c r="BO69" s="668"/>
      <c r="BP69" s="668"/>
      <c r="BQ69" s="674"/>
      <c r="BR69" s="668"/>
      <c r="BS69" s="668"/>
      <c r="BT69" s="668"/>
      <c r="BU69" s="668"/>
      <c r="BV69" s="668"/>
      <c r="BW69" s="178"/>
      <c r="BX69" s="179"/>
      <c r="BY69" s="179"/>
      <c r="BZ69" s="179"/>
      <c r="CA69" s="179"/>
      <c r="CB69" s="179"/>
      <c r="CC69" s="179"/>
      <c r="CD69" s="179"/>
      <c r="CE69" s="179"/>
      <c r="CF69" s="179"/>
      <c r="CG69" s="217"/>
    </row>
    <row r="70" spans="1:85" ht="15" customHeight="1">
      <c r="A70" s="139"/>
      <c r="B70" s="715"/>
      <c r="C70" s="715"/>
      <c r="D70" s="715"/>
      <c r="E70" s="719"/>
      <c r="F70" s="719"/>
      <c r="G70" s="707"/>
      <c r="H70" s="716"/>
      <c r="I70" s="716"/>
      <c r="J70" s="716"/>
      <c r="K70" s="716"/>
      <c r="L70" s="716"/>
      <c r="M70" s="716"/>
      <c r="N70" s="716"/>
      <c r="O70" s="716"/>
      <c r="P70" s="716"/>
      <c r="Q70" s="716"/>
      <c r="R70" s="716"/>
      <c r="S70" s="716"/>
      <c r="T70" s="716"/>
      <c r="U70" s="716"/>
      <c r="V70" s="716"/>
      <c r="W70" s="716"/>
      <c r="X70" s="716"/>
      <c r="Y70" s="716"/>
      <c r="Z70" s="716"/>
      <c r="AA70" s="717"/>
      <c r="AB70" s="717"/>
      <c r="AC70" s="717"/>
      <c r="AD70" s="671"/>
      <c r="AE70" s="474" t="str">
        <f>IF(LEN(VLOOKUP(AA68,suvaha!$D$8:$H$158,2,FALSE))&lt;11,"",LEFT(RIGHT(VLOOKUP(AA68,suvaha!$D$8:$H$158,2,FALSE),11),1))</f>
        <v/>
      </c>
      <c r="AF70" s="181"/>
      <c r="AG70" s="474" t="str">
        <f>IF(LEN(VLOOKUP(AA68,suvaha!$D$8:$H$158,2,FALSE))&lt;10,"",LEFT(RIGHT(VLOOKUP(AA68,suvaha!$D$8:$H$158,2,FALSE),10),1))</f>
        <v/>
      </c>
      <c r="AH70" s="476"/>
      <c r="AI70" s="474" t="str">
        <f>IF(LEN(VLOOKUP(AA68,suvaha!$D$8:$H$158,2,FALSE))&lt;9,"",LEFT(RIGHT(VLOOKUP(AA68,suvaha!$D$8:$H$158,2,FALSE),9),1))</f>
        <v/>
      </c>
      <c r="AJ70" s="181"/>
      <c r="AK70" s="474" t="str">
        <f>IF(LEN(VLOOKUP(AA68,suvaha!$D$8:$H$158,2,FALSE))&lt;8,"",LEFT(RIGHT(VLOOKUP(AA68,suvaha!$D$8:$H$158,2,FALSE),8),1))</f>
        <v/>
      </c>
      <c r="AL70" s="476"/>
      <c r="AM70" s="474" t="str">
        <f>IF(LEN(VLOOKUP(AA68,suvaha!$D$8:$H$158,2,FALSE))&lt;7,"",LEFT(RIGHT(VLOOKUP(AA68,suvaha!$D$8:$H$158,2,FALSE),7),1))</f>
        <v/>
      </c>
      <c r="AN70" s="674"/>
      <c r="AO70" s="474" t="str">
        <f>IF(LEN(VLOOKUP(AA68,suvaha!$D$8:$H$158,2,FALSE))&lt;6,"",LEFT(RIGHT(VLOOKUP(AA68,suvaha!$D$8:$H$158,2,FALSE),6),1))</f>
        <v/>
      </c>
      <c r="AP70" s="476"/>
      <c r="AQ70" s="474" t="str">
        <f>IF(LEN(VLOOKUP(AA68,suvaha!$D$8:$H$158,2,FALSE))&lt;5,"",LEFT(RIGHT(VLOOKUP(AA68,suvaha!$D$8:$H$158,2,FALSE),5),1))</f>
        <v/>
      </c>
      <c r="AR70" s="476"/>
      <c r="AS70" s="474" t="str">
        <f>IF(LEN(VLOOKUP(AA68,suvaha!$D$8:$H$158,2,FALSE))&lt;4,"",LEFT(RIGHT(VLOOKUP(AA68,suvaha!$D$8:$H$158,2,FALSE),4),1))</f>
        <v/>
      </c>
      <c r="AT70" s="674"/>
      <c r="AU70" s="474" t="str">
        <f>IF(LEN(VLOOKUP(AA68,suvaha!$D$8:$H$158,2,FALSE))&lt;3,"",LEFT(RIGHT(VLOOKUP(AA68,suvaha!$D$8:$H$158,2,FALSE),3),1))</f>
        <v/>
      </c>
      <c r="AV70" s="476"/>
      <c r="AW70" s="474" t="str">
        <f>IF(LEN(VLOOKUP(AA68,suvaha!$D$8:$H$158,2,FALSE))&lt;2,"",LEFT(RIGHT(VLOOKUP(AA68,suvaha!$D$8:$H$158,2,FALSE),2),1))</f>
        <v/>
      </c>
      <c r="AX70" s="476"/>
      <c r="AY70" s="474" t="str">
        <f>IF(VLOOKUP(AA68,suvaha!$D$8:$H$85,2,FALSE)=0,"",IF(LEN(VLOOKUP(AA68,suvaha!$D$8:$H$158,2,FALSE))&lt;1,"",LEFT(RIGHT(VLOOKUP(AA68,suvaha!$D$8:$H$158,2,FALSE),1),1)))</f>
        <v/>
      </c>
      <c r="AZ70" s="711"/>
      <c r="BA70" s="671"/>
      <c r="BB70" s="474" t="str">
        <f>IF(LEN(VLOOKUP(AA68,suvaha!$D$8:$H$158,4,FALSE))&lt;11,"",LEFT(RIGHT(VLOOKUP(AA68,suvaha!$D$8:$H$158,4,FALSE),11),1))</f>
        <v/>
      </c>
      <c r="BC70" s="181"/>
      <c r="BD70" s="474" t="str">
        <f>IF(LEN(VLOOKUP(AA68,suvaha!$D$8:$H$158,4,FALSE))&lt;10,"",LEFT(RIGHT(VLOOKUP(AA68,suvaha!$D$8:$H$158,4,FALSE),10),1))</f>
        <v/>
      </c>
      <c r="BE70" s="476"/>
      <c r="BF70" s="474" t="str">
        <f>IF(LEN(VLOOKUP(AA68,suvaha!$D$8:$H$158,4,FALSE))&lt;9,"",LEFT(RIGHT(VLOOKUP(AA68,suvaha!$D$8:$H$158,4,FALSE),9),1))</f>
        <v/>
      </c>
      <c r="BG70" s="181"/>
      <c r="BH70" s="474" t="str">
        <f>IF(LEN(VLOOKUP(AA68,suvaha!$D$8:$H$158,4,FALSE))&lt;8,"",LEFT(RIGHT(VLOOKUP(AA68,suvaha!$D$8:$H$158,4,FALSE),8),1))</f>
        <v/>
      </c>
      <c r="BI70" s="476"/>
      <c r="BJ70" s="474" t="str">
        <f>IF(LEN(VLOOKUP(AA68,suvaha!$D$8:$H$158,4,FALSE))&lt;7,"",LEFT(RIGHT(VLOOKUP(AA68,suvaha!$D$8:$H$158,4,FALSE),7),1))</f>
        <v/>
      </c>
      <c r="BK70" s="674"/>
      <c r="BL70" s="474" t="str">
        <f>IF(LEN(VLOOKUP(AA68,suvaha!$D$8:$H$158,4,FALSE))&lt;6,"",LEFT(RIGHT(VLOOKUP(AA68,suvaha!$D$8:$H$158,4,FALSE),6),1))</f>
        <v/>
      </c>
      <c r="BM70" s="476"/>
      <c r="BN70" s="474" t="str">
        <f>IF(LEN(VLOOKUP(AA68,suvaha!$D$8:$H$158,4,FALSE))&lt;5,"",LEFT(RIGHT(VLOOKUP(AA68,suvaha!$D$8:$H$158,4,FALSE),5),1))</f>
        <v/>
      </c>
      <c r="BO70" s="476"/>
      <c r="BP70" s="474" t="str">
        <f>IF(LEN(VLOOKUP(AA68,suvaha!$D$8:$H$158,4,FALSE))&lt;4,"",LEFT(RIGHT(VLOOKUP(AA68,suvaha!$D$8:$H$158,4,FALSE),4),1))</f>
        <v/>
      </c>
      <c r="BQ70" s="674"/>
      <c r="BR70" s="474" t="str">
        <f>IF(LEN(VLOOKUP(AA68,suvaha!$D$8:$H$158,4,FALSE))&lt;3,"",LEFT(RIGHT(VLOOKUP(AA68,suvaha!$D$8:$H$158,4,FALSE),3),1))</f>
        <v/>
      </c>
      <c r="BS70" s="476"/>
      <c r="BT70" s="474" t="str">
        <f>IF(LEN(VLOOKUP(AA68,suvaha!$D$8:$H$158,4,FALSE))&lt;2,"",LEFT(RIGHT(VLOOKUP(AA68,suvaha!$D$8:$H$158,4,FALSE),2),1))</f>
        <v/>
      </c>
      <c r="BU70" s="476"/>
      <c r="BV70" s="474" t="str">
        <f>IF(VLOOKUP(AA68,suvaha!$D$8:$H$85,4,FALSE)=0,"",IF(LEN(VLOOKUP(AA68,suvaha!$D$8:$H$158,4,FALSE))&lt;1,"",LEFT(RIGHT(VLOOKUP(AA68,suvaha!$D$8:$H$158,4,FALSE),1),1)))</f>
        <v/>
      </c>
      <c r="BW70" s="178"/>
      <c r="BX70" s="179"/>
      <c r="BY70" s="179"/>
      <c r="BZ70" s="179"/>
      <c r="CA70" s="179"/>
      <c r="CB70" s="179"/>
      <c r="CC70" s="179"/>
      <c r="CD70" s="179"/>
      <c r="CE70" s="179"/>
      <c r="CF70" s="179"/>
      <c r="CG70" s="217"/>
    </row>
    <row r="71" spans="1:85" ht="3" customHeight="1">
      <c r="A71" s="139"/>
      <c r="B71" s="715"/>
      <c r="C71" s="715"/>
      <c r="D71" s="715"/>
      <c r="E71" s="719"/>
      <c r="F71" s="719"/>
      <c r="G71" s="707"/>
      <c r="H71" s="716"/>
      <c r="I71" s="716"/>
      <c r="J71" s="716"/>
      <c r="K71" s="716"/>
      <c r="L71" s="716"/>
      <c r="M71" s="716"/>
      <c r="N71" s="716"/>
      <c r="O71" s="716"/>
      <c r="P71" s="716"/>
      <c r="Q71" s="716"/>
      <c r="R71" s="716"/>
      <c r="S71" s="716"/>
      <c r="T71" s="716"/>
      <c r="U71" s="716"/>
      <c r="V71" s="716"/>
      <c r="W71" s="716"/>
      <c r="X71" s="716"/>
      <c r="Y71" s="716"/>
      <c r="Z71" s="716"/>
      <c r="AA71" s="717"/>
      <c r="AB71" s="717"/>
      <c r="AC71" s="717"/>
      <c r="AD71" s="712"/>
      <c r="AE71" s="712"/>
      <c r="AF71" s="712"/>
      <c r="AG71" s="712"/>
      <c r="AH71" s="712"/>
      <c r="AI71" s="712"/>
      <c r="AJ71" s="712"/>
      <c r="AK71" s="712"/>
      <c r="AL71" s="712"/>
      <c r="AM71" s="712"/>
      <c r="AN71" s="712"/>
      <c r="AO71" s="712"/>
      <c r="AP71" s="712"/>
      <c r="AQ71" s="712"/>
      <c r="AR71" s="712"/>
      <c r="AS71" s="712"/>
      <c r="AT71" s="712"/>
      <c r="AU71" s="712"/>
      <c r="AV71" s="712"/>
      <c r="AW71" s="712"/>
      <c r="AX71" s="712"/>
      <c r="AY71" s="712"/>
      <c r="AZ71" s="712"/>
      <c r="BA71" s="669"/>
      <c r="BB71" s="669"/>
      <c r="BC71" s="669"/>
      <c r="BD71" s="669"/>
      <c r="BE71" s="669"/>
      <c r="BF71" s="669"/>
      <c r="BG71" s="669"/>
      <c r="BH71" s="669"/>
      <c r="BI71" s="669"/>
      <c r="BJ71" s="669"/>
      <c r="BK71" s="669"/>
      <c r="BL71" s="669"/>
      <c r="BM71" s="669"/>
      <c r="BN71" s="669"/>
      <c r="BO71" s="669"/>
      <c r="BP71" s="669"/>
      <c r="BQ71" s="669"/>
      <c r="BR71" s="182"/>
      <c r="BS71" s="182"/>
      <c r="BT71" s="182"/>
      <c r="BU71" s="182"/>
      <c r="BV71" s="182"/>
      <c r="BW71" s="183"/>
      <c r="BX71" s="182"/>
      <c r="BY71" s="182"/>
      <c r="BZ71" s="182"/>
      <c r="CA71" s="182"/>
      <c r="CB71" s="182"/>
      <c r="CC71" s="182"/>
      <c r="CD71" s="182"/>
      <c r="CE71" s="182"/>
      <c r="CF71" s="182"/>
      <c r="CG71" s="218"/>
    </row>
    <row r="72" spans="1:85" ht="3" customHeight="1">
      <c r="A72" s="139"/>
      <c r="B72" s="715"/>
      <c r="C72" s="715"/>
      <c r="D72" s="715"/>
      <c r="E72" s="719"/>
      <c r="F72" s="719"/>
      <c r="G72" s="707"/>
      <c r="H72" s="716"/>
      <c r="I72" s="716"/>
      <c r="J72" s="716"/>
      <c r="K72" s="716"/>
      <c r="L72" s="716"/>
      <c r="M72" s="716"/>
      <c r="N72" s="716"/>
      <c r="O72" s="716"/>
      <c r="P72" s="716"/>
      <c r="Q72" s="716"/>
      <c r="R72" s="716"/>
      <c r="S72" s="716"/>
      <c r="T72" s="716"/>
      <c r="U72" s="716"/>
      <c r="V72" s="716"/>
      <c r="W72" s="716"/>
      <c r="X72" s="716"/>
      <c r="Y72" s="716"/>
      <c r="Z72" s="716"/>
      <c r="AA72" s="717"/>
      <c r="AB72" s="717"/>
      <c r="AC72" s="717"/>
      <c r="AD72" s="670"/>
      <c r="AE72" s="670"/>
      <c r="AF72" s="670"/>
      <c r="AG72" s="670"/>
      <c r="AH72" s="670"/>
      <c r="AI72" s="670"/>
      <c r="AJ72" s="670"/>
      <c r="AK72" s="670"/>
      <c r="AL72" s="670"/>
      <c r="AM72" s="670"/>
      <c r="AN72" s="670"/>
      <c r="AO72" s="670"/>
      <c r="AP72" s="670"/>
      <c r="AQ72" s="670"/>
      <c r="AR72" s="670"/>
      <c r="AS72" s="670"/>
      <c r="AT72" s="670"/>
      <c r="AU72" s="670"/>
      <c r="AV72" s="670"/>
      <c r="AW72" s="670"/>
      <c r="AX72" s="670"/>
      <c r="AY72" s="670"/>
      <c r="AZ72" s="670"/>
      <c r="BA72" s="185"/>
      <c r="BB72" s="175"/>
      <c r="BC72" s="175"/>
      <c r="BD72" s="175"/>
      <c r="BE72" s="175"/>
      <c r="BF72" s="175"/>
      <c r="BG72" s="175"/>
      <c r="BH72" s="175"/>
      <c r="BI72" s="175"/>
      <c r="BJ72" s="176"/>
      <c r="BK72" s="175"/>
      <c r="BL72" s="175"/>
      <c r="BM72" s="175"/>
      <c r="BN72" s="175"/>
      <c r="BO72" s="175"/>
      <c r="BP72" s="175"/>
      <c r="BQ72" s="175"/>
      <c r="BR72" s="175"/>
      <c r="BS72" s="175"/>
      <c r="BT72" s="175"/>
      <c r="BU72" s="175"/>
      <c r="BV72" s="175"/>
      <c r="BW72" s="175"/>
      <c r="BX72" s="175"/>
      <c r="BY72" s="175"/>
      <c r="BZ72" s="175"/>
      <c r="CA72" s="175"/>
      <c r="CB72" s="175"/>
      <c r="CC72" s="175"/>
      <c r="CD72" s="175"/>
      <c r="CE72" s="175"/>
      <c r="CF72" s="175"/>
      <c r="CG72" s="216"/>
    </row>
    <row r="73" spans="1:85" ht="3" customHeight="1">
      <c r="A73" s="139"/>
      <c r="B73" s="715"/>
      <c r="C73" s="715"/>
      <c r="D73" s="715"/>
      <c r="E73" s="719"/>
      <c r="F73" s="719"/>
      <c r="G73" s="707"/>
      <c r="H73" s="716"/>
      <c r="I73" s="716"/>
      <c r="J73" s="716"/>
      <c r="K73" s="716"/>
      <c r="L73" s="716"/>
      <c r="M73" s="716"/>
      <c r="N73" s="716"/>
      <c r="O73" s="716"/>
      <c r="P73" s="716"/>
      <c r="Q73" s="716"/>
      <c r="R73" s="716"/>
      <c r="S73" s="716"/>
      <c r="T73" s="716"/>
      <c r="U73" s="716"/>
      <c r="V73" s="716"/>
      <c r="W73" s="716"/>
      <c r="X73" s="716"/>
      <c r="Y73" s="716"/>
      <c r="Z73" s="716"/>
      <c r="AA73" s="717"/>
      <c r="AB73" s="717"/>
      <c r="AC73" s="717"/>
      <c r="AD73" s="671"/>
      <c r="AE73" s="672"/>
      <c r="AF73" s="672"/>
      <c r="AG73" s="672"/>
      <c r="AH73" s="471"/>
      <c r="AI73" s="673"/>
      <c r="AJ73" s="673"/>
      <c r="AK73" s="673"/>
      <c r="AL73" s="673"/>
      <c r="AM73" s="673"/>
      <c r="AN73" s="674"/>
      <c r="AO73" s="668"/>
      <c r="AP73" s="668"/>
      <c r="AQ73" s="668"/>
      <c r="AR73" s="668"/>
      <c r="AS73" s="668"/>
      <c r="AT73" s="674"/>
      <c r="AU73" s="668"/>
      <c r="AV73" s="668"/>
      <c r="AW73" s="668"/>
      <c r="AX73" s="668"/>
      <c r="AY73" s="668"/>
      <c r="AZ73" s="711"/>
      <c r="BA73" s="186"/>
      <c r="BB73" s="179"/>
      <c r="BC73" s="179"/>
      <c r="BD73" s="179"/>
      <c r="BE73" s="179"/>
      <c r="BF73" s="179"/>
      <c r="BG73" s="179"/>
      <c r="BH73" s="179"/>
      <c r="BI73" s="179"/>
      <c r="BJ73" s="178"/>
      <c r="BK73" s="179"/>
      <c r="BL73" s="672"/>
      <c r="BM73" s="672"/>
      <c r="BN73" s="672"/>
      <c r="BO73" s="471"/>
      <c r="BP73" s="673"/>
      <c r="BQ73" s="673"/>
      <c r="BR73" s="673"/>
      <c r="BS73" s="673"/>
      <c r="BT73" s="673"/>
      <c r="BU73" s="674"/>
      <c r="BV73" s="668"/>
      <c r="BW73" s="668"/>
      <c r="BX73" s="668"/>
      <c r="BY73" s="668"/>
      <c r="BZ73" s="668"/>
      <c r="CA73" s="674"/>
      <c r="CB73" s="668"/>
      <c r="CC73" s="668"/>
      <c r="CD73" s="668"/>
      <c r="CE73" s="668"/>
      <c r="CF73" s="668"/>
      <c r="CG73" s="219"/>
    </row>
    <row r="74" spans="1:85" ht="15" customHeight="1">
      <c r="A74" s="139"/>
      <c r="B74" s="715"/>
      <c r="C74" s="715"/>
      <c r="D74" s="715"/>
      <c r="E74" s="719"/>
      <c r="F74" s="719"/>
      <c r="G74" s="707"/>
      <c r="H74" s="716"/>
      <c r="I74" s="716"/>
      <c r="J74" s="716"/>
      <c r="K74" s="716"/>
      <c r="L74" s="716"/>
      <c r="M74" s="716"/>
      <c r="N74" s="716"/>
      <c r="O74" s="716"/>
      <c r="P74" s="716"/>
      <c r="Q74" s="716"/>
      <c r="R74" s="716"/>
      <c r="S74" s="716"/>
      <c r="T74" s="716"/>
      <c r="U74" s="716"/>
      <c r="V74" s="716"/>
      <c r="W74" s="716"/>
      <c r="X74" s="716"/>
      <c r="Y74" s="716"/>
      <c r="Z74" s="716"/>
      <c r="AA74" s="717"/>
      <c r="AB74" s="717"/>
      <c r="AC74" s="717"/>
      <c r="AD74" s="671"/>
      <c r="AE74" s="474" t="str">
        <f>IF(LEN(VLOOKUP(AA68,suvaha!$D$8:$H$158,3,FALSE))&lt;11,"",LEFT(RIGHT(VLOOKUP(AA68,suvaha!$D$8:$H$158,3,FALSE),11),1))</f>
        <v/>
      </c>
      <c r="AF74" s="181"/>
      <c r="AG74" s="474" t="str">
        <f>IF(LEN(VLOOKUP(AA68,suvaha!$D$8:$H$158,3,FALSE))&lt;10,"",LEFT(RIGHT(VLOOKUP(AA68,suvaha!$D$8:$H$158,3,FALSE),10),1))</f>
        <v/>
      </c>
      <c r="AH74" s="476"/>
      <c r="AI74" s="474" t="str">
        <f>IF(LEN(VLOOKUP(AA68,suvaha!$D$8:$H$158,3,FALSE))&lt;9,"",LEFT(RIGHT(VLOOKUP(AA68,suvaha!$D$8:$H$158,3,FALSE),9),1))</f>
        <v/>
      </c>
      <c r="AJ74" s="181"/>
      <c r="AK74" s="474" t="str">
        <f>IF(LEN(VLOOKUP(AA68,suvaha!$D$8:$H$158,3,FALSE))&lt;8,"",LEFT(RIGHT(VLOOKUP(AA68,suvaha!$D$8:$H$158,3,FALSE),8),1))</f>
        <v/>
      </c>
      <c r="AL74" s="476"/>
      <c r="AM74" s="474" t="str">
        <f>IF(LEN(VLOOKUP(AA68,suvaha!$D$8:$H$158,3,FALSE))&lt;7,"",LEFT(RIGHT(VLOOKUP(AA68,suvaha!$D$8:$H$158,3,FALSE),7),1))</f>
        <v/>
      </c>
      <c r="AN74" s="674"/>
      <c r="AO74" s="474" t="str">
        <f>IF(LEN(VLOOKUP(AA68,suvaha!$D$8:$H$158,3,FALSE))&lt;6,"",LEFT(RIGHT(VLOOKUP(AA68,suvaha!$D$8:$H$158,3,FALSE),6),1))</f>
        <v/>
      </c>
      <c r="AP74" s="476"/>
      <c r="AQ74" s="474" t="str">
        <f>IF(LEN(VLOOKUP(AA68,suvaha!$D$8:$H$158,3,FALSE))&lt;5,"",LEFT(RIGHT(VLOOKUP(AA68,suvaha!$D$8:$H$158,3,FALSE),5),1))</f>
        <v/>
      </c>
      <c r="AR74" s="476"/>
      <c r="AS74" s="474" t="str">
        <f>IF(LEN(VLOOKUP(AA68,suvaha!$D$8:$H$158,3,FALSE))&lt;4,"",LEFT(RIGHT(VLOOKUP(AA68,suvaha!$D$8:$H$158,3,FALSE),4),1))</f>
        <v/>
      </c>
      <c r="AT74" s="674"/>
      <c r="AU74" s="474" t="str">
        <f>IF(LEN(VLOOKUP(AA68,suvaha!$D$8:$H$158,3,FALSE))&lt;3,"",LEFT(RIGHT(VLOOKUP(AA68,suvaha!$D$8:$H$158,3,FALSE),3),1))</f>
        <v/>
      </c>
      <c r="AV74" s="476"/>
      <c r="AW74" s="474" t="str">
        <f>IF(LEN(VLOOKUP(AA68,suvaha!$D$8:$H$158,3,FALSE))&lt;2,"",LEFT(RIGHT(VLOOKUP(AA68,suvaha!$D$8:$H$158,3,FALSE),2),1))</f>
        <v/>
      </c>
      <c r="AX74" s="476"/>
      <c r="AY74" s="474" t="str">
        <f>IF(VLOOKUP(AA68,suvaha!$D$8:$H$85,3,FALSE)=0,"",IF(LEN(VLOOKUP(AA68,suvaha!$D$8:$H$158,3,FALSE))&lt;1,"",LEFT(RIGHT(VLOOKUP(AA68,suvaha!$D$8:$H$158,3,FALSE),1),1)))</f>
        <v/>
      </c>
      <c r="AZ74" s="711"/>
      <c r="BA74" s="186"/>
      <c r="BB74" s="179"/>
      <c r="BC74" s="179"/>
      <c r="BD74" s="179"/>
      <c r="BE74" s="179"/>
      <c r="BF74" s="179"/>
      <c r="BG74" s="179"/>
      <c r="BH74" s="179"/>
      <c r="BI74" s="179"/>
      <c r="BJ74" s="178"/>
      <c r="BK74" s="179"/>
      <c r="BL74" s="474" t="str">
        <f>IF(LEN(VLOOKUP(AA68,suvaha!$D$8:$H$158,5,FALSE))&lt;11,"",LEFT(RIGHT(VLOOKUP(AA68,suvaha!$D$8:$H$158,5,FALSE),11),1))</f>
        <v/>
      </c>
      <c r="BM74" s="181"/>
      <c r="BN74" s="474" t="str">
        <f>IF(LEN(VLOOKUP(AA68,suvaha!$D$8:$H$158,5,FALSE))&lt;10,"",LEFT(RIGHT(VLOOKUP(AA68,suvaha!$D$8:$H$158,5,FALSE),10),1))</f>
        <v/>
      </c>
      <c r="BO74" s="476"/>
      <c r="BP74" s="474" t="str">
        <f>IF(LEN(VLOOKUP(AA68,suvaha!$D$8:$H$158,5,FALSE))&lt;9,"",LEFT(RIGHT(VLOOKUP(AA68,suvaha!$D$8:$H$158,5,FALSE),9),1))</f>
        <v/>
      </c>
      <c r="BQ74" s="181"/>
      <c r="BR74" s="474" t="str">
        <f>IF(LEN(VLOOKUP(AA68,suvaha!$D$8:$H$158,5,FALSE))&lt;8,"",LEFT(RIGHT(VLOOKUP(AA68,suvaha!$D$8:$H$158,5,FALSE),8),1))</f>
        <v/>
      </c>
      <c r="BS74" s="476"/>
      <c r="BT74" s="474" t="str">
        <f>IF(LEN(VLOOKUP(AA68,suvaha!$D$8:$H$158,5,FALSE))&lt;7,"",LEFT(RIGHT(VLOOKUP(AA68,suvaha!$D$8:$H$158,5,FALSE),7),1))</f>
        <v/>
      </c>
      <c r="BU74" s="674"/>
      <c r="BV74" s="474" t="str">
        <f>IF(LEN(VLOOKUP(AA68,suvaha!$D$8:$H$158,5,FALSE))&lt;6,"",LEFT(RIGHT(VLOOKUP(AA68,suvaha!$D$8:$H$158,5,FALSE),6),1))</f>
        <v/>
      </c>
      <c r="BW74" s="476"/>
      <c r="BX74" s="474" t="str">
        <f>IF(LEN(VLOOKUP(AA68,suvaha!$D$8:$H$158,5,FALSE))&lt;5,"",LEFT(RIGHT(VLOOKUP(AA68,suvaha!$D$8:$H$158,5,FALSE),5),1))</f>
        <v/>
      </c>
      <c r="BY74" s="476"/>
      <c r="BZ74" s="474" t="str">
        <f>IF(LEN(VLOOKUP(AA68,suvaha!$D$8:$H$158,5,FALSE))&lt;4,"",LEFT(RIGHT(VLOOKUP(AA68,suvaha!$D$8:$H$158,5,FALSE),4),1))</f>
        <v/>
      </c>
      <c r="CA74" s="674"/>
      <c r="CB74" s="474" t="str">
        <f>IF(LEN(VLOOKUP(AA68,suvaha!$D$8:$H$158,5,FALSE))&lt;3,"",LEFT(RIGHT(VLOOKUP(AA68,suvaha!$D$8:$H$158,5,FALSE),3),1))</f>
        <v/>
      </c>
      <c r="CC74" s="476"/>
      <c r="CD74" s="474" t="str">
        <f>IF(LEN(VLOOKUP(AA68,suvaha!$D$8:$H$158,5,FALSE))&lt;2,"",LEFT(RIGHT(VLOOKUP(AA68,suvaha!$D$8:$H$158,5,FALSE),2),1))</f>
        <v/>
      </c>
      <c r="CE74" s="476"/>
      <c r="CF74" s="474" t="str">
        <f>IF(VLOOKUP(AA68,suvaha!$D$8:$H$85,5,FALSE)=0,"",IF(LEN(VLOOKUP(AA68,suvaha!$D$8:$H$158,5,FALSE))&lt;1,"",LEFT(RIGHT(VLOOKUP(AA68,suvaha!$D$8:$H$158,5,FALSE),1),1)))</f>
        <v/>
      </c>
      <c r="CG74" s="219"/>
    </row>
    <row r="75" spans="1:85" ht="3" customHeight="1">
      <c r="A75" s="139"/>
      <c r="B75" s="715"/>
      <c r="C75" s="715"/>
      <c r="D75" s="715"/>
      <c r="E75" s="719"/>
      <c r="F75" s="719"/>
      <c r="G75" s="707"/>
      <c r="H75" s="716"/>
      <c r="I75" s="716"/>
      <c r="J75" s="716"/>
      <c r="K75" s="716"/>
      <c r="L75" s="716"/>
      <c r="M75" s="716"/>
      <c r="N75" s="716"/>
      <c r="O75" s="716"/>
      <c r="P75" s="716"/>
      <c r="Q75" s="716"/>
      <c r="R75" s="716"/>
      <c r="S75" s="716"/>
      <c r="T75" s="716"/>
      <c r="U75" s="716"/>
      <c r="V75" s="716"/>
      <c r="W75" s="716"/>
      <c r="X75" s="716"/>
      <c r="Y75" s="716"/>
      <c r="Z75" s="716"/>
      <c r="AA75" s="717"/>
      <c r="AB75" s="717"/>
      <c r="AC75" s="717"/>
      <c r="AD75" s="712"/>
      <c r="AE75" s="712"/>
      <c r="AF75" s="712"/>
      <c r="AG75" s="712"/>
      <c r="AH75" s="712"/>
      <c r="AI75" s="712"/>
      <c r="AJ75" s="712"/>
      <c r="AK75" s="712"/>
      <c r="AL75" s="712"/>
      <c r="AM75" s="712"/>
      <c r="AN75" s="712"/>
      <c r="AO75" s="712"/>
      <c r="AP75" s="712"/>
      <c r="AQ75" s="712"/>
      <c r="AR75" s="712"/>
      <c r="AS75" s="712"/>
      <c r="AT75" s="712"/>
      <c r="AU75" s="712"/>
      <c r="AV75" s="712"/>
      <c r="AW75" s="712"/>
      <c r="AX75" s="712"/>
      <c r="AY75" s="712"/>
      <c r="AZ75" s="712"/>
      <c r="BA75" s="189"/>
      <c r="BB75" s="182"/>
      <c r="BC75" s="182"/>
      <c r="BD75" s="182"/>
      <c r="BE75" s="182"/>
      <c r="BF75" s="182"/>
      <c r="BG75" s="182"/>
      <c r="BH75" s="182"/>
      <c r="BI75" s="182"/>
      <c r="BJ75" s="183"/>
      <c r="BK75" s="182"/>
      <c r="BL75" s="182"/>
      <c r="BM75" s="182"/>
      <c r="BN75" s="182"/>
      <c r="BO75" s="182"/>
      <c r="BP75" s="182"/>
      <c r="BQ75" s="182"/>
      <c r="BR75" s="182"/>
      <c r="BS75" s="182"/>
      <c r="BT75" s="182"/>
      <c r="BU75" s="182"/>
      <c r="BV75" s="182"/>
      <c r="BW75" s="182"/>
      <c r="BX75" s="182"/>
      <c r="BY75" s="182"/>
      <c r="BZ75" s="182"/>
      <c r="CA75" s="182"/>
      <c r="CB75" s="182"/>
      <c r="CC75" s="182"/>
      <c r="CD75" s="182"/>
      <c r="CE75" s="182"/>
      <c r="CF75" s="182"/>
      <c r="CG75" s="218"/>
    </row>
    <row r="76" spans="1:85" s="174" customFormat="1" ht="3" customHeight="1">
      <c r="A76" s="139"/>
      <c r="B76" s="715"/>
      <c r="C76" s="715"/>
      <c r="D76" s="715"/>
      <c r="E76" s="719" t="s">
        <v>61</v>
      </c>
      <c r="F76" s="719"/>
      <c r="G76" s="707"/>
      <c r="H76" s="716" t="str">
        <f>Index!C88</f>
        <v>Výrobky (123) - 194</v>
      </c>
      <c r="I76" s="716"/>
      <c r="J76" s="716"/>
      <c r="K76" s="716"/>
      <c r="L76" s="716"/>
      <c r="M76" s="716"/>
      <c r="N76" s="716"/>
      <c r="O76" s="716"/>
      <c r="P76" s="716"/>
      <c r="Q76" s="716"/>
      <c r="R76" s="716"/>
      <c r="S76" s="716"/>
      <c r="T76" s="716"/>
      <c r="U76" s="716"/>
      <c r="V76" s="716"/>
      <c r="W76" s="716"/>
      <c r="X76" s="716"/>
      <c r="Y76" s="716"/>
      <c r="Z76" s="716"/>
      <c r="AA76" s="717" t="s">
        <v>111</v>
      </c>
      <c r="AB76" s="717"/>
      <c r="AC76" s="717"/>
      <c r="AD76" s="670"/>
      <c r="AE76" s="670"/>
      <c r="AF76" s="670"/>
      <c r="AG76" s="670"/>
      <c r="AH76" s="670"/>
      <c r="AI76" s="670"/>
      <c r="AJ76" s="670"/>
      <c r="AK76" s="670"/>
      <c r="AL76" s="670"/>
      <c r="AM76" s="670"/>
      <c r="AN76" s="670"/>
      <c r="AO76" s="670"/>
      <c r="AP76" s="670"/>
      <c r="AQ76" s="670"/>
      <c r="AR76" s="670"/>
      <c r="AS76" s="670"/>
      <c r="AT76" s="670"/>
      <c r="AU76" s="670"/>
      <c r="AV76" s="670"/>
      <c r="AW76" s="670"/>
      <c r="AX76" s="670"/>
      <c r="AY76" s="670"/>
      <c r="AZ76" s="670"/>
      <c r="BA76" s="710"/>
      <c r="BB76" s="710"/>
      <c r="BC76" s="710"/>
      <c r="BD76" s="710"/>
      <c r="BE76" s="710"/>
      <c r="BF76" s="710"/>
      <c r="BG76" s="710"/>
      <c r="BH76" s="710"/>
      <c r="BI76" s="710"/>
      <c r="BJ76" s="710"/>
      <c r="BK76" s="710"/>
      <c r="BL76" s="710"/>
      <c r="BM76" s="710"/>
      <c r="BN76" s="710"/>
      <c r="BO76" s="710"/>
      <c r="BP76" s="710"/>
      <c r="BQ76" s="710"/>
      <c r="BR76" s="175"/>
      <c r="BS76" s="175"/>
      <c r="BT76" s="175"/>
      <c r="BU76" s="175"/>
      <c r="BV76" s="175"/>
      <c r="BW76" s="176"/>
      <c r="BX76" s="175"/>
      <c r="BY76" s="175"/>
      <c r="BZ76" s="175"/>
      <c r="CA76" s="175"/>
      <c r="CB76" s="175"/>
      <c r="CC76" s="175"/>
      <c r="CD76" s="175"/>
      <c r="CE76" s="175"/>
      <c r="CF76" s="175"/>
      <c r="CG76" s="216"/>
    </row>
    <row r="77" spans="1:85" s="174" customFormat="1" ht="3" customHeight="1">
      <c r="A77" s="139"/>
      <c r="B77" s="715"/>
      <c r="C77" s="715"/>
      <c r="D77" s="715"/>
      <c r="E77" s="719"/>
      <c r="F77" s="719"/>
      <c r="G77" s="707"/>
      <c r="H77" s="716"/>
      <c r="I77" s="716"/>
      <c r="J77" s="716"/>
      <c r="K77" s="716"/>
      <c r="L77" s="716"/>
      <c r="M77" s="716"/>
      <c r="N77" s="716"/>
      <c r="O77" s="716"/>
      <c r="P77" s="716"/>
      <c r="Q77" s="716"/>
      <c r="R77" s="716"/>
      <c r="S77" s="716"/>
      <c r="T77" s="716"/>
      <c r="U77" s="716"/>
      <c r="V77" s="716"/>
      <c r="W77" s="716"/>
      <c r="X77" s="716"/>
      <c r="Y77" s="716"/>
      <c r="Z77" s="716"/>
      <c r="AA77" s="717"/>
      <c r="AB77" s="717"/>
      <c r="AC77" s="717"/>
      <c r="AD77" s="671"/>
      <c r="AE77" s="672"/>
      <c r="AF77" s="672"/>
      <c r="AG77" s="672"/>
      <c r="AH77" s="471"/>
      <c r="AI77" s="673"/>
      <c r="AJ77" s="673"/>
      <c r="AK77" s="673"/>
      <c r="AL77" s="673"/>
      <c r="AM77" s="673"/>
      <c r="AN77" s="674"/>
      <c r="AO77" s="668"/>
      <c r="AP77" s="668"/>
      <c r="AQ77" s="668"/>
      <c r="AR77" s="668"/>
      <c r="AS77" s="668"/>
      <c r="AT77" s="674"/>
      <c r="AU77" s="668"/>
      <c r="AV77" s="668"/>
      <c r="AW77" s="668"/>
      <c r="AX77" s="668"/>
      <c r="AY77" s="668"/>
      <c r="AZ77" s="711"/>
      <c r="BA77" s="671"/>
      <c r="BB77" s="672"/>
      <c r="BC77" s="672"/>
      <c r="BD77" s="672"/>
      <c r="BE77" s="471"/>
      <c r="BF77" s="673"/>
      <c r="BG77" s="673"/>
      <c r="BH77" s="673"/>
      <c r="BI77" s="673"/>
      <c r="BJ77" s="673"/>
      <c r="BK77" s="674"/>
      <c r="BL77" s="668"/>
      <c r="BM77" s="668"/>
      <c r="BN77" s="668"/>
      <c r="BO77" s="668"/>
      <c r="BP77" s="668"/>
      <c r="BQ77" s="674"/>
      <c r="BR77" s="668"/>
      <c r="BS77" s="668"/>
      <c r="BT77" s="668"/>
      <c r="BU77" s="668"/>
      <c r="BV77" s="668"/>
      <c r="BW77" s="178"/>
      <c r="BX77" s="179"/>
      <c r="BY77" s="179"/>
      <c r="BZ77" s="179"/>
      <c r="CA77" s="179"/>
      <c r="CB77" s="179"/>
      <c r="CC77" s="179"/>
      <c r="CD77" s="179"/>
      <c r="CE77" s="179"/>
      <c r="CF77" s="179"/>
      <c r="CG77" s="217"/>
    </row>
    <row r="78" spans="1:85" ht="15" customHeight="1">
      <c r="A78" s="139"/>
      <c r="B78" s="715"/>
      <c r="C78" s="715"/>
      <c r="D78" s="715"/>
      <c r="E78" s="719"/>
      <c r="F78" s="719"/>
      <c r="G78" s="707"/>
      <c r="H78" s="716"/>
      <c r="I78" s="716"/>
      <c r="J78" s="716"/>
      <c r="K78" s="716"/>
      <c r="L78" s="716"/>
      <c r="M78" s="716"/>
      <c r="N78" s="716"/>
      <c r="O78" s="716"/>
      <c r="P78" s="716"/>
      <c r="Q78" s="716"/>
      <c r="R78" s="716"/>
      <c r="S78" s="716"/>
      <c r="T78" s="716"/>
      <c r="U78" s="716"/>
      <c r="V78" s="716"/>
      <c r="W78" s="716"/>
      <c r="X78" s="716"/>
      <c r="Y78" s="716"/>
      <c r="Z78" s="716"/>
      <c r="AA78" s="717"/>
      <c r="AB78" s="717"/>
      <c r="AC78" s="717"/>
      <c r="AD78" s="671"/>
      <c r="AE78" s="474" t="str">
        <f>IF(LEN(VLOOKUP(AA76,suvaha!$D$8:$H$158,2,FALSE))&lt;11,"",LEFT(RIGHT(VLOOKUP(AA76,suvaha!$D$8:$H$158,2,FALSE),11),1))</f>
        <v/>
      </c>
      <c r="AF78" s="181"/>
      <c r="AG78" s="474" t="str">
        <f>IF(LEN(VLOOKUP(AA76,suvaha!$D$8:$H$158,2,FALSE))&lt;10,"",LEFT(RIGHT(VLOOKUP(AA76,suvaha!$D$8:$H$158,2,FALSE),10),1))</f>
        <v/>
      </c>
      <c r="AH78" s="476"/>
      <c r="AI78" s="474" t="str">
        <f>IF(LEN(VLOOKUP(AA76,suvaha!$D$8:$H$158,2,FALSE))&lt;9,"",LEFT(RIGHT(VLOOKUP(AA76,suvaha!$D$8:$H$158,2,FALSE),9),1))</f>
        <v/>
      </c>
      <c r="AJ78" s="181"/>
      <c r="AK78" s="474" t="str">
        <f>IF(LEN(VLOOKUP(AA76,suvaha!$D$8:$H$158,2,FALSE))&lt;8,"",LEFT(RIGHT(VLOOKUP(AA76,suvaha!$D$8:$H$158,2,FALSE),8),1))</f>
        <v/>
      </c>
      <c r="AL78" s="476"/>
      <c r="AM78" s="474" t="str">
        <f>IF(LEN(VLOOKUP(AA76,suvaha!$D$8:$H$158,2,FALSE))&lt;7,"",LEFT(RIGHT(VLOOKUP(AA76,suvaha!$D$8:$H$158,2,FALSE),7),1))</f>
        <v/>
      </c>
      <c r="AN78" s="674"/>
      <c r="AO78" s="474" t="str">
        <f>IF(LEN(VLOOKUP(AA76,suvaha!$D$8:$H$158,2,FALSE))&lt;6,"",LEFT(RIGHT(VLOOKUP(AA76,suvaha!$D$8:$H$158,2,FALSE),6),1))</f>
        <v/>
      </c>
      <c r="AP78" s="476"/>
      <c r="AQ78" s="474" t="str">
        <f>IF(LEN(VLOOKUP(AA76,suvaha!$D$8:$H$158,2,FALSE))&lt;5,"",LEFT(RIGHT(VLOOKUP(AA76,suvaha!$D$8:$H$158,2,FALSE),5),1))</f>
        <v/>
      </c>
      <c r="AR78" s="476"/>
      <c r="AS78" s="474" t="str">
        <f>IF(LEN(VLOOKUP(AA76,suvaha!$D$8:$H$158,2,FALSE))&lt;4,"",LEFT(RIGHT(VLOOKUP(AA76,suvaha!$D$8:$H$158,2,FALSE),4),1))</f>
        <v/>
      </c>
      <c r="AT78" s="674"/>
      <c r="AU78" s="474" t="str">
        <f>IF(LEN(VLOOKUP(AA76,suvaha!$D$8:$H$158,2,FALSE))&lt;3,"",LEFT(RIGHT(VLOOKUP(AA76,suvaha!$D$8:$H$158,2,FALSE),3),1))</f>
        <v/>
      </c>
      <c r="AV78" s="476"/>
      <c r="AW78" s="474" t="str">
        <f>IF(LEN(VLOOKUP(AA76,suvaha!$D$8:$H$158,2,FALSE))&lt;2,"",LEFT(RIGHT(VLOOKUP(AA76,suvaha!$D$8:$H$158,2,FALSE),2),1))</f>
        <v/>
      </c>
      <c r="AX78" s="476"/>
      <c r="AY78" s="474" t="str">
        <f>IF(VLOOKUP(AA76,suvaha!$D$8:$H$85,2,FALSE)=0,"",IF(LEN(VLOOKUP(AA76,suvaha!$D$8:$H$158,2,FALSE))&lt;1,"",LEFT(RIGHT(VLOOKUP(AA76,suvaha!$D$8:$H$158,2,FALSE),1),1)))</f>
        <v/>
      </c>
      <c r="AZ78" s="711"/>
      <c r="BA78" s="671"/>
      <c r="BB78" s="474" t="str">
        <f>IF(LEN(VLOOKUP(AA76,suvaha!$D$8:$H$158,4,FALSE))&lt;11,"",LEFT(RIGHT(VLOOKUP(AA76,suvaha!$D$8:$H$158,4,FALSE),11),1))</f>
        <v/>
      </c>
      <c r="BC78" s="181"/>
      <c r="BD78" s="474" t="str">
        <f>IF(LEN(VLOOKUP(AA76,suvaha!$D$8:$H$158,4,FALSE))&lt;10,"",LEFT(RIGHT(VLOOKUP(AA76,suvaha!$D$8:$H$158,4,FALSE),10),1))</f>
        <v/>
      </c>
      <c r="BE78" s="476"/>
      <c r="BF78" s="474" t="str">
        <f>IF(LEN(VLOOKUP(AA76,suvaha!$D$8:$H$158,4,FALSE))&lt;9,"",LEFT(RIGHT(VLOOKUP(AA76,suvaha!$D$8:$H$158,4,FALSE),9),1))</f>
        <v/>
      </c>
      <c r="BG78" s="181"/>
      <c r="BH78" s="474" t="str">
        <f>IF(LEN(VLOOKUP(AA76,suvaha!$D$8:$H$158,4,FALSE))&lt;8,"",LEFT(RIGHT(VLOOKUP(AA76,suvaha!$D$8:$H$158,4,FALSE),8),1))</f>
        <v/>
      </c>
      <c r="BI78" s="476"/>
      <c r="BJ78" s="474" t="str">
        <f>IF(LEN(VLOOKUP(AA76,suvaha!$D$8:$H$158,4,FALSE))&lt;7,"",LEFT(RIGHT(VLOOKUP(AA76,suvaha!$D$8:$H$158,4,FALSE),7),1))</f>
        <v/>
      </c>
      <c r="BK78" s="674"/>
      <c r="BL78" s="474" t="str">
        <f>IF(LEN(VLOOKUP(AA76,suvaha!$D$8:$H$158,4,FALSE))&lt;6,"",LEFT(RIGHT(VLOOKUP(AA76,suvaha!$D$8:$H$158,4,FALSE),6),1))</f>
        <v/>
      </c>
      <c r="BM78" s="476"/>
      <c r="BN78" s="474" t="str">
        <f>IF(LEN(VLOOKUP(AA76,suvaha!$D$8:$H$158,4,FALSE))&lt;5,"",LEFT(RIGHT(VLOOKUP(AA76,suvaha!$D$8:$H$158,4,FALSE),5),1))</f>
        <v/>
      </c>
      <c r="BO78" s="476"/>
      <c r="BP78" s="474" t="str">
        <f>IF(LEN(VLOOKUP(AA76,suvaha!$D$8:$H$158,4,FALSE))&lt;4,"",LEFT(RIGHT(VLOOKUP(AA76,suvaha!$D$8:$H$158,4,FALSE),4),1))</f>
        <v/>
      </c>
      <c r="BQ78" s="674"/>
      <c r="BR78" s="474" t="str">
        <f>IF(LEN(VLOOKUP(AA76,suvaha!$D$8:$H$158,4,FALSE))&lt;3,"",LEFT(RIGHT(VLOOKUP(AA76,suvaha!$D$8:$H$158,4,FALSE),3),1))</f>
        <v/>
      </c>
      <c r="BS78" s="476"/>
      <c r="BT78" s="474" t="str">
        <f>IF(LEN(VLOOKUP(AA76,suvaha!$D$8:$H$158,4,FALSE))&lt;2,"",LEFT(RIGHT(VLOOKUP(AA76,suvaha!$D$8:$H$158,4,FALSE),2),1))</f>
        <v/>
      </c>
      <c r="BU78" s="476"/>
      <c r="BV78" s="474" t="str">
        <f>IF(VLOOKUP(AA76,suvaha!$D$8:$H$85,4,FALSE)=0,"",IF(LEN(VLOOKUP(AA76,suvaha!$D$8:$H$158,4,FALSE))&lt;1,"",LEFT(RIGHT(VLOOKUP(AA76,suvaha!$D$8:$H$158,4,FALSE),1),1)))</f>
        <v/>
      </c>
      <c r="BW78" s="178"/>
      <c r="BX78" s="179"/>
      <c r="BY78" s="179"/>
      <c r="BZ78" s="179"/>
      <c r="CA78" s="179"/>
      <c r="CB78" s="179"/>
      <c r="CC78" s="179"/>
      <c r="CD78" s="179"/>
      <c r="CE78" s="179"/>
      <c r="CF78" s="179"/>
      <c r="CG78" s="217"/>
    </row>
    <row r="79" spans="1:85" ht="2.25" customHeight="1">
      <c r="A79" s="139"/>
      <c r="B79" s="715"/>
      <c r="C79" s="715"/>
      <c r="D79" s="715"/>
      <c r="E79" s="719"/>
      <c r="F79" s="719"/>
      <c r="G79" s="707"/>
      <c r="H79" s="716"/>
      <c r="I79" s="716"/>
      <c r="J79" s="716"/>
      <c r="K79" s="716"/>
      <c r="L79" s="716"/>
      <c r="M79" s="716"/>
      <c r="N79" s="716"/>
      <c r="O79" s="716"/>
      <c r="P79" s="716"/>
      <c r="Q79" s="716"/>
      <c r="R79" s="716"/>
      <c r="S79" s="716"/>
      <c r="T79" s="716"/>
      <c r="U79" s="716"/>
      <c r="V79" s="716"/>
      <c r="W79" s="716"/>
      <c r="X79" s="716"/>
      <c r="Y79" s="716"/>
      <c r="Z79" s="716"/>
      <c r="AA79" s="717"/>
      <c r="AB79" s="717"/>
      <c r="AC79" s="717"/>
      <c r="AD79" s="712"/>
      <c r="AE79" s="712"/>
      <c r="AF79" s="712"/>
      <c r="AG79" s="712"/>
      <c r="AH79" s="712"/>
      <c r="AI79" s="712"/>
      <c r="AJ79" s="712"/>
      <c r="AK79" s="712"/>
      <c r="AL79" s="712"/>
      <c r="AM79" s="712"/>
      <c r="AN79" s="712"/>
      <c r="AO79" s="712"/>
      <c r="AP79" s="712"/>
      <c r="AQ79" s="712"/>
      <c r="AR79" s="712"/>
      <c r="AS79" s="712"/>
      <c r="AT79" s="712"/>
      <c r="AU79" s="712"/>
      <c r="AV79" s="712"/>
      <c r="AW79" s="712"/>
      <c r="AX79" s="712"/>
      <c r="AY79" s="712"/>
      <c r="AZ79" s="712"/>
      <c r="BA79" s="669"/>
      <c r="BB79" s="669"/>
      <c r="BC79" s="669"/>
      <c r="BD79" s="669"/>
      <c r="BE79" s="669"/>
      <c r="BF79" s="669"/>
      <c r="BG79" s="669"/>
      <c r="BH79" s="669"/>
      <c r="BI79" s="669"/>
      <c r="BJ79" s="669"/>
      <c r="BK79" s="669"/>
      <c r="BL79" s="669"/>
      <c r="BM79" s="669"/>
      <c r="BN79" s="669"/>
      <c r="BO79" s="669"/>
      <c r="BP79" s="669"/>
      <c r="BQ79" s="669"/>
      <c r="BR79" s="182"/>
      <c r="BS79" s="182"/>
      <c r="BT79" s="182"/>
      <c r="BU79" s="182"/>
      <c r="BV79" s="182"/>
      <c r="BW79" s="183"/>
      <c r="BX79" s="182"/>
      <c r="BY79" s="182"/>
      <c r="BZ79" s="182"/>
      <c r="CA79" s="182"/>
      <c r="CB79" s="182"/>
      <c r="CC79" s="182"/>
      <c r="CD79" s="182"/>
      <c r="CE79" s="182"/>
      <c r="CF79" s="182"/>
      <c r="CG79" s="218"/>
    </row>
    <row r="80" spans="1:85" ht="2.25" customHeight="1">
      <c r="A80" s="139"/>
      <c r="B80" s="715"/>
      <c r="C80" s="715"/>
      <c r="D80" s="715"/>
      <c r="E80" s="719"/>
      <c r="F80" s="719"/>
      <c r="G80" s="707"/>
      <c r="H80" s="716"/>
      <c r="I80" s="716"/>
      <c r="J80" s="716"/>
      <c r="K80" s="716"/>
      <c r="L80" s="716"/>
      <c r="M80" s="716"/>
      <c r="N80" s="716"/>
      <c r="O80" s="716"/>
      <c r="P80" s="716"/>
      <c r="Q80" s="716"/>
      <c r="R80" s="716"/>
      <c r="S80" s="716"/>
      <c r="T80" s="716"/>
      <c r="U80" s="716"/>
      <c r="V80" s="716"/>
      <c r="W80" s="716"/>
      <c r="X80" s="716"/>
      <c r="Y80" s="716"/>
      <c r="Z80" s="716"/>
      <c r="AA80" s="717"/>
      <c r="AB80" s="717"/>
      <c r="AC80" s="717"/>
      <c r="AD80" s="670"/>
      <c r="AE80" s="670"/>
      <c r="AF80" s="670"/>
      <c r="AG80" s="670"/>
      <c r="AH80" s="670"/>
      <c r="AI80" s="670"/>
      <c r="AJ80" s="670"/>
      <c r="AK80" s="670"/>
      <c r="AL80" s="670"/>
      <c r="AM80" s="670"/>
      <c r="AN80" s="670"/>
      <c r="AO80" s="670"/>
      <c r="AP80" s="670"/>
      <c r="AQ80" s="670"/>
      <c r="AR80" s="670"/>
      <c r="AS80" s="670"/>
      <c r="AT80" s="670"/>
      <c r="AU80" s="670"/>
      <c r="AV80" s="670"/>
      <c r="AW80" s="670"/>
      <c r="AX80" s="670"/>
      <c r="AY80" s="670"/>
      <c r="AZ80" s="670"/>
      <c r="BA80" s="185"/>
      <c r="BB80" s="175"/>
      <c r="BC80" s="175"/>
      <c r="BD80" s="175"/>
      <c r="BE80" s="175"/>
      <c r="BF80" s="175"/>
      <c r="BG80" s="175"/>
      <c r="BH80" s="175"/>
      <c r="BI80" s="175"/>
      <c r="BJ80" s="176"/>
      <c r="BK80" s="175"/>
      <c r="BL80" s="175"/>
      <c r="BM80" s="175"/>
      <c r="BN80" s="175"/>
      <c r="BO80" s="175"/>
      <c r="BP80" s="175"/>
      <c r="BQ80" s="175"/>
      <c r="BR80" s="175"/>
      <c r="BS80" s="175"/>
      <c r="BT80" s="175"/>
      <c r="BU80" s="175"/>
      <c r="BV80" s="175"/>
      <c r="BW80" s="175"/>
      <c r="BX80" s="175"/>
      <c r="BY80" s="175"/>
      <c r="BZ80" s="175"/>
      <c r="CA80" s="175"/>
      <c r="CB80" s="175"/>
      <c r="CC80" s="175"/>
      <c r="CD80" s="175"/>
      <c r="CE80" s="175"/>
      <c r="CF80" s="175"/>
      <c r="CG80" s="216"/>
    </row>
    <row r="81" spans="1:85" ht="2.25" customHeight="1">
      <c r="A81" s="139"/>
      <c r="B81" s="715"/>
      <c r="C81" s="715"/>
      <c r="D81" s="715"/>
      <c r="E81" s="719"/>
      <c r="F81" s="719"/>
      <c r="G81" s="707"/>
      <c r="H81" s="716"/>
      <c r="I81" s="716"/>
      <c r="J81" s="716"/>
      <c r="K81" s="716"/>
      <c r="L81" s="716"/>
      <c r="M81" s="716"/>
      <c r="N81" s="716"/>
      <c r="O81" s="716"/>
      <c r="P81" s="716"/>
      <c r="Q81" s="716"/>
      <c r="R81" s="716"/>
      <c r="S81" s="716"/>
      <c r="T81" s="716"/>
      <c r="U81" s="716"/>
      <c r="V81" s="716"/>
      <c r="W81" s="716"/>
      <c r="X81" s="716"/>
      <c r="Y81" s="716"/>
      <c r="Z81" s="716"/>
      <c r="AA81" s="717"/>
      <c r="AB81" s="717"/>
      <c r="AC81" s="717"/>
      <c r="AD81" s="671"/>
      <c r="AE81" s="672"/>
      <c r="AF81" s="672"/>
      <c r="AG81" s="672"/>
      <c r="AH81" s="471"/>
      <c r="AI81" s="673"/>
      <c r="AJ81" s="673"/>
      <c r="AK81" s="673"/>
      <c r="AL81" s="673"/>
      <c r="AM81" s="673"/>
      <c r="AN81" s="674"/>
      <c r="AO81" s="668"/>
      <c r="AP81" s="668"/>
      <c r="AQ81" s="668"/>
      <c r="AR81" s="668"/>
      <c r="AS81" s="668"/>
      <c r="AT81" s="674"/>
      <c r="AU81" s="668"/>
      <c r="AV81" s="668"/>
      <c r="AW81" s="668"/>
      <c r="AX81" s="668"/>
      <c r="AY81" s="668"/>
      <c r="AZ81" s="711"/>
      <c r="BA81" s="186"/>
      <c r="BB81" s="179"/>
      <c r="BC81" s="179"/>
      <c r="BD81" s="179"/>
      <c r="BE81" s="179"/>
      <c r="BF81" s="179"/>
      <c r="BG81" s="179"/>
      <c r="BH81" s="179"/>
      <c r="BI81" s="179"/>
      <c r="BJ81" s="178"/>
      <c r="BK81" s="179"/>
      <c r="BL81" s="672"/>
      <c r="BM81" s="672"/>
      <c r="BN81" s="672"/>
      <c r="BO81" s="471"/>
      <c r="BP81" s="673"/>
      <c r="BQ81" s="673"/>
      <c r="BR81" s="673"/>
      <c r="BS81" s="673"/>
      <c r="BT81" s="673"/>
      <c r="BU81" s="674"/>
      <c r="BV81" s="668"/>
      <c r="BW81" s="668"/>
      <c r="BX81" s="668"/>
      <c r="BY81" s="668"/>
      <c r="BZ81" s="668"/>
      <c r="CA81" s="674"/>
      <c r="CB81" s="668"/>
      <c r="CC81" s="668"/>
      <c r="CD81" s="668"/>
      <c r="CE81" s="668"/>
      <c r="CF81" s="668"/>
      <c r="CG81" s="219"/>
    </row>
    <row r="82" spans="1:85" ht="15" customHeight="1">
      <c r="A82" s="139"/>
      <c r="B82" s="715"/>
      <c r="C82" s="715"/>
      <c r="D82" s="715"/>
      <c r="E82" s="719"/>
      <c r="F82" s="719"/>
      <c r="G82" s="707"/>
      <c r="H82" s="716"/>
      <c r="I82" s="716"/>
      <c r="J82" s="716"/>
      <c r="K82" s="716"/>
      <c r="L82" s="716"/>
      <c r="M82" s="716"/>
      <c r="N82" s="716"/>
      <c r="O82" s="716"/>
      <c r="P82" s="716"/>
      <c r="Q82" s="716"/>
      <c r="R82" s="716"/>
      <c r="S82" s="716"/>
      <c r="T82" s="716"/>
      <c r="U82" s="716"/>
      <c r="V82" s="716"/>
      <c r="W82" s="716"/>
      <c r="X82" s="716"/>
      <c r="Y82" s="716"/>
      <c r="Z82" s="716"/>
      <c r="AA82" s="717"/>
      <c r="AB82" s="717"/>
      <c r="AC82" s="717"/>
      <c r="AD82" s="671"/>
      <c r="AE82" s="474" t="str">
        <f>IF(LEN(VLOOKUP(AA76,suvaha!$D$8:$H$158,3,FALSE))&lt;11,"",LEFT(RIGHT(VLOOKUP(AA76,suvaha!$D$8:$H$158,3,FALSE),11),1))</f>
        <v/>
      </c>
      <c r="AF82" s="181"/>
      <c r="AG82" s="474" t="str">
        <f>IF(LEN(VLOOKUP(AA76,suvaha!$D$8:$H$158,3,FALSE))&lt;10,"",LEFT(RIGHT(VLOOKUP(AA76,suvaha!$D$8:$H$158,3,FALSE),10),1))</f>
        <v/>
      </c>
      <c r="AH82" s="476"/>
      <c r="AI82" s="474" t="str">
        <f>IF(LEN(VLOOKUP(AA76,suvaha!$D$8:$H$158,3,FALSE))&lt;9,"",LEFT(RIGHT(VLOOKUP(AA76,suvaha!$D$8:$H$158,3,FALSE),9),1))</f>
        <v/>
      </c>
      <c r="AJ82" s="181"/>
      <c r="AK82" s="474" t="str">
        <f>IF(LEN(VLOOKUP(AA76,suvaha!$D$8:$H$158,3,FALSE))&lt;8,"",LEFT(RIGHT(VLOOKUP(AA76,suvaha!$D$8:$H$158,3,FALSE),8),1))</f>
        <v/>
      </c>
      <c r="AL82" s="476"/>
      <c r="AM82" s="474" t="str">
        <f>IF(LEN(VLOOKUP(AA76,suvaha!$D$8:$H$158,3,FALSE))&lt;7,"",LEFT(RIGHT(VLOOKUP(AA76,suvaha!$D$8:$H$158,3,FALSE),7),1))</f>
        <v/>
      </c>
      <c r="AN82" s="674"/>
      <c r="AO82" s="474" t="str">
        <f>IF(LEN(VLOOKUP(AA76,suvaha!$D$8:$H$158,3,FALSE))&lt;6,"",LEFT(RIGHT(VLOOKUP(AA76,suvaha!$D$8:$H$158,3,FALSE),6),1))</f>
        <v/>
      </c>
      <c r="AP82" s="476"/>
      <c r="AQ82" s="474" t="str">
        <f>IF(LEN(VLOOKUP(AA76,suvaha!$D$8:$H$158,3,FALSE))&lt;5,"",LEFT(RIGHT(VLOOKUP(AA76,suvaha!$D$8:$H$158,3,FALSE),5),1))</f>
        <v/>
      </c>
      <c r="AR82" s="476"/>
      <c r="AS82" s="474" t="str">
        <f>IF(LEN(VLOOKUP(AA76,suvaha!$D$8:$H$158,3,FALSE))&lt;4,"",LEFT(RIGHT(VLOOKUP(AA76,suvaha!$D$8:$H$158,3,FALSE),4),1))</f>
        <v/>
      </c>
      <c r="AT82" s="674"/>
      <c r="AU82" s="474" t="str">
        <f>IF(LEN(VLOOKUP(AA76,suvaha!$D$8:$H$158,3,FALSE))&lt;3,"",LEFT(RIGHT(VLOOKUP(AA76,suvaha!$D$8:$H$158,3,FALSE),3),1))</f>
        <v/>
      </c>
      <c r="AV82" s="476"/>
      <c r="AW82" s="474" t="str">
        <f>IF(LEN(VLOOKUP(AA76,suvaha!$D$8:$H$158,3,FALSE))&lt;2,"",LEFT(RIGHT(VLOOKUP(AA76,suvaha!$D$8:$H$158,3,FALSE),2),1))</f>
        <v/>
      </c>
      <c r="AX82" s="476"/>
      <c r="AY82" s="474" t="str">
        <f>IF(VLOOKUP(AA76,suvaha!$D$8:$H$85,3,FALSE)=0,"",IF(LEN(VLOOKUP(AA76,suvaha!$D$8:$H$158,3,FALSE))&lt;1,"",LEFT(RIGHT(VLOOKUP(AA76,suvaha!$D$8:$H$158,3,FALSE),1),1)))</f>
        <v/>
      </c>
      <c r="AZ82" s="711"/>
      <c r="BA82" s="186"/>
      <c r="BB82" s="179"/>
      <c r="BC82" s="179"/>
      <c r="BD82" s="179"/>
      <c r="BE82" s="179"/>
      <c r="BF82" s="179"/>
      <c r="BG82" s="179"/>
      <c r="BH82" s="179"/>
      <c r="BI82" s="179"/>
      <c r="BJ82" s="178"/>
      <c r="BK82" s="179"/>
      <c r="BL82" s="474" t="str">
        <f>IF(LEN(VLOOKUP(AA76,suvaha!$D$8:$H$158,5,FALSE))&lt;11,"",LEFT(RIGHT(VLOOKUP(AA76,suvaha!$D$8:$H$158,5,FALSE),11),1))</f>
        <v/>
      </c>
      <c r="BM82" s="181"/>
      <c r="BN82" s="474" t="str">
        <f>IF(LEN(VLOOKUP(AA76,suvaha!$D$8:$H$158,5,FALSE))&lt;10,"",LEFT(RIGHT(VLOOKUP(AA76,suvaha!$D$8:$H$158,5,FALSE),10),1))</f>
        <v/>
      </c>
      <c r="BO82" s="476"/>
      <c r="BP82" s="474" t="str">
        <f>IF(LEN(VLOOKUP(AA76,suvaha!$D$8:$H$158,5,FALSE))&lt;9,"",LEFT(RIGHT(VLOOKUP(AA76,suvaha!$D$8:$H$158,5,FALSE),9),1))</f>
        <v/>
      </c>
      <c r="BQ82" s="181"/>
      <c r="BR82" s="474" t="str">
        <f>IF(LEN(VLOOKUP(AA76,suvaha!$D$8:$H$158,5,FALSE))&lt;8,"",LEFT(RIGHT(VLOOKUP(AA76,suvaha!$D$8:$H$158,5,FALSE),8),1))</f>
        <v/>
      </c>
      <c r="BS82" s="476"/>
      <c r="BT82" s="474" t="str">
        <f>IF(LEN(VLOOKUP(AA76,suvaha!$D$8:$H$158,5,FALSE))&lt;7,"",LEFT(RIGHT(VLOOKUP(AA76,suvaha!$D$8:$H$158,5,FALSE),7),1))</f>
        <v/>
      </c>
      <c r="BU82" s="674"/>
      <c r="BV82" s="474" t="str">
        <f>IF(LEN(VLOOKUP(AA76,suvaha!$D$8:$H$158,5,FALSE))&lt;6,"",LEFT(RIGHT(VLOOKUP(AA76,suvaha!$D$8:$H$158,5,FALSE),6),1))</f>
        <v/>
      </c>
      <c r="BW82" s="476"/>
      <c r="BX82" s="474" t="str">
        <f>IF(LEN(VLOOKUP(AA76,suvaha!$D$8:$H$158,5,FALSE))&lt;5,"",LEFT(RIGHT(VLOOKUP(AA76,suvaha!$D$8:$H$158,5,FALSE),5),1))</f>
        <v/>
      </c>
      <c r="BY82" s="476"/>
      <c r="BZ82" s="474" t="str">
        <f>IF(LEN(VLOOKUP(AA76,suvaha!$D$8:$H$158,5,FALSE))&lt;4,"",LEFT(RIGHT(VLOOKUP(AA76,suvaha!$D$8:$H$158,5,FALSE),4),1))</f>
        <v/>
      </c>
      <c r="CA82" s="674"/>
      <c r="CB82" s="474" t="str">
        <f>IF(LEN(VLOOKUP(AA76,suvaha!$D$8:$H$158,5,FALSE))&lt;3,"",LEFT(RIGHT(VLOOKUP(AA76,suvaha!$D$8:$H$158,5,FALSE),3),1))</f>
        <v/>
      </c>
      <c r="CC82" s="476"/>
      <c r="CD82" s="474" t="str">
        <f>IF(LEN(VLOOKUP(AA76,suvaha!$D$8:$H$158,5,FALSE))&lt;2,"",LEFT(RIGHT(VLOOKUP(AA76,suvaha!$D$8:$H$158,5,FALSE),2),1))</f>
        <v/>
      </c>
      <c r="CE82" s="476"/>
      <c r="CF82" s="474" t="str">
        <f>IF(VLOOKUP(AA76,suvaha!$D$8:$H$85,5,FALSE)=0,"",IF(LEN(VLOOKUP(AA76,suvaha!$D$8:$H$158,5,FALSE))&lt;1,"",LEFT(RIGHT(VLOOKUP(AA76,suvaha!$D$8:$H$158,5,FALSE),1),1)))</f>
        <v/>
      </c>
      <c r="CG82" s="219"/>
    </row>
    <row r="83" spans="1:85" ht="3" customHeight="1">
      <c r="A83" s="139"/>
      <c r="B83" s="715"/>
      <c r="C83" s="715"/>
      <c r="D83" s="715"/>
      <c r="E83" s="719"/>
      <c r="F83" s="719"/>
      <c r="G83" s="707"/>
      <c r="H83" s="716"/>
      <c r="I83" s="716"/>
      <c r="J83" s="716"/>
      <c r="K83" s="716"/>
      <c r="L83" s="716"/>
      <c r="M83" s="716"/>
      <c r="N83" s="716"/>
      <c r="O83" s="716"/>
      <c r="P83" s="716"/>
      <c r="Q83" s="716"/>
      <c r="R83" s="716"/>
      <c r="S83" s="716"/>
      <c r="T83" s="716"/>
      <c r="U83" s="716"/>
      <c r="V83" s="716"/>
      <c r="W83" s="716"/>
      <c r="X83" s="716"/>
      <c r="Y83" s="716"/>
      <c r="Z83" s="716"/>
      <c r="AA83" s="717"/>
      <c r="AB83" s="717"/>
      <c r="AC83" s="717"/>
      <c r="AD83" s="712"/>
      <c r="AE83" s="712"/>
      <c r="AF83" s="712"/>
      <c r="AG83" s="712"/>
      <c r="AH83" s="712"/>
      <c r="AI83" s="712"/>
      <c r="AJ83" s="712"/>
      <c r="AK83" s="712"/>
      <c r="AL83" s="712"/>
      <c r="AM83" s="712"/>
      <c r="AN83" s="712"/>
      <c r="AO83" s="712"/>
      <c r="AP83" s="712"/>
      <c r="AQ83" s="712"/>
      <c r="AR83" s="712"/>
      <c r="AS83" s="712"/>
      <c r="AT83" s="712"/>
      <c r="AU83" s="712"/>
      <c r="AV83" s="712"/>
      <c r="AW83" s="712"/>
      <c r="AX83" s="712"/>
      <c r="AY83" s="712"/>
      <c r="AZ83" s="712"/>
      <c r="BA83" s="189"/>
      <c r="BB83" s="182"/>
      <c r="BC83" s="182"/>
      <c r="BD83" s="182"/>
      <c r="BE83" s="182"/>
      <c r="BF83" s="182"/>
      <c r="BG83" s="182"/>
      <c r="BH83" s="182"/>
      <c r="BI83" s="182"/>
      <c r="BJ83" s="183"/>
      <c r="BK83" s="182"/>
      <c r="BL83" s="182"/>
      <c r="BM83" s="182"/>
      <c r="BN83" s="182"/>
      <c r="BO83" s="182"/>
      <c r="BP83" s="182"/>
      <c r="BQ83" s="182"/>
      <c r="BR83" s="182"/>
      <c r="BS83" s="182"/>
      <c r="BT83" s="182"/>
      <c r="BU83" s="182"/>
      <c r="BV83" s="182"/>
      <c r="BW83" s="182"/>
      <c r="BX83" s="182"/>
      <c r="BY83" s="182"/>
      <c r="BZ83" s="182"/>
      <c r="CA83" s="182"/>
      <c r="CB83" s="182"/>
      <c r="CC83" s="182"/>
      <c r="CD83" s="182"/>
      <c r="CE83" s="182"/>
      <c r="CF83" s="182"/>
      <c r="CG83" s="218"/>
    </row>
    <row r="84" spans="1:85" s="174" customFormat="1" ht="3" customHeight="1">
      <c r="A84" s="139"/>
      <c r="B84" s="715"/>
      <c r="C84" s="715"/>
      <c r="D84" s="715"/>
      <c r="E84" s="719" t="s">
        <v>63</v>
      </c>
      <c r="F84" s="719"/>
      <c r="G84" s="707"/>
      <c r="H84" s="716" t="str">
        <f>Index!C89</f>
        <v>Zvieratá (124) - 195</v>
      </c>
      <c r="I84" s="716"/>
      <c r="J84" s="716"/>
      <c r="K84" s="716"/>
      <c r="L84" s="716"/>
      <c r="M84" s="716"/>
      <c r="N84" s="716"/>
      <c r="O84" s="716"/>
      <c r="P84" s="716"/>
      <c r="Q84" s="716"/>
      <c r="R84" s="716"/>
      <c r="S84" s="716"/>
      <c r="T84" s="716"/>
      <c r="U84" s="716"/>
      <c r="V84" s="716"/>
      <c r="W84" s="716"/>
      <c r="X84" s="716"/>
      <c r="Y84" s="716"/>
      <c r="Z84" s="716"/>
      <c r="AA84" s="717" t="s">
        <v>112</v>
      </c>
      <c r="AB84" s="717"/>
      <c r="AC84" s="717"/>
      <c r="AD84" s="670"/>
      <c r="AE84" s="670"/>
      <c r="AF84" s="670"/>
      <c r="AG84" s="670"/>
      <c r="AH84" s="670"/>
      <c r="AI84" s="670"/>
      <c r="AJ84" s="670"/>
      <c r="AK84" s="670"/>
      <c r="AL84" s="670"/>
      <c r="AM84" s="670"/>
      <c r="AN84" s="670"/>
      <c r="AO84" s="670"/>
      <c r="AP84" s="670"/>
      <c r="AQ84" s="670"/>
      <c r="AR84" s="670"/>
      <c r="AS84" s="670"/>
      <c r="AT84" s="670"/>
      <c r="AU84" s="670"/>
      <c r="AV84" s="670"/>
      <c r="AW84" s="670"/>
      <c r="AX84" s="670"/>
      <c r="AY84" s="670"/>
      <c r="AZ84" s="670"/>
      <c r="BA84" s="710"/>
      <c r="BB84" s="710"/>
      <c r="BC84" s="710"/>
      <c r="BD84" s="710"/>
      <c r="BE84" s="710"/>
      <c r="BF84" s="710"/>
      <c r="BG84" s="710"/>
      <c r="BH84" s="710"/>
      <c r="BI84" s="710"/>
      <c r="BJ84" s="710"/>
      <c r="BK84" s="710"/>
      <c r="BL84" s="710"/>
      <c r="BM84" s="710"/>
      <c r="BN84" s="710"/>
      <c r="BO84" s="710"/>
      <c r="BP84" s="710"/>
      <c r="BQ84" s="710"/>
      <c r="BR84" s="175"/>
      <c r="BS84" s="175"/>
      <c r="BT84" s="175"/>
      <c r="BU84" s="175"/>
      <c r="BV84" s="175"/>
      <c r="BW84" s="176"/>
      <c r="BX84" s="175"/>
      <c r="BY84" s="175"/>
      <c r="BZ84" s="175"/>
      <c r="CA84" s="175"/>
      <c r="CB84" s="175"/>
      <c r="CC84" s="175"/>
      <c r="CD84" s="175"/>
      <c r="CE84" s="175"/>
      <c r="CF84" s="175"/>
      <c r="CG84" s="216"/>
    </row>
    <row r="85" spans="1:85" s="174" customFormat="1" ht="3" customHeight="1">
      <c r="A85" s="139"/>
      <c r="B85" s="715"/>
      <c r="C85" s="715"/>
      <c r="D85" s="715"/>
      <c r="E85" s="719"/>
      <c r="F85" s="719"/>
      <c r="G85" s="707"/>
      <c r="H85" s="716"/>
      <c r="I85" s="716"/>
      <c r="J85" s="716"/>
      <c r="K85" s="716"/>
      <c r="L85" s="716"/>
      <c r="M85" s="716"/>
      <c r="N85" s="716"/>
      <c r="O85" s="716"/>
      <c r="P85" s="716"/>
      <c r="Q85" s="716"/>
      <c r="R85" s="716"/>
      <c r="S85" s="716"/>
      <c r="T85" s="716"/>
      <c r="U85" s="716"/>
      <c r="V85" s="716"/>
      <c r="W85" s="716"/>
      <c r="X85" s="716"/>
      <c r="Y85" s="716"/>
      <c r="Z85" s="716"/>
      <c r="AA85" s="717"/>
      <c r="AB85" s="717"/>
      <c r="AC85" s="717"/>
      <c r="AD85" s="671"/>
      <c r="AE85" s="672"/>
      <c r="AF85" s="672"/>
      <c r="AG85" s="672"/>
      <c r="AH85" s="471"/>
      <c r="AI85" s="673"/>
      <c r="AJ85" s="673"/>
      <c r="AK85" s="673"/>
      <c r="AL85" s="673"/>
      <c r="AM85" s="673"/>
      <c r="AN85" s="674"/>
      <c r="AO85" s="668"/>
      <c r="AP85" s="668"/>
      <c r="AQ85" s="668"/>
      <c r="AR85" s="668"/>
      <c r="AS85" s="668"/>
      <c r="AT85" s="674"/>
      <c r="AU85" s="668"/>
      <c r="AV85" s="668"/>
      <c r="AW85" s="668"/>
      <c r="AX85" s="668"/>
      <c r="AY85" s="668"/>
      <c r="AZ85" s="711"/>
      <c r="BA85" s="671"/>
      <c r="BB85" s="672"/>
      <c r="BC85" s="672"/>
      <c r="BD85" s="672"/>
      <c r="BE85" s="471"/>
      <c r="BF85" s="673"/>
      <c r="BG85" s="673"/>
      <c r="BH85" s="673"/>
      <c r="BI85" s="673"/>
      <c r="BJ85" s="673"/>
      <c r="BK85" s="674"/>
      <c r="BL85" s="668"/>
      <c r="BM85" s="668"/>
      <c r="BN85" s="668"/>
      <c r="BO85" s="668"/>
      <c r="BP85" s="668"/>
      <c r="BQ85" s="674"/>
      <c r="BR85" s="668"/>
      <c r="BS85" s="668"/>
      <c r="BT85" s="668"/>
      <c r="BU85" s="668"/>
      <c r="BV85" s="668"/>
      <c r="BW85" s="178"/>
      <c r="BX85" s="179"/>
      <c r="BY85" s="179"/>
      <c r="BZ85" s="179"/>
      <c r="CA85" s="179"/>
      <c r="CB85" s="179"/>
      <c r="CC85" s="179"/>
      <c r="CD85" s="179"/>
      <c r="CE85" s="179"/>
      <c r="CF85" s="179"/>
      <c r="CG85" s="217"/>
    </row>
    <row r="86" spans="1:85" ht="15" customHeight="1">
      <c r="A86" s="139"/>
      <c r="B86" s="715"/>
      <c r="C86" s="715"/>
      <c r="D86" s="715"/>
      <c r="E86" s="719"/>
      <c r="F86" s="719"/>
      <c r="G86" s="707"/>
      <c r="H86" s="716"/>
      <c r="I86" s="716"/>
      <c r="J86" s="716"/>
      <c r="K86" s="716"/>
      <c r="L86" s="716"/>
      <c r="M86" s="716"/>
      <c r="N86" s="716"/>
      <c r="O86" s="716"/>
      <c r="P86" s="716"/>
      <c r="Q86" s="716"/>
      <c r="R86" s="716"/>
      <c r="S86" s="716"/>
      <c r="T86" s="716"/>
      <c r="U86" s="716"/>
      <c r="V86" s="716"/>
      <c r="W86" s="716"/>
      <c r="X86" s="716"/>
      <c r="Y86" s="716"/>
      <c r="Z86" s="716"/>
      <c r="AA86" s="717"/>
      <c r="AB86" s="717"/>
      <c r="AC86" s="717"/>
      <c r="AD86" s="671"/>
      <c r="AE86" s="474" t="str">
        <f>IF(LEN(VLOOKUP(AA84,suvaha!$D$8:$H$158,2,FALSE))&lt;11,"",LEFT(RIGHT(VLOOKUP(AA84,suvaha!$D$8:$H$158,2,FALSE),11),1))</f>
        <v/>
      </c>
      <c r="AF86" s="181"/>
      <c r="AG86" s="474" t="str">
        <f>IF(LEN(VLOOKUP(AA84,suvaha!$D$8:$H$158,2,FALSE))&lt;10,"",LEFT(RIGHT(VLOOKUP(AA84,suvaha!$D$8:$H$158,2,FALSE),10),1))</f>
        <v/>
      </c>
      <c r="AH86" s="476"/>
      <c r="AI86" s="474" t="str">
        <f>IF(LEN(VLOOKUP(AA84,suvaha!$D$8:$H$158,2,FALSE))&lt;9,"",LEFT(RIGHT(VLOOKUP(AA84,suvaha!$D$8:$H$158,2,FALSE),9),1))</f>
        <v/>
      </c>
      <c r="AJ86" s="181"/>
      <c r="AK86" s="474" t="str">
        <f>IF(LEN(VLOOKUP(AA84,suvaha!$D$8:$H$158,2,FALSE))&lt;8,"",LEFT(RIGHT(VLOOKUP(AA84,suvaha!$D$8:$H$158,2,FALSE),8),1))</f>
        <v/>
      </c>
      <c r="AL86" s="476"/>
      <c r="AM86" s="474" t="str">
        <f>IF(LEN(VLOOKUP(AA84,suvaha!$D$8:$H$158,2,FALSE))&lt;7,"",LEFT(RIGHT(VLOOKUP(AA84,suvaha!$D$8:$H$158,2,FALSE),7),1))</f>
        <v/>
      </c>
      <c r="AN86" s="674"/>
      <c r="AO86" s="474" t="str">
        <f>IF(LEN(VLOOKUP(AA84,suvaha!$D$8:$H$158,2,FALSE))&lt;6,"",LEFT(RIGHT(VLOOKUP(AA84,suvaha!$D$8:$H$158,2,FALSE),6),1))</f>
        <v/>
      </c>
      <c r="AP86" s="476"/>
      <c r="AQ86" s="474" t="str">
        <f>IF(LEN(VLOOKUP(AA84,suvaha!$D$8:$H$158,2,FALSE))&lt;5,"",LEFT(RIGHT(VLOOKUP(AA84,suvaha!$D$8:$H$158,2,FALSE),5),1))</f>
        <v/>
      </c>
      <c r="AR86" s="476"/>
      <c r="AS86" s="474" t="str">
        <f>IF(LEN(VLOOKUP(AA84,suvaha!$D$8:$H$158,2,FALSE))&lt;4,"",LEFT(RIGHT(VLOOKUP(AA84,suvaha!$D$8:$H$158,2,FALSE),4),1))</f>
        <v/>
      </c>
      <c r="AT86" s="674"/>
      <c r="AU86" s="474" t="str">
        <f>IF(LEN(VLOOKUP(AA84,suvaha!$D$8:$H$158,2,FALSE))&lt;3,"",LEFT(RIGHT(VLOOKUP(AA84,suvaha!$D$8:$H$158,2,FALSE),3),1))</f>
        <v/>
      </c>
      <c r="AV86" s="476"/>
      <c r="AW86" s="474" t="str">
        <f>IF(LEN(VLOOKUP(AA84,suvaha!$D$8:$H$158,2,FALSE))&lt;2,"",LEFT(RIGHT(VLOOKUP(AA84,suvaha!$D$8:$H$158,2,FALSE),2),1))</f>
        <v/>
      </c>
      <c r="AX86" s="476"/>
      <c r="AY86" s="474" t="str">
        <f>IF(VLOOKUP(AA84,suvaha!$D$8:$H$85,2,FALSE)=0,"",IF(LEN(VLOOKUP(AA84,suvaha!$D$8:$H$158,2,FALSE))&lt;1,"",LEFT(RIGHT(VLOOKUP(AA84,suvaha!$D$8:$H$158,2,FALSE),1),1)))</f>
        <v/>
      </c>
      <c r="AZ86" s="711"/>
      <c r="BA86" s="671"/>
      <c r="BB86" s="474" t="str">
        <f>IF(LEN(VLOOKUP(AA84,suvaha!$D$8:$H$158,4,FALSE))&lt;11,"",LEFT(RIGHT(VLOOKUP(AA84,suvaha!$D$8:$H$158,4,FALSE),11),1))</f>
        <v/>
      </c>
      <c r="BC86" s="181"/>
      <c r="BD86" s="474" t="str">
        <f>IF(LEN(VLOOKUP(AA84,suvaha!$D$8:$H$158,4,FALSE))&lt;10,"",LEFT(RIGHT(VLOOKUP(AA84,suvaha!$D$8:$H$158,4,FALSE),10),1))</f>
        <v/>
      </c>
      <c r="BE86" s="476"/>
      <c r="BF86" s="474" t="str">
        <f>IF(LEN(VLOOKUP(AA84,suvaha!$D$8:$H$158,4,FALSE))&lt;9,"",LEFT(RIGHT(VLOOKUP(AA84,suvaha!$D$8:$H$158,4,FALSE),9),1))</f>
        <v/>
      </c>
      <c r="BG86" s="181"/>
      <c r="BH86" s="474" t="str">
        <f>IF(LEN(VLOOKUP(AA84,suvaha!$D$8:$H$158,4,FALSE))&lt;8,"",LEFT(RIGHT(VLOOKUP(AA84,suvaha!$D$8:$H$158,4,FALSE),8),1))</f>
        <v/>
      </c>
      <c r="BI86" s="476"/>
      <c r="BJ86" s="474" t="str">
        <f>IF(LEN(VLOOKUP(AA84,suvaha!$D$8:$H$158,4,FALSE))&lt;7,"",LEFT(RIGHT(VLOOKUP(AA84,suvaha!$D$8:$H$158,4,FALSE),7),1))</f>
        <v/>
      </c>
      <c r="BK86" s="674"/>
      <c r="BL86" s="474" t="str">
        <f>IF(LEN(VLOOKUP(AA84,suvaha!$D$8:$H$158,4,FALSE))&lt;6,"",LEFT(RIGHT(VLOOKUP(AA84,suvaha!$D$8:$H$158,4,FALSE),6),1))</f>
        <v/>
      </c>
      <c r="BM86" s="476"/>
      <c r="BN86" s="474" t="str">
        <f>IF(LEN(VLOOKUP(AA84,suvaha!$D$8:$H$158,4,FALSE))&lt;5,"",LEFT(RIGHT(VLOOKUP(AA84,suvaha!$D$8:$H$158,4,FALSE),5),1))</f>
        <v/>
      </c>
      <c r="BO86" s="476"/>
      <c r="BP86" s="474" t="str">
        <f>IF(LEN(VLOOKUP(AA84,suvaha!$D$8:$H$158,4,FALSE))&lt;4,"",LEFT(RIGHT(VLOOKUP(AA84,suvaha!$D$8:$H$158,4,FALSE),4),1))</f>
        <v/>
      </c>
      <c r="BQ86" s="674"/>
      <c r="BR86" s="474" t="str">
        <f>IF(LEN(VLOOKUP(AA84,suvaha!$D$8:$H$158,4,FALSE))&lt;3,"",LEFT(RIGHT(VLOOKUP(AA84,suvaha!$D$8:$H$158,4,FALSE),3),1))</f>
        <v/>
      </c>
      <c r="BS86" s="476"/>
      <c r="BT86" s="474" t="str">
        <f>IF(LEN(VLOOKUP(AA84,suvaha!$D$8:$H$158,4,FALSE))&lt;2,"",LEFT(RIGHT(VLOOKUP(AA84,suvaha!$D$8:$H$158,4,FALSE),2),1))</f>
        <v/>
      </c>
      <c r="BU86" s="476"/>
      <c r="BV86" s="474" t="str">
        <f>IF(VLOOKUP(AA84,suvaha!$D$8:$H$85,4,FALSE)=0,"",IF(LEN(VLOOKUP(AA84,suvaha!$D$8:$H$158,4,FALSE))&lt;1,"",LEFT(RIGHT(VLOOKUP(AA84,suvaha!$D$8:$H$158,4,FALSE),1),1)))</f>
        <v/>
      </c>
      <c r="BW86" s="178"/>
      <c r="BX86" s="179"/>
      <c r="BY86" s="179"/>
      <c r="BZ86" s="179"/>
      <c r="CA86" s="179"/>
      <c r="CB86" s="179"/>
      <c r="CC86" s="179"/>
      <c r="CD86" s="179"/>
      <c r="CE86" s="179"/>
      <c r="CF86" s="179"/>
      <c r="CG86" s="217"/>
    </row>
    <row r="87" spans="1:85" ht="2.25" customHeight="1">
      <c r="A87" s="139"/>
      <c r="B87" s="715"/>
      <c r="C87" s="715"/>
      <c r="D87" s="715"/>
      <c r="E87" s="719"/>
      <c r="F87" s="719"/>
      <c r="G87" s="707"/>
      <c r="H87" s="716"/>
      <c r="I87" s="716"/>
      <c r="J87" s="716"/>
      <c r="K87" s="716"/>
      <c r="L87" s="716"/>
      <c r="M87" s="716"/>
      <c r="N87" s="716"/>
      <c r="O87" s="716"/>
      <c r="P87" s="716"/>
      <c r="Q87" s="716"/>
      <c r="R87" s="716"/>
      <c r="S87" s="716"/>
      <c r="T87" s="716"/>
      <c r="U87" s="716"/>
      <c r="V87" s="716"/>
      <c r="W87" s="716"/>
      <c r="X87" s="716"/>
      <c r="Y87" s="716"/>
      <c r="Z87" s="716"/>
      <c r="AA87" s="717"/>
      <c r="AB87" s="717"/>
      <c r="AC87" s="717"/>
      <c r="AD87" s="712"/>
      <c r="AE87" s="712"/>
      <c r="AF87" s="712"/>
      <c r="AG87" s="712"/>
      <c r="AH87" s="712"/>
      <c r="AI87" s="712"/>
      <c r="AJ87" s="712"/>
      <c r="AK87" s="712"/>
      <c r="AL87" s="712"/>
      <c r="AM87" s="712"/>
      <c r="AN87" s="712"/>
      <c r="AO87" s="712"/>
      <c r="AP87" s="712"/>
      <c r="AQ87" s="712"/>
      <c r="AR87" s="712"/>
      <c r="AS87" s="712"/>
      <c r="AT87" s="712"/>
      <c r="AU87" s="712"/>
      <c r="AV87" s="712"/>
      <c r="AW87" s="712"/>
      <c r="AX87" s="712"/>
      <c r="AY87" s="712"/>
      <c r="AZ87" s="712"/>
      <c r="BA87" s="669"/>
      <c r="BB87" s="669"/>
      <c r="BC87" s="669"/>
      <c r="BD87" s="669"/>
      <c r="BE87" s="669"/>
      <c r="BF87" s="669"/>
      <c r="BG87" s="669"/>
      <c r="BH87" s="669"/>
      <c r="BI87" s="669"/>
      <c r="BJ87" s="669"/>
      <c r="BK87" s="669"/>
      <c r="BL87" s="669"/>
      <c r="BM87" s="669"/>
      <c r="BN87" s="669"/>
      <c r="BO87" s="669"/>
      <c r="BP87" s="669"/>
      <c r="BQ87" s="669"/>
      <c r="BR87" s="182"/>
      <c r="BS87" s="182"/>
      <c r="BT87" s="182"/>
      <c r="BU87" s="182"/>
      <c r="BV87" s="182"/>
      <c r="BW87" s="183"/>
      <c r="BX87" s="182"/>
      <c r="BY87" s="182"/>
      <c r="BZ87" s="182"/>
      <c r="CA87" s="182"/>
      <c r="CB87" s="182"/>
      <c r="CC87" s="182"/>
      <c r="CD87" s="182"/>
      <c r="CE87" s="182"/>
      <c r="CF87" s="182"/>
      <c r="CG87" s="218"/>
    </row>
    <row r="88" spans="1:85" ht="2.25" customHeight="1">
      <c r="A88" s="139"/>
      <c r="B88" s="715"/>
      <c r="C88" s="715"/>
      <c r="D88" s="715"/>
      <c r="E88" s="719"/>
      <c r="F88" s="719"/>
      <c r="G88" s="707"/>
      <c r="H88" s="716"/>
      <c r="I88" s="716"/>
      <c r="J88" s="716"/>
      <c r="K88" s="716"/>
      <c r="L88" s="716"/>
      <c r="M88" s="716"/>
      <c r="N88" s="716"/>
      <c r="O88" s="716"/>
      <c r="P88" s="716"/>
      <c r="Q88" s="716"/>
      <c r="R88" s="716"/>
      <c r="S88" s="716"/>
      <c r="T88" s="716"/>
      <c r="U88" s="716"/>
      <c r="V88" s="716"/>
      <c r="W88" s="716"/>
      <c r="X88" s="716"/>
      <c r="Y88" s="716"/>
      <c r="Z88" s="716"/>
      <c r="AA88" s="717"/>
      <c r="AB88" s="717"/>
      <c r="AC88" s="717"/>
      <c r="AD88" s="670"/>
      <c r="AE88" s="670"/>
      <c r="AF88" s="670"/>
      <c r="AG88" s="670"/>
      <c r="AH88" s="670"/>
      <c r="AI88" s="670"/>
      <c r="AJ88" s="670"/>
      <c r="AK88" s="670"/>
      <c r="AL88" s="670"/>
      <c r="AM88" s="670"/>
      <c r="AN88" s="670"/>
      <c r="AO88" s="670"/>
      <c r="AP88" s="670"/>
      <c r="AQ88" s="670"/>
      <c r="AR88" s="670"/>
      <c r="AS88" s="670"/>
      <c r="AT88" s="670"/>
      <c r="AU88" s="670"/>
      <c r="AV88" s="670"/>
      <c r="AW88" s="670"/>
      <c r="AX88" s="670"/>
      <c r="AY88" s="670"/>
      <c r="AZ88" s="670"/>
      <c r="BA88" s="185"/>
      <c r="BB88" s="175"/>
      <c r="BC88" s="175"/>
      <c r="BD88" s="175"/>
      <c r="BE88" s="175"/>
      <c r="BF88" s="175"/>
      <c r="BG88" s="175"/>
      <c r="BH88" s="175"/>
      <c r="BI88" s="175"/>
      <c r="BJ88" s="176"/>
      <c r="BK88" s="175"/>
      <c r="BL88" s="175"/>
      <c r="BM88" s="175"/>
      <c r="BN88" s="175"/>
      <c r="BO88" s="175"/>
      <c r="BP88" s="175"/>
      <c r="BQ88" s="175"/>
      <c r="BR88" s="175"/>
      <c r="BS88" s="175"/>
      <c r="BT88" s="175"/>
      <c r="BU88" s="175"/>
      <c r="BV88" s="175"/>
      <c r="BW88" s="175"/>
      <c r="BX88" s="175"/>
      <c r="BY88" s="175"/>
      <c r="BZ88" s="175"/>
      <c r="CA88" s="175"/>
      <c r="CB88" s="175"/>
      <c r="CC88" s="175"/>
      <c r="CD88" s="175"/>
      <c r="CE88" s="175"/>
      <c r="CF88" s="175"/>
      <c r="CG88" s="216"/>
    </row>
    <row r="89" spans="1:85" ht="2.25" customHeight="1">
      <c r="A89" s="139"/>
      <c r="B89" s="715"/>
      <c r="C89" s="715"/>
      <c r="D89" s="715"/>
      <c r="E89" s="719"/>
      <c r="F89" s="719"/>
      <c r="G89" s="707"/>
      <c r="H89" s="716"/>
      <c r="I89" s="716"/>
      <c r="J89" s="716"/>
      <c r="K89" s="716"/>
      <c r="L89" s="716"/>
      <c r="M89" s="716"/>
      <c r="N89" s="716"/>
      <c r="O89" s="716"/>
      <c r="P89" s="716"/>
      <c r="Q89" s="716"/>
      <c r="R89" s="716"/>
      <c r="S89" s="716"/>
      <c r="T89" s="716"/>
      <c r="U89" s="716"/>
      <c r="V89" s="716"/>
      <c r="W89" s="716"/>
      <c r="X89" s="716"/>
      <c r="Y89" s="716"/>
      <c r="Z89" s="716"/>
      <c r="AA89" s="717"/>
      <c r="AB89" s="717"/>
      <c r="AC89" s="717"/>
      <c r="AD89" s="671"/>
      <c r="AE89" s="672"/>
      <c r="AF89" s="672"/>
      <c r="AG89" s="672"/>
      <c r="AH89" s="471"/>
      <c r="AI89" s="673"/>
      <c r="AJ89" s="673"/>
      <c r="AK89" s="673"/>
      <c r="AL89" s="673"/>
      <c r="AM89" s="673"/>
      <c r="AN89" s="674"/>
      <c r="AO89" s="668"/>
      <c r="AP89" s="668"/>
      <c r="AQ89" s="668"/>
      <c r="AR89" s="668"/>
      <c r="AS89" s="668"/>
      <c r="AT89" s="674"/>
      <c r="AU89" s="668"/>
      <c r="AV89" s="668"/>
      <c r="AW89" s="668"/>
      <c r="AX89" s="668"/>
      <c r="AY89" s="668"/>
      <c r="AZ89" s="711"/>
      <c r="BA89" s="186"/>
      <c r="BB89" s="179"/>
      <c r="BC89" s="179"/>
      <c r="BD89" s="179"/>
      <c r="BE89" s="179"/>
      <c r="BF89" s="179"/>
      <c r="BG89" s="179"/>
      <c r="BH89" s="179"/>
      <c r="BI89" s="179"/>
      <c r="BJ89" s="178"/>
      <c r="BK89" s="179"/>
      <c r="BL89" s="672"/>
      <c r="BM89" s="672"/>
      <c r="BN89" s="672"/>
      <c r="BO89" s="471"/>
      <c r="BP89" s="673"/>
      <c r="BQ89" s="673"/>
      <c r="BR89" s="673"/>
      <c r="BS89" s="673"/>
      <c r="BT89" s="673"/>
      <c r="BU89" s="674"/>
      <c r="BV89" s="668"/>
      <c r="BW89" s="668"/>
      <c r="BX89" s="668"/>
      <c r="BY89" s="668"/>
      <c r="BZ89" s="668"/>
      <c r="CA89" s="674"/>
      <c r="CB89" s="668"/>
      <c r="CC89" s="668"/>
      <c r="CD89" s="668"/>
      <c r="CE89" s="668"/>
      <c r="CF89" s="668"/>
      <c r="CG89" s="219"/>
    </row>
    <row r="90" spans="1:85" ht="15" customHeight="1">
      <c r="A90" s="139"/>
      <c r="B90" s="715"/>
      <c r="C90" s="715"/>
      <c r="D90" s="715"/>
      <c r="E90" s="719"/>
      <c r="F90" s="719"/>
      <c r="G90" s="707"/>
      <c r="H90" s="716"/>
      <c r="I90" s="716"/>
      <c r="J90" s="716"/>
      <c r="K90" s="716"/>
      <c r="L90" s="716"/>
      <c r="M90" s="716"/>
      <c r="N90" s="716"/>
      <c r="O90" s="716"/>
      <c r="P90" s="716"/>
      <c r="Q90" s="716"/>
      <c r="R90" s="716"/>
      <c r="S90" s="716"/>
      <c r="T90" s="716"/>
      <c r="U90" s="716"/>
      <c r="V90" s="716"/>
      <c r="W90" s="716"/>
      <c r="X90" s="716"/>
      <c r="Y90" s="716"/>
      <c r="Z90" s="716"/>
      <c r="AA90" s="717"/>
      <c r="AB90" s="717"/>
      <c r="AC90" s="717"/>
      <c r="AD90" s="671"/>
      <c r="AE90" s="474" t="str">
        <f>IF(LEN(VLOOKUP(AA84,suvaha!$D$8:$H$158,3,FALSE))&lt;11,"",LEFT(RIGHT(VLOOKUP(AA84,suvaha!$D$8:$H$158,3,FALSE),11),1))</f>
        <v/>
      </c>
      <c r="AF90" s="181"/>
      <c r="AG90" s="474" t="str">
        <f>IF(LEN(VLOOKUP(AA84,suvaha!$D$8:$H$158,3,FALSE))&lt;10,"",LEFT(RIGHT(VLOOKUP(AA84,suvaha!$D$8:$H$158,3,FALSE),10),1))</f>
        <v/>
      </c>
      <c r="AH90" s="476"/>
      <c r="AI90" s="474" t="str">
        <f>IF(LEN(VLOOKUP(AA84,suvaha!$D$8:$H$158,3,FALSE))&lt;9,"",LEFT(RIGHT(VLOOKUP(AA84,suvaha!$D$8:$H$158,3,FALSE),9),1))</f>
        <v/>
      </c>
      <c r="AJ90" s="181"/>
      <c r="AK90" s="474" t="str">
        <f>IF(LEN(VLOOKUP(AA84,suvaha!$D$8:$H$158,3,FALSE))&lt;8,"",LEFT(RIGHT(VLOOKUP(AA84,suvaha!$D$8:$H$158,3,FALSE),8),1))</f>
        <v/>
      </c>
      <c r="AL90" s="476"/>
      <c r="AM90" s="474" t="str">
        <f>IF(LEN(VLOOKUP(AA84,suvaha!$D$8:$H$158,3,FALSE))&lt;7,"",LEFT(RIGHT(VLOOKUP(AA84,suvaha!$D$8:$H$158,3,FALSE),7),1))</f>
        <v/>
      </c>
      <c r="AN90" s="674"/>
      <c r="AO90" s="474" t="str">
        <f>IF(LEN(VLOOKUP(AA84,suvaha!$D$8:$H$158,3,FALSE))&lt;6,"",LEFT(RIGHT(VLOOKUP(AA84,suvaha!$D$8:$H$158,3,FALSE),6),1))</f>
        <v/>
      </c>
      <c r="AP90" s="476"/>
      <c r="AQ90" s="474" t="str">
        <f>IF(LEN(VLOOKUP(AA84,suvaha!$D$8:$H$158,3,FALSE))&lt;5,"",LEFT(RIGHT(VLOOKUP(AA84,suvaha!$D$8:$H$158,3,FALSE),5),1))</f>
        <v/>
      </c>
      <c r="AR90" s="476"/>
      <c r="AS90" s="474" t="str">
        <f>IF(LEN(VLOOKUP(AA84,suvaha!$D$8:$H$158,3,FALSE))&lt;4,"",LEFT(RIGHT(VLOOKUP(AA84,suvaha!$D$8:$H$158,3,FALSE),4),1))</f>
        <v/>
      </c>
      <c r="AT90" s="674"/>
      <c r="AU90" s="474" t="str">
        <f>IF(LEN(VLOOKUP(AA84,suvaha!$D$8:$H$158,3,FALSE))&lt;3,"",LEFT(RIGHT(VLOOKUP(AA84,suvaha!$D$8:$H$158,3,FALSE),3),1))</f>
        <v/>
      </c>
      <c r="AV90" s="476"/>
      <c r="AW90" s="474" t="str">
        <f>IF(LEN(VLOOKUP(AA84,suvaha!$D$8:$H$158,3,FALSE))&lt;2,"",LEFT(RIGHT(VLOOKUP(AA84,suvaha!$D$8:$H$158,3,FALSE),2),1))</f>
        <v/>
      </c>
      <c r="AX90" s="476"/>
      <c r="AY90" s="474" t="str">
        <f>IF(VLOOKUP(AA84,suvaha!$D$8:$H$85,3,FALSE)=0,"",IF(LEN(VLOOKUP(AA84,suvaha!$D$8:$H$158,3,FALSE))&lt;1,"",LEFT(RIGHT(VLOOKUP(AA84,suvaha!$D$8:$H$158,3,FALSE),1),1)))</f>
        <v/>
      </c>
      <c r="AZ90" s="711"/>
      <c r="BA90" s="186"/>
      <c r="BB90" s="179"/>
      <c r="BC90" s="179"/>
      <c r="BD90" s="179"/>
      <c r="BE90" s="179"/>
      <c r="BF90" s="179"/>
      <c r="BG90" s="179"/>
      <c r="BH90" s="179"/>
      <c r="BI90" s="179"/>
      <c r="BJ90" s="178"/>
      <c r="BK90" s="179"/>
      <c r="BL90" s="474" t="str">
        <f>IF(LEN(VLOOKUP(AA84,suvaha!$D$8:$H$158,5,FALSE))&lt;11,"",LEFT(RIGHT(VLOOKUP(AA84,suvaha!$D$8:$H$158,5,FALSE),11),1))</f>
        <v/>
      </c>
      <c r="BM90" s="181"/>
      <c r="BN90" s="474" t="str">
        <f>IF(LEN(VLOOKUP(AA84,suvaha!$D$8:$H$158,5,FALSE))&lt;10,"",LEFT(RIGHT(VLOOKUP(AA84,suvaha!$D$8:$H$158,5,FALSE),10),1))</f>
        <v/>
      </c>
      <c r="BO90" s="476"/>
      <c r="BP90" s="474" t="str">
        <f>IF(LEN(VLOOKUP(AA84,suvaha!$D$8:$H$158,5,FALSE))&lt;9,"",LEFT(RIGHT(VLOOKUP(AA84,suvaha!$D$8:$H$158,5,FALSE),9),1))</f>
        <v/>
      </c>
      <c r="BQ90" s="181"/>
      <c r="BR90" s="474" t="str">
        <f>IF(LEN(VLOOKUP(AA84,suvaha!$D$8:$H$158,5,FALSE))&lt;8,"",LEFT(RIGHT(VLOOKUP(AA84,suvaha!$D$8:$H$158,5,FALSE),8),1))</f>
        <v/>
      </c>
      <c r="BS90" s="476"/>
      <c r="BT90" s="474" t="str">
        <f>IF(LEN(VLOOKUP(AA84,suvaha!$D$8:$H$158,5,FALSE))&lt;7,"",LEFT(RIGHT(VLOOKUP(AA84,suvaha!$D$8:$H$158,5,FALSE),7),1))</f>
        <v/>
      </c>
      <c r="BU90" s="674"/>
      <c r="BV90" s="474" t="str">
        <f>IF(LEN(VLOOKUP(AA84,suvaha!$D$8:$H$158,5,FALSE))&lt;6,"",LEFT(RIGHT(VLOOKUP(AA84,suvaha!$D$8:$H$158,5,FALSE),6),1))</f>
        <v/>
      </c>
      <c r="BW90" s="476"/>
      <c r="BX90" s="474" t="str">
        <f>IF(LEN(VLOOKUP(AA84,suvaha!$D$8:$H$158,5,FALSE))&lt;5,"",LEFT(RIGHT(VLOOKUP(AA84,suvaha!$D$8:$H$158,5,FALSE),5),1))</f>
        <v/>
      </c>
      <c r="BY90" s="476"/>
      <c r="BZ90" s="474" t="str">
        <f>IF(LEN(VLOOKUP(AA84,suvaha!$D$8:$H$158,5,FALSE))&lt;4,"",LEFT(RIGHT(VLOOKUP(AA84,suvaha!$D$8:$H$158,5,FALSE),4),1))</f>
        <v/>
      </c>
      <c r="CA90" s="674"/>
      <c r="CB90" s="474" t="str">
        <f>IF(LEN(VLOOKUP(AA84,suvaha!$D$8:$H$158,5,FALSE))&lt;3,"",LEFT(RIGHT(VLOOKUP(AA84,suvaha!$D$8:$H$158,5,FALSE),3),1))</f>
        <v/>
      </c>
      <c r="CC90" s="476"/>
      <c r="CD90" s="474" t="str">
        <f>IF(LEN(VLOOKUP(AA84,suvaha!$D$8:$H$158,5,FALSE))&lt;2,"",LEFT(RIGHT(VLOOKUP(AA84,suvaha!$D$8:$H$158,5,FALSE),2),1))</f>
        <v/>
      </c>
      <c r="CE90" s="476"/>
      <c r="CF90" s="474" t="str">
        <f>IF(VLOOKUP(AA84,suvaha!$D$8:$H$85,5,FALSE)=0,"",IF(LEN(VLOOKUP(AA84,suvaha!$D$8:$H$158,5,FALSE))&lt;1,"",LEFT(RIGHT(VLOOKUP(AA84,suvaha!$D$8:$H$158,5,FALSE),1),1)))</f>
        <v/>
      </c>
      <c r="CG90" s="219"/>
    </row>
    <row r="91" spans="1:85" ht="3" customHeight="1">
      <c r="A91" s="139"/>
      <c r="B91" s="715"/>
      <c r="C91" s="715"/>
      <c r="D91" s="715"/>
      <c r="E91" s="719"/>
      <c r="F91" s="719"/>
      <c r="G91" s="707"/>
      <c r="H91" s="716"/>
      <c r="I91" s="716"/>
      <c r="J91" s="716"/>
      <c r="K91" s="716"/>
      <c r="L91" s="716"/>
      <c r="M91" s="716"/>
      <c r="N91" s="716"/>
      <c r="O91" s="716"/>
      <c r="P91" s="716"/>
      <c r="Q91" s="716"/>
      <c r="R91" s="716"/>
      <c r="S91" s="716"/>
      <c r="T91" s="716"/>
      <c r="U91" s="716"/>
      <c r="V91" s="716"/>
      <c r="W91" s="716"/>
      <c r="X91" s="716"/>
      <c r="Y91" s="716"/>
      <c r="Z91" s="716"/>
      <c r="AA91" s="717"/>
      <c r="AB91" s="717"/>
      <c r="AC91" s="717"/>
      <c r="AD91" s="712"/>
      <c r="AE91" s="712"/>
      <c r="AF91" s="712"/>
      <c r="AG91" s="712"/>
      <c r="AH91" s="712"/>
      <c r="AI91" s="712"/>
      <c r="AJ91" s="712"/>
      <c r="AK91" s="712"/>
      <c r="AL91" s="712"/>
      <c r="AM91" s="712"/>
      <c r="AN91" s="712"/>
      <c r="AO91" s="712"/>
      <c r="AP91" s="712"/>
      <c r="AQ91" s="712"/>
      <c r="AR91" s="712"/>
      <c r="AS91" s="712"/>
      <c r="AT91" s="712"/>
      <c r="AU91" s="712"/>
      <c r="AV91" s="712"/>
      <c r="AW91" s="712"/>
      <c r="AX91" s="712"/>
      <c r="AY91" s="712"/>
      <c r="AZ91" s="712"/>
      <c r="BA91" s="189"/>
      <c r="BB91" s="182"/>
      <c r="BC91" s="182"/>
      <c r="BD91" s="182"/>
      <c r="BE91" s="182"/>
      <c r="BF91" s="182"/>
      <c r="BG91" s="182"/>
      <c r="BH91" s="182"/>
      <c r="BI91" s="182"/>
      <c r="BJ91" s="183"/>
      <c r="BK91" s="182"/>
      <c r="BL91" s="182"/>
      <c r="BM91" s="182"/>
      <c r="BN91" s="182"/>
      <c r="BO91" s="182"/>
      <c r="BP91" s="182"/>
      <c r="BQ91" s="182"/>
      <c r="BR91" s="182"/>
      <c r="BS91" s="182"/>
      <c r="BT91" s="182"/>
      <c r="BU91" s="182"/>
      <c r="BV91" s="182"/>
      <c r="BW91" s="182"/>
      <c r="BX91" s="182"/>
      <c r="BY91" s="182"/>
      <c r="BZ91" s="182"/>
      <c r="CA91" s="182"/>
      <c r="CB91" s="182"/>
      <c r="CC91" s="182"/>
      <c r="CD91" s="182"/>
      <c r="CE91" s="182"/>
      <c r="CF91" s="182"/>
      <c r="CG91" s="218"/>
    </row>
    <row r="92" spans="1:85" s="174" customFormat="1" ht="3" customHeight="1">
      <c r="A92" s="139"/>
      <c r="B92" s="715"/>
      <c r="C92" s="715"/>
      <c r="D92" s="715"/>
      <c r="E92" s="719" t="s">
        <v>65</v>
      </c>
      <c r="F92" s="719"/>
      <c r="G92" s="707"/>
      <c r="H92" s="716" t="str">
        <f>Index!C90</f>
        <v>Tovar (132, 133, 13X, 139) - /196, 19X/</v>
      </c>
      <c r="I92" s="716"/>
      <c r="J92" s="716"/>
      <c r="K92" s="716"/>
      <c r="L92" s="716"/>
      <c r="M92" s="716"/>
      <c r="N92" s="716"/>
      <c r="O92" s="716"/>
      <c r="P92" s="716"/>
      <c r="Q92" s="716"/>
      <c r="R92" s="716"/>
      <c r="S92" s="716"/>
      <c r="T92" s="716"/>
      <c r="U92" s="716"/>
      <c r="V92" s="716"/>
      <c r="W92" s="716"/>
      <c r="X92" s="716"/>
      <c r="Y92" s="716"/>
      <c r="Z92" s="716"/>
      <c r="AA92" s="717" t="s">
        <v>113</v>
      </c>
      <c r="AB92" s="717"/>
      <c r="AC92" s="717"/>
      <c r="AD92" s="670"/>
      <c r="AE92" s="670"/>
      <c r="AF92" s="670"/>
      <c r="AG92" s="670"/>
      <c r="AH92" s="670"/>
      <c r="AI92" s="670"/>
      <c r="AJ92" s="670"/>
      <c r="AK92" s="670"/>
      <c r="AL92" s="670"/>
      <c r="AM92" s="670"/>
      <c r="AN92" s="670"/>
      <c r="AO92" s="670"/>
      <c r="AP92" s="670"/>
      <c r="AQ92" s="670"/>
      <c r="AR92" s="670"/>
      <c r="AS92" s="670"/>
      <c r="AT92" s="670"/>
      <c r="AU92" s="670"/>
      <c r="AV92" s="670"/>
      <c r="AW92" s="670"/>
      <c r="AX92" s="670"/>
      <c r="AY92" s="670"/>
      <c r="AZ92" s="670"/>
      <c r="BA92" s="710"/>
      <c r="BB92" s="710"/>
      <c r="BC92" s="710"/>
      <c r="BD92" s="710"/>
      <c r="BE92" s="710"/>
      <c r="BF92" s="710"/>
      <c r="BG92" s="710"/>
      <c r="BH92" s="710"/>
      <c r="BI92" s="710"/>
      <c r="BJ92" s="710"/>
      <c r="BK92" s="710"/>
      <c r="BL92" s="710"/>
      <c r="BM92" s="710"/>
      <c r="BN92" s="710"/>
      <c r="BO92" s="710"/>
      <c r="BP92" s="710"/>
      <c r="BQ92" s="710"/>
      <c r="BR92" s="175"/>
      <c r="BS92" s="175"/>
      <c r="BT92" s="175"/>
      <c r="BU92" s="175"/>
      <c r="BV92" s="175"/>
      <c r="BW92" s="176"/>
      <c r="BX92" s="175"/>
      <c r="BY92" s="175"/>
      <c r="BZ92" s="175"/>
      <c r="CA92" s="175"/>
      <c r="CB92" s="175"/>
      <c r="CC92" s="175"/>
      <c r="CD92" s="175"/>
      <c r="CE92" s="175"/>
      <c r="CF92" s="175"/>
      <c r="CG92" s="216"/>
    </row>
    <row r="93" spans="1:85" s="174" customFormat="1" ht="3" customHeight="1">
      <c r="A93" s="139"/>
      <c r="B93" s="715"/>
      <c r="C93" s="715"/>
      <c r="D93" s="715"/>
      <c r="E93" s="719"/>
      <c r="F93" s="719"/>
      <c r="G93" s="707"/>
      <c r="H93" s="716"/>
      <c r="I93" s="716"/>
      <c r="J93" s="716"/>
      <c r="K93" s="716"/>
      <c r="L93" s="716"/>
      <c r="M93" s="716"/>
      <c r="N93" s="716"/>
      <c r="O93" s="716"/>
      <c r="P93" s="716"/>
      <c r="Q93" s="716"/>
      <c r="R93" s="716"/>
      <c r="S93" s="716"/>
      <c r="T93" s="716"/>
      <c r="U93" s="716"/>
      <c r="V93" s="716"/>
      <c r="W93" s="716"/>
      <c r="X93" s="716"/>
      <c r="Y93" s="716"/>
      <c r="Z93" s="716"/>
      <c r="AA93" s="717"/>
      <c r="AB93" s="717"/>
      <c r="AC93" s="717"/>
      <c r="AD93" s="671"/>
      <c r="AE93" s="672"/>
      <c r="AF93" s="672"/>
      <c r="AG93" s="672"/>
      <c r="AH93" s="471"/>
      <c r="AI93" s="673"/>
      <c r="AJ93" s="673"/>
      <c r="AK93" s="673"/>
      <c r="AL93" s="673"/>
      <c r="AM93" s="673"/>
      <c r="AN93" s="674"/>
      <c r="AO93" s="668"/>
      <c r="AP93" s="668"/>
      <c r="AQ93" s="668"/>
      <c r="AR93" s="668"/>
      <c r="AS93" s="668"/>
      <c r="AT93" s="674"/>
      <c r="AU93" s="668"/>
      <c r="AV93" s="668"/>
      <c r="AW93" s="668"/>
      <c r="AX93" s="668"/>
      <c r="AY93" s="668"/>
      <c r="AZ93" s="711"/>
      <c r="BA93" s="671"/>
      <c r="BB93" s="672"/>
      <c r="BC93" s="672"/>
      <c r="BD93" s="672"/>
      <c r="BE93" s="471"/>
      <c r="BF93" s="673"/>
      <c r="BG93" s="673"/>
      <c r="BH93" s="673"/>
      <c r="BI93" s="673"/>
      <c r="BJ93" s="673"/>
      <c r="BK93" s="674"/>
      <c r="BL93" s="668"/>
      <c r="BM93" s="668"/>
      <c r="BN93" s="668"/>
      <c r="BO93" s="668"/>
      <c r="BP93" s="668"/>
      <c r="BQ93" s="674"/>
      <c r="BR93" s="668"/>
      <c r="BS93" s="668"/>
      <c r="BT93" s="668"/>
      <c r="BU93" s="668"/>
      <c r="BV93" s="668"/>
      <c r="BW93" s="178"/>
      <c r="BX93" s="179"/>
      <c r="BY93" s="179"/>
      <c r="BZ93" s="179"/>
      <c r="CA93" s="179"/>
      <c r="CB93" s="179"/>
      <c r="CC93" s="179"/>
      <c r="CD93" s="179"/>
      <c r="CE93" s="179"/>
      <c r="CF93" s="179"/>
      <c r="CG93" s="217"/>
    </row>
    <row r="94" spans="1:85" ht="15" customHeight="1">
      <c r="A94" s="139"/>
      <c r="B94" s="715"/>
      <c r="C94" s="715"/>
      <c r="D94" s="715"/>
      <c r="E94" s="719"/>
      <c r="F94" s="719"/>
      <c r="G94" s="707"/>
      <c r="H94" s="716"/>
      <c r="I94" s="716"/>
      <c r="J94" s="716"/>
      <c r="K94" s="716"/>
      <c r="L94" s="716"/>
      <c r="M94" s="716"/>
      <c r="N94" s="716"/>
      <c r="O94" s="716"/>
      <c r="P94" s="716"/>
      <c r="Q94" s="716"/>
      <c r="R94" s="716"/>
      <c r="S94" s="716"/>
      <c r="T94" s="716"/>
      <c r="U94" s="716"/>
      <c r="V94" s="716"/>
      <c r="W94" s="716"/>
      <c r="X94" s="716"/>
      <c r="Y94" s="716"/>
      <c r="Z94" s="716"/>
      <c r="AA94" s="717"/>
      <c r="AB94" s="717"/>
      <c r="AC94" s="717"/>
      <c r="AD94" s="671"/>
      <c r="AE94" s="474" t="str">
        <f>IF(LEN(VLOOKUP(AA92,suvaha!$D$8:$H$158,2,FALSE))&lt;11,"",LEFT(RIGHT(VLOOKUP(AA92,suvaha!$D$8:$H$158,2,FALSE),11),1))</f>
        <v/>
      </c>
      <c r="AF94" s="181"/>
      <c r="AG94" s="474" t="str">
        <f>IF(LEN(VLOOKUP(AA92,suvaha!$D$8:$H$158,2,FALSE))&lt;10,"",LEFT(RIGHT(VLOOKUP(AA92,suvaha!$D$8:$H$158,2,FALSE),10),1))</f>
        <v/>
      </c>
      <c r="AH94" s="476"/>
      <c r="AI94" s="474" t="str">
        <f>IF(LEN(VLOOKUP(AA92,suvaha!$D$8:$H$158,2,FALSE))&lt;9,"",LEFT(RIGHT(VLOOKUP(AA92,suvaha!$D$8:$H$158,2,FALSE),9),1))</f>
        <v/>
      </c>
      <c r="AJ94" s="181"/>
      <c r="AK94" s="474" t="str">
        <f>IF(LEN(VLOOKUP(AA92,suvaha!$D$8:$H$158,2,FALSE))&lt;8,"",LEFT(RIGHT(VLOOKUP(AA92,suvaha!$D$8:$H$158,2,FALSE),8),1))</f>
        <v/>
      </c>
      <c r="AL94" s="476"/>
      <c r="AM94" s="474" t="str">
        <f>IF(LEN(VLOOKUP(AA92,suvaha!$D$8:$H$158,2,FALSE))&lt;7,"",LEFT(RIGHT(VLOOKUP(AA92,suvaha!$D$8:$H$158,2,FALSE),7),1))</f>
        <v/>
      </c>
      <c r="AN94" s="674"/>
      <c r="AO94" s="474" t="str">
        <f>IF(LEN(VLOOKUP(AA92,suvaha!$D$8:$H$158,2,FALSE))&lt;6,"",LEFT(RIGHT(VLOOKUP(AA92,suvaha!$D$8:$H$158,2,FALSE),6),1))</f>
        <v/>
      </c>
      <c r="AP94" s="476"/>
      <c r="AQ94" s="474" t="str">
        <f>IF(LEN(VLOOKUP(AA92,suvaha!$D$8:$H$158,2,FALSE))&lt;5,"",LEFT(RIGHT(VLOOKUP(AA92,suvaha!$D$8:$H$158,2,FALSE),5),1))</f>
        <v/>
      </c>
      <c r="AR94" s="476"/>
      <c r="AS94" s="474" t="str">
        <f>IF(LEN(VLOOKUP(AA92,suvaha!$D$8:$H$158,2,FALSE))&lt;4,"",LEFT(RIGHT(VLOOKUP(AA92,suvaha!$D$8:$H$158,2,FALSE),4),1))</f>
        <v>6</v>
      </c>
      <c r="AT94" s="674"/>
      <c r="AU94" s="474" t="str">
        <f>IF(LEN(VLOOKUP(AA92,suvaha!$D$8:$H$158,2,FALSE))&lt;3,"",LEFT(RIGHT(VLOOKUP(AA92,suvaha!$D$8:$H$158,2,FALSE),3),1))</f>
        <v>9</v>
      </c>
      <c r="AV94" s="476"/>
      <c r="AW94" s="474" t="str">
        <f>IF(LEN(VLOOKUP(AA92,suvaha!$D$8:$H$158,2,FALSE))&lt;2,"",LEFT(RIGHT(VLOOKUP(AA92,suvaha!$D$8:$H$158,2,FALSE),2),1))</f>
        <v>7</v>
      </c>
      <c r="AX94" s="476"/>
      <c r="AY94" s="474" t="str">
        <f>IF(VLOOKUP(AA92,suvaha!$D$8:$H$85,2,FALSE)=0,"",IF(LEN(VLOOKUP(AA92,suvaha!$D$8:$H$158,2,FALSE))&lt;1,"",LEFT(RIGHT(VLOOKUP(AA92,suvaha!$D$8:$H$158,2,FALSE),1),1)))</f>
        <v>1</v>
      </c>
      <c r="AZ94" s="711"/>
      <c r="BA94" s="671"/>
      <c r="BB94" s="474" t="str">
        <f>IF(LEN(VLOOKUP(AA92,suvaha!$D$8:$H$158,4,FALSE))&lt;11,"",LEFT(RIGHT(VLOOKUP(AA92,suvaha!$D$8:$H$158,4,FALSE),11),1))</f>
        <v/>
      </c>
      <c r="BC94" s="181"/>
      <c r="BD94" s="474" t="str">
        <f>IF(LEN(VLOOKUP(AA92,suvaha!$D$8:$H$158,4,FALSE))&lt;10,"",LEFT(RIGHT(VLOOKUP(AA92,suvaha!$D$8:$H$158,4,FALSE),10),1))</f>
        <v/>
      </c>
      <c r="BE94" s="476"/>
      <c r="BF94" s="474" t="str">
        <f>IF(LEN(VLOOKUP(AA92,suvaha!$D$8:$H$158,4,FALSE))&lt;9,"",LEFT(RIGHT(VLOOKUP(AA92,suvaha!$D$8:$H$158,4,FALSE),9),1))</f>
        <v/>
      </c>
      <c r="BG94" s="181"/>
      <c r="BH94" s="474" t="str">
        <f>IF(LEN(VLOOKUP(AA92,suvaha!$D$8:$H$158,4,FALSE))&lt;8,"",LEFT(RIGHT(VLOOKUP(AA92,suvaha!$D$8:$H$158,4,FALSE),8),1))</f>
        <v/>
      </c>
      <c r="BI94" s="476"/>
      <c r="BJ94" s="474" t="str">
        <f>IF(LEN(VLOOKUP(AA92,suvaha!$D$8:$H$158,4,FALSE))&lt;7,"",LEFT(RIGHT(VLOOKUP(AA92,suvaha!$D$8:$H$158,4,FALSE),7),1))</f>
        <v/>
      </c>
      <c r="BK94" s="674"/>
      <c r="BL94" s="474" t="str">
        <f>IF(LEN(VLOOKUP(AA92,suvaha!$D$8:$H$158,4,FALSE))&lt;6,"",LEFT(RIGHT(VLOOKUP(AA92,suvaha!$D$8:$H$158,4,FALSE),6),1))</f>
        <v/>
      </c>
      <c r="BM94" s="476"/>
      <c r="BN94" s="474" t="str">
        <f>IF(LEN(VLOOKUP(AA92,suvaha!$D$8:$H$158,4,FALSE))&lt;5,"",LEFT(RIGHT(VLOOKUP(AA92,suvaha!$D$8:$H$158,4,FALSE),5),1))</f>
        <v/>
      </c>
      <c r="BO94" s="476"/>
      <c r="BP94" s="474" t="str">
        <f>IF(LEN(VLOOKUP(AA92,suvaha!$D$8:$H$158,4,FALSE))&lt;4,"",LEFT(RIGHT(VLOOKUP(AA92,suvaha!$D$8:$H$158,4,FALSE),4),1))</f>
        <v>6</v>
      </c>
      <c r="BQ94" s="674"/>
      <c r="BR94" s="474" t="str">
        <f>IF(LEN(VLOOKUP(AA92,suvaha!$D$8:$H$158,4,FALSE))&lt;3,"",LEFT(RIGHT(VLOOKUP(AA92,suvaha!$D$8:$H$158,4,FALSE),3),1))</f>
        <v>9</v>
      </c>
      <c r="BS94" s="476"/>
      <c r="BT94" s="474" t="str">
        <f>IF(LEN(VLOOKUP(AA92,suvaha!$D$8:$H$158,4,FALSE))&lt;2,"",LEFT(RIGHT(VLOOKUP(AA92,suvaha!$D$8:$H$158,4,FALSE),2),1))</f>
        <v>7</v>
      </c>
      <c r="BU94" s="476"/>
      <c r="BV94" s="474" t="str">
        <f>IF(VLOOKUP(AA92,suvaha!$D$8:$H$85,4,FALSE)=0,"",IF(LEN(VLOOKUP(AA92,suvaha!$D$8:$H$158,4,FALSE))&lt;1,"",LEFT(RIGHT(VLOOKUP(AA92,suvaha!$D$8:$H$158,4,FALSE),1),1)))</f>
        <v>1</v>
      </c>
      <c r="BW94" s="178"/>
      <c r="BX94" s="179"/>
      <c r="BY94" s="179"/>
      <c r="BZ94" s="179"/>
      <c r="CA94" s="179"/>
      <c r="CB94" s="179"/>
      <c r="CC94" s="179"/>
      <c r="CD94" s="179"/>
      <c r="CE94" s="179"/>
      <c r="CF94" s="179"/>
      <c r="CG94" s="217"/>
    </row>
    <row r="95" spans="1:85" ht="2.25" customHeight="1">
      <c r="A95" s="139"/>
      <c r="B95" s="715"/>
      <c r="C95" s="715"/>
      <c r="D95" s="715"/>
      <c r="E95" s="719"/>
      <c r="F95" s="719"/>
      <c r="G95" s="707"/>
      <c r="H95" s="716"/>
      <c r="I95" s="716"/>
      <c r="J95" s="716"/>
      <c r="K95" s="716"/>
      <c r="L95" s="716"/>
      <c r="M95" s="716"/>
      <c r="N95" s="716"/>
      <c r="O95" s="716"/>
      <c r="P95" s="716"/>
      <c r="Q95" s="716"/>
      <c r="R95" s="716"/>
      <c r="S95" s="716"/>
      <c r="T95" s="716"/>
      <c r="U95" s="716"/>
      <c r="V95" s="716"/>
      <c r="W95" s="716"/>
      <c r="X95" s="716"/>
      <c r="Y95" s="716"/>
      <c r="Z95" s="716"/>
      <c r="AA95" s="717"/>
      <c r="AB95" s="717"/>
      <c r="AC95" s="717"/>
      <c r="AD95" s="712"/>
      <c r="AE95" s="712"/>
      <c r="AF95" s="712"/>
      <c r="AG95" s="712"/>
      <c r="AH95" s="712"/>
      <c r="AI95" s="712"/>
      <c r="AJ95" s="712"/>
      <c r="AK95" s="712"/>
      <c r="AL95" s="712"/>
      <c r="AM95" s="712"/>
      <c r="AN95" s="712"/>
      <c r="AO95" s="712"/>
      <c r="AP95" s="712"/>
      <c r="AQ95" s="712"/>
      <c r="AR95" s="712"/>
      <c r="AS95" s="712"/>
      <c r="AT95" s="712"/>
      <c r="AU95" s="712"/>
      <c r="AV95" s="712"/>
      <c r="AW95" s="712"/>
      <c r="AX95" s="712"/>
      <c r="AY95" s="712"/>
      <c r="AZ95" s="712"/>
      <c r="BA95" s="669"/>
      <c r="BB95" s="669"/>
      <c r="BC95" s="669"/>
      <c r="BD95" s="669"/>
      <c r="BE95" s="669"/>
      <c r="BF95" s="669"/>
      <c r="BG95" s="669"/>
      <c r="BH95" s="669"/>
      <c r="BI95" s="669"/>
      <c r="BJ95" s="669"/>
      <c r="BK95" s="669"/>
      <c r="BL95" s="669"/>
      <c r="BM95" s="669"/>
      <c r="BN95" s="669"/>
      <c r="BO95" s="669"/>
      <c r="BP95" s="669"/>
      <c r="BQ95" s="669"/>
      <c r="BR95" s="182"/>
      <c r="BS95" s="182"/>
      <c r="BT95" s="182"/>
      <c r="BU95" s="182"/>
      <c r="BV95" s="182"/>
      <c r="BW95" s="183"/>
      <c r="BX95" s="182"/>
      <c r="BY95" s="182"/>
      <c r="BZ95" s="182"/>
      <c r="CA95" s="182"/>
      <c r="CB95" s="182"/>
      <c r="CC95" s="182"/>
      <c r="CD95" s="182"/>
      <c r="CE95" s="182"/>
      <c r="CF95" s="182"/>
      <c r="CG95" s="218"/>
    </row>
    <row r="96" spans="1:85" ht="2.25" customHeight="1">
      <c r="A96" s="139"/>
      <c r="B96" s="715"/>
      <c r="C96" s="715"/>
      <c r="D96" s="715"/>
      <c r="E96" s="719"/>
      <c r="F96" s="719"/>
      <c r="G96" s="707"/>
      <c r="H96" s="716"/>
      <c r="I96" s="716"/>
      <c r="J96" s="716"/>
      <c r="K96" s="716"/>
      <c r="L96" s="716"/>
      <c r="M96" s="716"/>
      <c r="N96" s="716"/>
      <c r="O96" s="716"/>
      <c r="P96" s="716"/>
      <c r="Q96" s="716"/>
      <c r="R96" s="716"/>
      <c r="S96" s="716"/>
      <c r="T96" s="716"/>
      <c r="U96" s="716"/>
      <c r="V96" s="716"/>
      <c r="W96" s="716"/>
      <c r="X96" s="716"/>
      <c r="Y96" s="716"/>
      <c r="Z96" s="716"/>
      <c r="AA96" s="717"/>
      <c r="AB96" s="717"/>
      <c r="AC96" s="717"/>
      <c r="AD96" s="670"/>
      <c r="AE96" s="670"/>
      <c r="AF96" s="670"/>
      <c r="AG96" s="670"/>
      <c r="AH96" s="670"/>
      <c r="AI96" s="670"/>
      <c r="AJ96" s="670"/>
      <c r="AK96" s="670"/>
      <c r="AL96" s="670"/>
      <c r="AM96" s="670"/>
      <c r="AN96" s="670"/>
      <c r="AO96" s="670"/>
      <c r="AP96" s="670"/>
      <c r="AQ96" s="670"/>
      <c r="AR96" s="670"/>
      <c r="AS96" s="670"/>
      <c r="AT96" s="670"/>
      <c r="AU96" s="670"/>
      <c r="AV96" s="670"/>
      <c r="AW96" s="670"/>
      <c r="AX96" s="670"/>
      <c r="AY96" s="670"/>
      <c r="AZ96" s="670"/>
      <c r="BA96" s="185"/>
      <c r="BB96" s="175"/>
      <c r="BC96" s="175"/>
      <c r="BD96" s="175"/>
      <c r="BE96" s="175"/>
      <c r="BF96" s="175"/>
      <c r="BG96" s="175"/>
      <c r="BH96" s="175"/>
      <c r="BI96" s="175"/>
      <c r="BJ96" s="176"/>
      <c r="BK96" s="175"/>
      <c r="BL96" s="175"/>
      <c r="BM96" s="175"/>
      <c r="BN96" s="175"/>
      <c r="BO96" s="175"/>
      <c r="BP96" s="175"/>
      <c r="BQ96" s="175"/>
      <c r="BR96" s="175"/>
      <c r="BS96" s="175"/>
      <c r="BT96" s="175"/>
      <c r="BU96" s="175"/>
      <c r="BV96" s="175"/>
      <c r="BW96" s="175"/>
      <c r="BX96" s="175"/>
      <c r="BY96" s="175"/>
      <c r="BZ96" s="175"/>
      <c r="CA96" s="175"/>
      <c r="CB96" s="175"/>
      <c r="CC96" s="175"/>
      <c r="CD96" s="175"/>
      <c r="CE96" s="175"/>
      <c r="CF96" s="175"/>
      <c r="CG96" s="216"/>
    </row>
    <row r="97" spans="1:85" ht="2.25" customHeight="1">
      <c r="A97" s="139"/>
      <c r="B97" s="715"/>
      <c r="C97" s="715"/>
      <c r="D97" s="715"/>
      <c r="E97" s="719"/>
      <c r="F97" s="719"/>
      <c r="G97" s="707"/>
      <c r="H97" s="716"/>
      <c r="I97" s="716"/>
      <c r="J97" s="716"/>
      <c r="K97" s="716"/>
      <c r="L97" s="716"/>
      <c r="M97" s="716"/>
      <c r="N97" s="716"/>
      <c r="O97" s="716"/>
      <c r="P97" s="716"/>
      <c r="Q97" s="716"/>
      <c r="R97" s="716"/>
      <c r="S97" s="716"/>
      <c r="T97" s="716"/>
      <c r="U97" s="716"/>
      <c r="V97" s="716"/>
      <c r="W97" s="716"/>
      <c r="X97" s="716"/>
      <c r="Y97" s="716"/>
      <c r="Z97" s="716"/>
      <c r="AA97" s="717"/>
      <c r="AB97" s="717"/>
      <c r="AC97" s="717"/>
      <c r="AD97" s="671"/>
      <c r="AE97" s="672"/>
      <c r="AF97" s="672"/>
      <c r="AG97" s="672"/>
      <c r="AH97" s="471"/>
      <c r="AI97" s="673"/>
      <c r="AJ97" s="673"/>
      <c r="AK97" s="673"/>
      <c r="AL97" s="673"/>
      <c r="AM97" s="673"/>
      <c r="AN97" s="674"/>
      <c r="AO97" s="668"/>
      <c r="AP97" s="668"/>
      <c r="AQ97" s="668"/>
      <c r="AR97" s="668"/>
      <c r="AS97" s="668"/>
      <c r="AT97" s="674"/>
      <c r="AU97" s="668"/>
      <c r="AV97" s="668"/>
      <c r="AW97" s="668"/>
      <c r="AX97" s="668"/>
      <c r="AY97" s="668"/>
      <c r="AZ97" s="711"/>
      <c r="BA97" s="186"/>
      <c r="BB97" s="179"/>
      <c r="BC97" s="179"/>
      <c r="BD97" s="179"/>
      <c r="BE97" s="179"/>
      <c r="BF97" s="179"/>
      <c r="BG97" s="179"/>
      <c r="BH97" s="179"/>
      <c r="BI97" s="179"/>
      <c r="BJ97" s="178"/>
      <c r="BK97" s="179"/>
      <c r="BL97" s="672"/>
      <c r="BM97" s="672"/>
      <c r="BN97" s="672"/>
      <c r="BO97" s="471"/>
      <c r="BP97" s="673"/>
      <c r="BQ97" s="673"/>
      <c r="BR97" s="673"/>
      <c r="BS97" s="673"/>
      <c r="BT97" s="673"/>
      <c r="BU97" s="674"/>
      <c r="BV97" s="668"/>
      <c r="BW97" s="668"/>
      <c r="BX97" s="668"/>
      <c r="BY97" s="668"/>
      <c r="BZ97" s="668"/>
      <c r="CA97" s="674"/>
      <c r="CB97" s="668"/>
      <c r="CC97" s="668"/>
      <c r="CD97" s="668"/>
      <c r="CE97" s="668"/>
      <c r="CF97" s="668"/>
      <c r="CG97" s="219"/>
    </row>
    <row r="98" spans="1:85" ht="15" customHeight="1">
      <c r="A98" s="139"/>
      <c r="B98" s="715"/>
      <c r="C98" s="715"/>
      <c r="D98" s="715"/>
      <c r="E98" s="719"/>
      <c r="F98" s="719"/>
      <c r="G98" s="707"/>
      <c r="H98" s="716"/>
      <c r="I98" s="716"/>
      <c r="J98" s="716"/>
      <c r="K98" s="716"/>
      <c r="L98" s="716"/>
      <c r="M98" s="716"/>
      <c r="N98" s="716"/>
      <c r="O98" s="716"/>
      <c r="P98" s="716"/>
      <c r="Q98" s="716"/>
      <c r="R98" s="716"/>
      <c r="S98" s="716"/>
      <c r="T98" s="716"/>
      <c r="U98" s="716"/>
      <c r="V98" s="716"/>
      <c r="W98" s="716"/>
      <c r="X98" s="716"/>
      <c r="Y98" s="716"/>
      <c r="Z98" s="716"/>
      <c r="AA98" s="717"/>
      <c r="AB98" s="717"/>
      <c r="AC98" s="717"/>
      <c r="AD98" s="671"/>
      <c r="AE98" s="474" t="str">
        <f>IF(LEN(VLOOKUP(AA92,suvaha!$D$8:$H$158,3,FALSE))&lt;11,"",LEFT(RIGHT(VLOOKUP(AA92,suvaha!$D$8:$H$158,3,FALSE),11),1))</f>
        <v/>
      </c>
      <c r="AF98" s="181"/>
      <c r="AG98" s="474" t="str">
        <f>IF(LEN(VLOOKUP(AA92,suvaha!$D$8:$H$158,3,FALSE))&lt;10,"",LEFT(RIGHT(VLOOKUP(AA92,suvaha!$D$8:$H$158,3,FALSE),10),1))</f>
        <v/>
      </c>
      <c r="AH98" s="476"/>
      <c r="AI98" s="474" t="str">
        <f>IF(LEN(VLOOKUP(AA92,suvaha!$D$8:$H$158,3,FALSE))&lt;9,"",LEFT(RIGHT(VLOOKUP(AA92,suvaha!$D$8:$H$158,3,FALSE),9),1))</f>
        <v/>
      </c>
      <c r="AJ98" s="181"/>
      <c r="AK98" s="474" t="str">
        <f>IF(LEN(VLOOKUP(AA92,suvaha!$D$8:$H$158,3,FALSE))&lt;8,"",LEFT(RIGHT(VLOOKUP(AA92,suvaha!$D$8:$H$158,3,FALSE),8),1))</f>
        <v/>
      </c>
      <c r="AL98" s="476"/>
      <c r="AM98" s="474" t="str">
        <f>IF(LEN(VLOOKUP(AA92,suvaha!$D$8:$H$158,3,FALSE))&lt;7,"",LEFT(RIGHT(VLOOKUP(AA92,suvaha!$D$8:$H$158,3,FALSE),7),1))</f>
        <v/>
      </c>
      <c r="AN98" s="674"/>
      <c r="AO98" s="474" t="str">
        <f>IF(LEN(VLOOKUP(AA92,suvaha!$D$8:$H$158,3,FALSE))&lt;6,"",LEFT(RIGHT(VLOOKUP(AA92,suvaha!$D$8:$H$158,3,FALSE),6),1))</f>
        <v/>
      </c>
      <c r="AP98" s="476"/>
      <c r="AQ98" s="474" t="str">
        <f>IF(LEN(VLOOKUP(AA92,suvaha!$D$8:$H$158,3,FALSE))&lt;5,"",LEFT(RIGHT(VLOOKUP(AA92,suvaha!$D$8:$H$158,3,FALSE),5),1))</f>
        <v/>
      </c>
      <c r="AR98" s="476"/>
      <c r="AS98" s="474" t="str">
        <f>IF(LEN(VLOOKUP(AA92,suvaha!$D$8:$H$158,3,FALSE))&lt;4,"",LEFT(RIGHT(VLOOKUP(AA92,suvaha!$D$8:$H$158,3,FALSE),4),1))</f>
        <v/>
      </c>
      <c r="AT98" s="674"/>
      <c r="AU98" s="474" t="str">
        <f>IF(LEN(VLOOKUP(AA92,suvaha!$D$8:$H$158,3,FALSE))&lt;3,"",LEFT(RIGHT(VLOOKUP(AA92,suvaha!$D$8:$H$158,3,FALSE),3),1))</f>
        <v/>
      </c>
      <c r="AV98" s="476"/>
      <c r="AW98" s="474" t="str">
        <f>IF(LEN(VLOOKUP(AA92,suvaha!$D$8:$H$158,3,FALSE))&lt;2,"",LEFT(RIGHT(VLOOKUP(AA92,suvaha!$D$8:$H$158,3,FALSE),2),1))</f>
        <v/>
      </c>
      <c r="AX98" s="476"/>
      <c r="AY98" s="474" t="str">
        <f>IF(VLOOKUP(AA92,suvaha!$D$8:$H$85,3,FALSE)=0,"",IF(LEN(VLOOKUP(AA92,suvaha!$D$8:$H$158,3,FALSE))&lt;1,"",LEFT(RIGHT(VLOOKUP(AA92,suvaha!$D$8:$H$158,3,FALSE),1),1)))</f>
        <v/>
      </c>
      <c r="AZ98" s="711"/>
      <c r="BA98" s="186"/>
      <c r="BB98" s="179"/>
      <c r="BC98" s="179"/>
      <c r="BD98" s="179"/>
      <c r="BE98" s="179"/>
      <c r="BF98" s="179"/>
      <c r="BG98" s="179"/>
      <c r="BH98" s="179"/>
      <c r="BI98" s="179"/>
      <c r="BJ98" s="178"/>
      <c r="BK98" s="179"/>
      <c r="BL98" s="474" t="str">
        <f>IF(LEN(VLOOKUP(AA92,suvaha!$D$8:$H$158,5,FALSE))&lt;11,"",LEFT(RIGHT(VLOOKUP(AA92,suvaha!$D$8:$H$158,5,FALSE),11),1))</f>
        <v/>
      </c>
      <c r="BM98" s="181"/>
      <c r="BN98" s="474" t="str">
        <f>IF(LEN(VLOOKUP(AA92,suvaha!$D$8:$H$158,5,FALSE))&lt;10,"",LEFT(RIGHT(VLOOKUP(AA92,suvaha!$D$8:$H$158,5,FALSE),10),1))</f>
        <v/>
      </c>
      <c r="BO98" s="476"/>
      <c r="BP98" s="474" t="str">
        <f>IF(LEN(VLOOKUP(AA92,suvaha!$D$8:$H$158,5,FALSE))&lt;9,"",LEFT(RIGHT(VLOOKUP(AA92,suvaha!$D$8:$H$158,5,FALSE),9),1))</f>
        <v/>
      </c>
      <c r="BQ98" s="181"/>
      <c r="BR98" s="474" t="str">
        <f>IF(LEN(VLOOKUP(AA92,suvaha!$D$8:$H$158,5,FALSE))&lt;8,"",LEFT(RIGHT(VLOOKUP(AA92,suvaha!$D$8:$H$158,5,FALSE),8),1))</f>
        <v/>
      </c>
      <c r="BS98" s="476"/>
      <c r="BT98" s="474" t="str">
        <f>IF(LEN(VLOOKUP(AA92,suvaha!$D$8:$H$158,5,FALSE))&lt;7,"",LEFT(RIGHT(VLOOKUP(AA92,suvaha!$D$8:$H$158,5,FALSE),7),1))</f>
        <v/>
      </c>
      <c r="BU98" s="674"/>
      <c r="BV98" s="474" t="str">
        <f>IF(LEN(VLOOKUP(AA92,suvaha!$D$8:$H$158,5,FALSE))&lt;6,"",LEFT(RIGHT(VLOOKUP(AA92,suvaha!$D$8:$H$158,5,FALSE),6),1))</f>
        <v/>
      </c>
      <c r="BW98" s="476"/>
      <c r="BX98" s="474" t="str">
        <f>IF(LEN(VLOOKUP(AA92,suvaha!$D$8:$H$158,5,FALSE))&lt;5,"",LEFT(RIGHT(VLOOKUP(AA92,suvaha!$D$8:$H$158,5,FALSE),5),1))</f>
        <v/>
      </c>
      <c r="BY98" s="476"/>
      <c r="BZ98" s="474" t="str">
        <f>IF(LEN(VLOOKUP(AA92,suvaha!$D$8:$H$158,5,FALSE))&lt;4,"",LEFT(RIGHT(VLOOKUP(AA92,suvaha!$D$8:$H$158,5,FALSE),4),1))</f>
        <v>7</v>
      </c>
      <c r="CA98" s="674"/>
      <c r="CB98" s="474" t="str">
        <f>IF(LEN(VLOOKUP(AA92,suvaha!$D$8:$H$158,5,FALSE))&lt;3,"",LEFT(RIGHT(VLOOKUP(AA92,suvaha!$D$8:$H$158,5,FALSE),3),1))</f>
        <v>3</v>
      </c>
      <c r="CC98" s="476"/>
      <c r="CD98" s="474" t="str">
        <f>IF(LEN(VLOOKUP(AA92,suvaha!$D$8:$H$158,5,FALSE))&lt;2,"",LEFT(RIGHT(VLOOKUP(AA92,suvaha!$D$8:$H$158,5,FALSE),2),1))</f>
        <v>0</v>
      </c>
      <c r="CE98" s="476"/>
      <c r="CF98" s="474" t="str">
        <f>IF(VLOOKUP(AA92,suvaha!$D$8:$H$85,5,FALSE)=0,"",IF(LEN(VLOOKUP(AA92,suvaha!$D$8:$H$158,5,FALSE))&lt;1,"",LEFT(RIGHT(VLOOKUP(AA92,suvaha!$D$8:$H$158,5,FALSE),1),1)))</f>
        <v>6</v>
      </c>
      <c r="CG98" s="219"/>
    </row>
    <row r="99" spans="1:85" ht="3" customHeight="1">
      <c r="A99" s="139"/>
      <c r="B99" s="715"/>
      <c r="C99" s="715"/>
      <c r="D99" s="715"/>
      <c r="E99" s="719"/>
      <c r="F99" s="719"/>
      <c r="G99" s="707"/>
      <c r="H99" s="716"/>
      <c r="I99" s="716"/>
      <c r="J99" s="716"/>
      <c r="K99" s="716"/>
      <c r="L99" s="716"/>
      <c r="M99" s="716"/>
      <c r="N99" s="716"/>
      <c r="O99" s="716"/>
      <c r="P99" s="716"/>
      <c r="Q99" s="716"/>
      <c r="R99" s="716"/>
      <c r="S99" s="716"/>
      <c r="T99" s="716"/>
      <c r="U99" s="716"/>
      <c r="V99" s="716"/>
      <c r="W99" s="716"/>
      <c r="X99" s="716"/>
      <c r="Y99" s="716"/>
      <c r="Z99" s="716"/>
      <c r="AA99" s="717"/>
      <c r="AB99" s="717"/>
      <c r="AC99" s="717"/>
      <c r="AD99" s="712"/>
      <c r="AE99" s="712"/>
      <c r="AF99" s="712"/>
      <c r="AG99" s="712"/>
      <c r="AH99" s="712"/>
      <c r="AI99" s="712"/>
      <c r="AJ99" s="712"/>
      <c r="AK99" s="712"/>
      <c r="AL99" s="712"/>
      <c r="AM99" s="712"/>
      <c r="AN99" s="712"/>
      <c r="AO99" s="712"/>
      <c r="AP99" s="712"/>
      <c r="AQ99" s="712"/>
      <c r="AR99" s="712"/>
      <c r="AS99" s="712"/>
      <c r="AT99" s="712"/>
      <c r="AU99" s="712"/>
      <c r="AV99" s="712"/>
      <c r="AW99" s="712"/>
      <c r="AX99" s="712"/>
      <c r="AY99" s="712"/>
      <c r="AZ99" s="712"/>
      <c r="BA99" s="189"/>
      <c r="BB99" s="182"/>
      <c r="BC99" s="182"/>
      <c r="BD99" s="182"/>
      <c r="BE99" s="182"/>
      <c r="BF99" s="182"/>
      <c r="BG99" s="182"/>
      <c r="BH99" s="182"/>
      <c r="BI99" s="182"/>
      <c r="BJ99" s="183"/>
      <c r="BK99" s="182"/>
      <c r="BL99" s="182"/>
      <c r="BM99" s="182"/>
      <c r="BN99" s="182"/>
      <c r="BO99" s="182"/>
      <c r="BP99" s="182"/>
      <c r="BQ99" s="182"/>
      <c r="BR99" s="182"/>
      <c r="BS99" s="182"/>
      <c r="BT99" s="182"/>
      <c r="BU99" s="182"/>
      <c r="BV99" s="182"/>
      <c r="BW99" s="182"/>
      <c r="BX99" s="182"/>
      <c r="BY99" s="182"/>
      <c r="BZ99" s="182"/>
      <c r="CA99" s="182"/>
      <c r="CB99" s="182"/>
      <c r="CC99" s="182"/>
      <c r="CD99" s="182"/>
      <c r="CE99" s="182"/>
      <c r="CF99" s="182"/>
      <c r="CG99" s="218"/>
    </row>
    <row r="100" spans="1:85" s="174" customFormat="1" ht="3" customHeight="1">
      <c r="A100" s="139"/>
      <c r="B100" s="715"/>
      <c r="C100" s="715"/>
      <c r="D100" s="715"/>
      <c r="E100" s="719" t="s">
        <v>67</v>
      </c>
      <c r="F100" s="719"/>
      <c r="G100" s="707"/>
      <c r="H100" s="716" t="str">
        <f>Index!C91</f>
        <v>Poskytnuté preddavky na zásoby (314A) - /391A/</v>
      </c>
      <c r="I100" s="716"/>
      <c r="J100" s="716"/>
      <c r="K100" s="716"/>
      <c r="L100" s="716"/>
      <c r="M100" s="716"/>
      <c r="N100" s="716"/>
      <c r="O100" s="716"/>
      <c r="P100" s="716"/>
      <c r="Q100" s="716"/>
      <c r="R100" s="716"/>
      <c r="S100" s="716"/>
      <c r="T100" s="716"/>
      <c r="U100" s="716"/>
      <c r="V100" s="716"/>
      <c r="W100" s="716"/>
      <c r="X100" s="716"/>
      <c r="Y100" s="716"/>
      <c r="Z100" s="716"/>
      <c r="AA100" s="717" t="s">
        <v>114</v>
      </c>
      <c r="AB100" s="717"/>
      <c r="AC100" s="717"/>
      <c r="AD100" s="670"/>
      <c r="AE100" s="670"/>
      <c r="AF100" s="670"/>
      <c r="AG100" s="670"/>
      <c r="AH100" s="670"/>
      <c r="AI100" s="670"/>
      <c r="AJ100" s="670"/>
      <c r="AK100" s="670"/>
      <c r="AL100" s="670"/>
      <c r="AM100" s="670"/>
      <c r="AN100" s="670"/>
      <c r="AO100" s="670"/>
      <c r="AP100" s="670"/>
      <c r="AQ100" s="670"/>
      <c r="AR100" s="670"/>
      <c r="AS100" s="670"/>
      <c r="AT100" s="670"/>
      <c r="AU100" s="670"/>
      <c r="AV100" s="670"/>
      <c r="AW100" s="670"/>
      <c r="AX100" s="670"/>
      <c r="AY100" s="670"/>
      <c r="AZ100" s="670"/>
      <c r="BA100" s="710"/>
      <c r="BB100" s="710"/>
      <c r="BC100" s="710"/>
      <c r="BD100" s="710"/>
      <c r="BE100" s="710"/>
      <c r="BF100" s="710"/>
      <c r="BG100" s="710"/>
      <c r="BH100" s="710"/>
      <c r="BI100" s="710"/>
      <c r="BJ100" s="710"/>
      <c r="BK100" s="710"/>
      <c r="BL100" s="710"/>
      <c r="BM100" s="710"/>
      <c r="BN100" s="710"/>
      <c r="BO100" s="710"/>
      <c r="BP100" s="710"/>
      <c r="BQ100" s="710"/>
      <c r="BR100" s="175"/>
      <c r="BS100" s="175"/>
      <c r="BT100" s="175"/>
      <c r="BU100" s="175"/>
      <c r="BV100" s="175"/>
      <c r="BW100" s="176"/>
      <c r="BX100" s="175"/>
      <c r="BY100" s="175"/>
      <c r="BZ100" s="175"/>
      <c r="CA100" s="175"/>
      <c r="CB100" s="175"/>
      <c r="CC100" s="175"/>
      <c r="CD100" s="175"/>
      <c r="CE100" s="175"/>
      <c r="CF100" s="175"/>
      <c r="CG100" s="216"/>
    </row>
    <row r="101" spans="1:85" s="174" customFormat="1" ht="3" customHeight="1">
      <c r="A101" s="139"/>
      <c r="B101" s="715"/>
      <c r="C101" s="715"/>
      <c r="D101" s="715"/>
      <c r="E101" s="719"/>
      <c r="F101" s="719"/>
      <c r="G101" s="707"/>
      <c r="H101" s="716"/>
      <c r="I101" s="716"/>
      <c r="J101" s="716"/>
      <c r="K101" s="716"/>
      <c r="L101" s="716"/>
      <c r="M101" s="716"/>
      <c r="N101" s="716"/>
      <c r="O101" s="716"/>
      <c r="P101" s="716"/>
      <c r="Q101" s="716"/>
      <c r="R101" s="716"/>
      <c r="S101" s="716"/>
      <c r="T101" s="716"/>
      <c r="U101" s="716"/>
      <c r="V101" s="716"/>
      <c r="W101" s="716"/>
      <c r="X101" s="716"/>
      <c r="Y101" s="716"/>
      <c r="Z101" s="716"/>
      <c r="AA101" s="717"/>
      <c r="AB101" s="717"/>
      <c r="AC101" s="717"/>
      <c r="AD101" s="671"/>
      <c r="AE101" s="672"/>
      <c r="AF101" s="672"/>
      <c r="AG101" s="672"/>
      <c r="AH101" s="471"/>
      <c r="AI101" s="673"/>
      <c r="AJ101" s="673"/>
      <c r="AK101" s="673"/>
      <c r="AL101" s="673"/>
      <c r="AM101" s="673"/>
      <c r="AN101" s="674"/>
      <c r="AO101" s="668"/>
      <c r="AP101" s="668"/>
      <c r="AQ101" s="668"/>
      <c r="AR101" s="668"/>
      <c r="AS101" s="668"/>
      <c r="AT101" s="674"/>
      <c r="AU101" s="668"/>
      <c r="AV101" s="668"/>
      <c r="AW101" s="668"/>
      <c r="AX101" s="668"/>
      <c r="AY101" s="668"/>
      <c r="AZ101" s="711"/>
      <c r="BA101" s="671"/>
      <c r="BB101" s="672"/>
      <c r="BC101" s="672"/>
      <c r="BD101" s="672"/>
      <c r="BE101" s="471"/>
      <c r="BF101" s="673"/>
      <c r="BG101" s="673"/>
      <c r="BH101" s="673"/>
      <c r="BI101" s="673"/>
      <c r="BJ101" s="673"/>
      <c r="BK101" s="674"/>
      <c r="BL101" s="668"/>
      <c r="BM101" s="668"/>
      <c r="BN101" s="668"/>
      <c r="BO101" s="668"/>
      <c r="BP101" s="668"/>
      <c r="BQ101" s="674"/>
      <c r="BR101" s="668"/>
      <c r="BS101" s="668"/>
      <c r="BT101" s="668"/>
      <c r="BU101" s="668"/>
      <c r="BV101" s="668"/>
      <c r="BW101" s="178"/>
      <c r="BX101" s="179"/>
      <c r="BY101" s="179"/>
      <c r="BZ101" s="179"/>
      <c r="CA101" s="179"/>
      <c r="CB101" s="179"/>
      <c r="CC101" s="179"/>
      <c r="CD101" s="179"/>
      <c r="CE101" s="179"/>
      <c r="CF101" s="179"/>
      <c r="CG101" s="217"/>
    </row>
    <row r="102" spans="1:85" ht="15" customHeight="1">
      <c r="A102" s="139"/>
      <c r="B102" s="715"/>
      <c r="C102" s="715"/>
      <c r="D102" s="715"/>
      <c r="E102" s="719"/>
      <c r="F102" s="719"/>
      <c r="G102" s="707"/>
      <c r="H102" s="716"/>
      <c r="I102" s="716"/>
      <c r="J102" s="716"/>
      <c r="K102" s="716"/>
      <c r="L102" s="716"/>
      <c r="M102" s="716"/>
      <c r="N102" s="716"/>
      <c r="O102" s="716"/>
      <c r="P102" s="716"/>
      <c r="Q102" s="716"/>
      <c r="R102" s="716"/>
      <c r="S102" s="716"/>
      <c r="T102" s="716"/>
      <c r="U102" s="716"/>
      <c r="V102" s="716"/>
      <c r="W102" s="716"/>
      <c r="X102" s="716"/>
      <c r="Y102" s="716"/>
      <c r="Z102" s="716"/>
      <c r="AA102" s="717"/>
      <c r="AB102" s="717"/>
      <c r="AC102" s="717"/>
      <c r="AD102" s="671"/>
      <c r="AE102" s="474" t="str">
        <f>IF(LEN(VLOOKUP(AA100,suvaha!$D$8:$H$158,2,FALSE))&lt;11,"",LEFT(RIGHT(VLOOKUP(AA100,suvaha!$D$8:$H$158,2,FALSE),11),1))</f>
        <v/>
      </c>
      <c r="AF102" s="181"/>
      <c r="AG102" s="474" t="str">
        <f>IF(LEN(VLOOKUP(AA100,suvaha!$D$8:$H$158,2,FALSE))&lt;10,"",LEFT(RIGHT(VLOOKUP(AA100,suvaha!$D$8:$H$158,2,FALSE),10),1))</f>
        <v/>
      </c>
      <c r="AH102" s="476"/>
      <c r="AI102" s="474" t="str">
        <f>IF(LEN(VLOOKUP(AA100,suvaha!$D$8:$H$158,2,FALSE))&lt;9,"",LEFT(RIGHT(VLOOKUP(AA100,suvaha!$D$8:$H$158,2,FALSE),9),1))</f>
        <v/>
      </c>
      <c r="AJ102" s="181"/>
      <c r="AK102" s="474" t="str">
        <f>IF(LEN(VLOOKUP(AA100,suvaha!$D$8:$H$158,2,FALSE))&lt;8,"",LEFT(RIGHT(VLOOKUP(AA100,suvaha!$D$8:$H$158,2,FALSE),8),1))</f>
        <v/>
      </c>
      <c r="AL102" s="476"/>
      <c r="AM102" s="474" t="str">
        <f>IF(LEN(VLOOKUP(AA100,suvaha!$D$8:$H$158,2,FALSE))&lt;7,"",LEFT(RIGHT(VLOOKUP(AA100,suvaha!$D$8:$H$158,2,FALSE),7),1))</f>
        <v/>
      </c>
      <c r="AN102" s="674"/>
      <c r="AO102" s="474" t="str">
        <f>IF(LEN(VLOOKUP(AA100,suvaha!$D$8:$H$158,2,FALSE))&lt;6,"",LEFT(RIGHT(VLOOKUP(AA100,suvaha!$D$8:$H$158,2,FALSE),6),1))</f>
        <v/>
      </c>
      <c r="AP102" s="476"/>
      <c r="AQ102" s="474" t="str">
        <f>IF(LEN(VLOOKUP(AA100,suvaha!$D$8:$H$158,2,FALSE))&lt;5,"",LEFT(RIGHT(VLOOKUP(AA100,suvaha!$D$8:$H$158,2,FALSE),5),1))</f>
        <v/>
      </c>
      <c r="AR102" s="476"/>
      <c r="AS102" s="474" t="str">
        <f>IF(LEN(VLOOKUP(AA100,suvaha!$D$8:$H$158,2,FALSE))&lt;4,"",LEFT(RIGHT(VLOOKUP(AA100,suvaha!$D$8:$H$158,2,FALSE),4),1))</f>
        <v/>
      </c>
      <c r="AT102" s="674"/>
      <c r="AU102" s="474" t="str">
        <f>IF(LEN(VLOOKUP(AA100,suvaha!$D$8:$H$158,2,FALSE))&lt;3,"",LEFT(RIGHT(VLOOKUP(AA100,suvaha!$D$8:$H$158,2,FALSE),3),1))</f>
        <v/>
      </c>
      <c r="AV102" s="476"/>
      <c r="AW102" s="474" t="str">
        <f>IF(LEN(VLOOKUP(AA100,suvaha!$D$8:$H$158,2,FALSE))&lt;2,"",LEFT(RIGHT(VLOOKUP(AA100,suvaha!$D$8:$H$158,2,FALSE),2),1))</f>
        <v/>
      </c>
      <c r="AX102" s="476"/>
      <c r="AY102" s="474" t="str">
        <f>IF(VLOOKUP(AA100,suvaha!$D$8:$H$85,2,FALSE)=0,"",IF(LEN(VLOOKUP(AA100,suvaha!$D$8:$H$158,2,FALSE))&lt;1,"",LEFT(RIGHT(VLOOKUP(AA100,suvaha!$D$8:$H$158,2,FALSE),1),1)))</f>
        <v/>
      </c>
      <c r="AZ102" s="711"/>
      <c r="BA102" s="671"/>
      <c r="BB102" s="474" t="str">
        <f>IF(LEN(VLOOKUP(AA100,suvaha!$D$8:$H$158,4,FALSE))&lt;11,"",LEFT(RIGHT(VLOOKUP(AA100,suvaha!$D$8:$H$158,4,FALSE),11),1))</f>
        <v/>
      </c>
      <c r="BC102" s="181"/>
      <c r="BD102" s="474" t="str">
        <f>IF(LEN(VLOOKUP(AA100,suvaha!$D$8:$H$158,4,FALSE))&lt;10,"",LEFT(RIGHT(VLOOKUP(AA100,suvaha!$D$8:$H$158,4,FALSE),10),1))</f>
        <v/>
      </c>
      <c r="BE102" s="476"/>
      <c r="BF102" s="474" t="str">
        <f>IF(LEN(VLOOKUP(AA100,suvaha!$D$8:$H$158,4,FALSE))&lt;9,"",LEFT(RIGHT(VLOOKUP(AA100,suvaha!$D$8:$H$158,4,FALSE),9),1))</f>
        <v/>
      </c>
      <c r="BG102" s="181"/>
      <c r="BH102" s="474" t="str">
        <f>IF(LEN(VLOOKUP(AA100,suvaha!$D$8:$H$158,4,FALSE))&lt;8,"",LEFT(RIGHT(VLOOKUP(AA100,suvaha!$D$8:$H$158,4,FALSE),8),1))</f>
        <v/>
      </c>
      <c r="BI102" s="476"/>
      <c r="BJ102" s="474" t="str">
        <f>IF(LEN(VLOOKUP(AA100,suvaha!$D$8:$H$158,4,FALSE))&lt;7,"",LEFT(RIGHT(VLOOKUP(AA100,suvaha!$D$8:$H$158,4,FALSE),7),1))</f>
        <v/>
      </c>
      <c r="BK102" s="674"/>
      <c r="BL102" s="474" t="str">
        <f>IF(LEN(VLOOKUP(AA100,suvaha!$D$8:$H$158,4,FALSE))&lt;6,"",LEFT(RIGHT(VLOOKUP(AA100,suvaha!$D$8:$H$158,4,FALSE),6),1))</f>
        <v/>
      </c>
      <c r="BM102" s="476"/>
      <c r="BN102" s="474" t="str">
        <f>IF(LEN(VLOOKUP(AA100,suvaha!$D$8:$H$158,4,FALSE))&lt;5,"",LEFT(RIGHT(VLOOKUP(AA100,suvaha!$D$8:$H$158,4,FALSE),5),1))</f>
        <v/>
      </c>
      <c r="BO102" s="476"/>
      <c r="BP102" s="474" t="str">
        <f>IF(LEN(VLOOKUP(AA100,suvaha!$D$8:$H$158,4,FALSE))&lt;4,"",LEFT(RIGHT(VLOOKUP(AA100,suvaha!$D$8:$H$158,4,FALSE),4),1))</f>
        <v/>
      </c>
      <c r="BQ102" s="674"/>
      <c r="BR102" s="474" t="str">
        <f>IF(LEN(VLOOKUP(AA100,suvaha!$D$8:$H$158,4,FALSE))&lt;3,"",LEFT(RIGHT(VLOOKUP(AA100,suvaha!$D$8:$H$158,4,FALSE),3),1))</f>
        <v/>
      </c>
      <c r="BS102" s="476"/>
      <c r="BT102" s="474" t="str">
        <f>IF(LEN(VLOOKUP(AA100,suvaha!$D$8:$H$158,4,FALSE))&lt;2,"",LEFT(RIGHT(VLOOKUP(AA100,suvaha!$D$8:$H$158,4,FALSE),2),1))</f>
        <v/>
      </c>
      <c r="BU102" s="476"/>
      <c r="BV102" s="474" t="str">
        <f>IF(VLOOKUP(AA100,suvaha!$D$8:$H$85,4,FALSE)=0,"",IF(LEN(VLOOKUP(AA100,suvaha!$D$8:$H$158,4,FALSE))&lt;1,"",LEFT(RIGHT(VLOOKUP(AA100,suvaha!$D$8:$H$158,4,FALSE),1),1)))</f>
        <v/>
      </c>
      <c r="BW102" s="178"/>
      <c r="BX102" s="179"/>
      <c r="BY102" s="179"/>
      <c r="BZ102" s="179"/>
      <c r="CA102" s="179"/>
      <c r="CB102" s="179"/>
      <c r="CC102" s="179"/>
      <c r="CD102" s="179"/>
      <c r="CE102" s="179"/>
      <c r="CF102" s="179"/>
      <c r="CG102" s="217"/>
    </row>
    <row r="103" spans="1:85" ht="3" customHeight="1">
      <c r="A103" s="139"/>
      <c r="B103" s="715"/>
      <c r="C103" s="715"/>
      <c r="D103" s="715"/>
      <c r="E103" s="719"/>
      <c r="F103" s="719"/>
      <c r="G103" s="707"/>
      <c r="H103" s="716"/>
      <c r="I103" s="716"/>
      <c r="J103" s="716"/>
      <c r="K103" s="716"/>
      <c r="L103" s="716"/>
      <c r="M103" s="716"/>
      <c r="N103" s="716"/>
      <c r="O103" s="716"/>
      <c r="P103" s="716"/>
      <c r="Q103" s="716"/>
      <c r="R103" s="716"/>
      <c r="S103" s="716"/>
      <c r="T103" s="716"/>
      <c r="U103" s="716"/>
      <c r="V103" s="716"/>
      <c r="W103" s="716"/>
      <c r="X103" s="716"/>
      <c r="Y103" s="716"/>
      <c r="Z103" s="716"/>
      <c r="AA103" s="717"/>
      <c r="AB103" s="717"/>
      <c r="AC103" s="717"/>
      <c r="AD103" s="712"/>
      <c r="AE103" s="712"/>
      <c r="AF103" s="712"/>
      <c r="AG103" s="712"/>
      <c r="AH103" s="712"/>
      <c r="AI103" s="712"/>
      <c r="AJ103" s="712"/>
      <c r="AK103" s="712"/>
      <c r="AL103" s="712"/>
      <c r="AM103" s="712"/>
      <c r="AN103" s="712"/>
      <c r="AO103" s="712"/>
      <c r="AP103" s="712"/>
      <c r="AQ103" s="712"/>
      <c r="AR103" s="712"/>
      <c r="AS103" s="712"/>
      <c r="AT103" s="712"/>
      <c r="AU103" s="712"/>
      <c r="AV103" s="712"/>
      <c r="AW103" s="712"/>
      <c r="AX103" s="712"/>
      <c r="AY103" s="712"/>
      <c r="AZ103" s="712"/>
      <c r="BA103" s="669"/>
      <c r="BB103" s="669"/>
      <c r="BC103" s="669"/>
      <c r="BD103" s="669"/>
      <c r="BE103" s="669"/>
      <c r="BF103" s="669"/>
      <c r="BG103" s="669"/>
      <c r="BH103" s="669"/>
      <c r="BI103" s="669"/>
      <c r="BJ103" s="669"/>
      <c r="BK103" s="669"/>
      <c r="BL103" s="669"/>
      <c r="BM103" s="669"/>
      <c r="BN103" s="669"/>
      <c r="BO103" s="669"/>
      <c r="BP103" s="669"/>
      <c r="BQ103" s="669"/>
      <c r="BR103" s="182"/>
      <c r="BS103" s="182"/>
      <c r="BT103" s="182"/>
      <c r="BU103" s="182"/>
      <c r="BV103" s="182"/>
      <c r="BW103" s="183"/>
      <c r="BX103" s="182"/>
      <c r="BY103" s="182"/>
      <c r="BZ103" s="182"/>
      <c r="CA103" s="182"/>
      <c r="CB103" s="182"/>
      <c r="CC103" s="182"/>
      <c r="CD103" s="182"/>
      <c r="CE103" s="182"/>
      <c r="CF103" s="182"/>
      <c r="CG103" s="218"/>
    </row>
    <row r="104" spans="1:85" ht="3" customHeight="1">
      <c r="A104" s="139"/>
      <c r="B104" s="715"/>
      <c r="C104" s="715"/>
      <c r="D104" s="715"/>
      <c r="E104" s="719"/>
      <c r="F104" s="719"/>
      <c r="G104" s="707"/>
      <c r="H104" s="716"/>
      <c r="I104" s="716"/>
      <c r="J104" s="716"/>
      <c r="K104" s="716"/>
      <c r="L104" s="716"/>
      <c r="M104" s="716"/>
      <c r="N104" s="716"/>
      <c r="O104" s="716"/>
      <c r="P104" s="716"/>
      <c r="Q104" s="716"/>
      <c r="R104" s="716"/>
      <c r="S104" s="716"/>
      <c r="T104" s="716"/>
      <c r="U104" s="716"/>
      <c r="V104" s="716"/>
      <c r="W104" s="716"/>
      <c r="X104" s="716"/>
      <c r="Y104" s="716"/>
      <c r="Z104" s="716"/>
      <c r="AA104" s="717"/>
      <c r="AB104" s="717"/>
      <c r="AC104" s="717"/>
      <c r="AD104" s="670"/>
      <c r="AE104" s="670"/>
      <c r="AF104" s="670"/>
      <c r="AG104" s="670"/>
      <c r="AH104" s="670"/>
      <c r="AI104" s="670"/>
      <c r="AJ104" s="670"/>
      <c r="AK104" s="670"/>
      <c r="AL104" s="670"/>
      <c r="AM104" s="670"/>
      <c r="AN104" s="670"/>
      <c r="AO104" s="670"/>
      <c r="AP104" s="670"/>
      <c r="AQ104" s="670"/>
      <c r="AR104" s="670"/>
      <c r="AS104" s="670"/>
      <c r="AT104" s="670"/>
      <c r="AU104" s="670"/>
      <c r="AV104" s="670"/>
      <c r="AW104" s="670"/>
      <c r="AX104" s="670"/>
      <c r="AY104" s="670"/>
      <c r="AZ104" s="670"/>
      <c r="BA104" s="185"/>
      <c r="BB104" s="175"/>
      <c r="BC104" s="175"/>
      <c r="BD104" s="175"/>
      <c r="BE104" s="175"/>
      <c r="BF104" s="175"/>
      <c r="BG104" s="175"/>
      <c r="BH104" s="175"/>
      <c r="BI104" s="175"/>
      <c r="BJ104" s="176"/>
      <c r="BK104" s="175"/>
      <c r="BL104" s="175"/>
      <c r="BM104" s="175"/>
      <c r="BN104" s="175"/>
      <c r="BO104" s="175"/>
      <c r="BP104" s="175"/>
      <c r="BQ104" s="175"/>
      <c r="BR104" s="175"/>
      <c r="BS104" s="175"/>
      <c r="BT104" s="175"/>
      <c r="BU104" s="175"/>
      <c r="BV104" s="175"/>
      <c r="BW104" s="175"/>
      <c r="BX104" s="175"/>
      <c r="BY104" s="175"/>
      <c r="BZ104" s="175"/>
      <c r="CA104" s="175"/>
      <c r="CB104" s="175"/>
      <c r="CC104" s="175"/>
      <c r="CD104" s="175"/>
      <c r="CE104" s="175"/>
      <c r="CF104" s="175"/>
      <c r="CG104" s="216"/>
    </row>
    <row r="105" spans="1:85" ht="3" customHeight="1">
      <c r="A105" s="139"/>
      <c r="B105" s="715"/>
      <c r="C105" s="715"/>
      <c r="D105" s="715"/>
      <c r="E105" s="719"/>
      <c r="F105" s="719"/>
      <c r="G105" s="707"/>
      <c r="H105" s="716"/>
      <c r="I105" s="716"/>
      <c r="J105" s="716"/>
      <c r="K105" s="716"/>
      <c r="L105" s="716"/>
      <c r="M105" s="716"/>
      <c r="N105" s="716"/>
      <c r="O105" s="716"/>
      <c r="P105" s="716"/>
      <c r="Q105" s="716"/>
      <c r="R105" s="716"/>
      <c r="S105" s="716"/>
      <c r="T105" s="716"/>
      <c r="U105" s="716"/>
      <c r="V105" s="716"/>
      <c r="W105" s="716"/>
      <c r="X105" s="716"/>
      <c r="Y105" s="716"/>
      <c r="Z105" s="716"/>
      <c r="AA105" s="717"/>
      <c r="AB105" s="717"/>
      <c r="AC105" s="717"/>
      <c r="AD105" s="671"/>
      <c r="AE105" s="672"/>
      <c r="AF105" s="672"/>
      <c r="AG105" s="672"/>
      <c r="AH105" s="471"/>
      <c r="AI105" s="673"/>
      <c r="AJ105" s="673"/>
      <c r="AK105" s="673"/>
      <c r="AL105" s="673"/>
      <c r="AM105" s="673"/>
      <c r="AN105" s="674"/>
      <c r="AO105" s="668"/>
      <c r="AP105" s="668"/>
      <c r="AQ105" s="668"/>
      <c r="AR105" s="668"/>
      <c r="AS105" s="668"/>
      <c r="AT105" s="674"/>
      <c r="AU105" s="668"/>
      <c r="AV105" s="668"/>
      <c r="AW105" s="668"/>
      <c r="AX105" s="668"/>
      <c r="AY105" s="668"/>
      <c r="AZ105" s="711"/>
      <c r="BA105" s="186"/>
      <c r="BB105" s="179"/>
      <c r="BC105" s="179"/>
      <c r="BD105" s="179"/>
      <c r="BE105" s="179"/>
      <c r="BF105" s="179"/>
      <c r="BG105" s="179"/>
      <c r="BH105" s="179"/>
      <c r="BI105" s="179"/>
      <c r="BJ105" s="178"/>
      <c r="BK105" s="179"/>
      <c r="BL105" s="672"/>
      <c r="BM105" s="672"/>
      <c r="BN105" s="672"/>
      <c r="BO105" s="471"/>
      <c r="BP105" s="673"/>
      <c r="BQ105" s="673"/>
      <c r="BR105" s="673"/>
      <c r="BS105" s="673"/>
      <c r="BT105" s="673"/>
      <c r="BU105" s="674"/>
      <c r="BV105" s="668"/>
      <c r="BW105" s="668"/>
      <c r="BX105" s="668"/>
      <c r="BY105" s="668"/>
      <c r="BZ105" s="668"/>
      <c r="CA105" s="674"/>
      <c r="CB105" s="668"/>
      <c r="CC105" s="668"/>
      <c r="CD105" s="668"/>
      <c r="CE105" s="668"/>
      <c r="CF105" s="668"/>
      <c r="CG105" s="219"/>
    </row>
    <row r="106" spans="1:85" ht="15" customHeight="1">
      <c r="A106" s="139"/>
      <c r="B106" s="715"/>
      <c r="C106" s="715"/>
      <c r="D106" s="715"/>
      <c r="E106" s="719"/>
      <c r="F106" s="719"/>
      <c r="G106" s="707"/>
      <c r="H106" s="716"/>
      <c r="I106" s="716"/>
      <c r="J106" s="716"/>
      <c r="K106" s="716"/>
      <c r="L106" s="716"/>
      <c r="M106" s="716"/>
      <c r="N106" s="716"/>
      <c r="O106" s="716"/>
      <c r="P106" s="716"/>
      <c r="Q106" s="716"/>
      <c r="R106" s="716"/>
      <c r="S106" s="716"/>
      <c r="T106" s="716"/>
      <c r="U106" s="716"/>
      <c r="V106" s="716"/>
      <c r="W106" s="716"/>
      <c r="X106" s="716"/>
      <c r="Y106" s="716"/>
      <c r="Z106" s="716"/>
      <c r="AA106" s="717"/>
      <c r="AB106" s="717"/>
      <c r="AC106" s="717"/>
      <c r="AD106" s="671"/>
      <c r="AE106" s="474" t="str">
        <f>IF(LEN(VLOOKUP(AA100,suvaha!$D$8:$H$158,3,FALSE))&lt;11,"",LEFT(RIGHT(VLOOKUP(AA100,suvaha!$D$8:$H$158,3,FALSE),11),1))</f>
        <v/>
      </c>
      <c r="AF106" s="181"/>
      <c r="AG106" s="474" t="str">
        <f>IF(LEN(VLOOKUP(AA100,suvaha!$D$8:$H$158,3,FALSE))&lt;10,"",LEFT(RIGHT(VLOOKUP(AA100,suvaha!$D$8:$H$158,3,FALSE),10),1))</f>
        <v/>
      </c>
      <c r="AH106" s="476"/>
      <c r="AI106" s="474" t="str">
        <f>IF(LEN(VLOOKUP(AA100,suvaha!$D$8:$H$158,3,FALSE))&lt;9,"",LEFT(RIGHT(VLOOKUP(AA100,suvaha!$D$8:$H$158,3,FALSE),9),1))</f>
        <v/>
      </c>
      <c r="AJ106" s="181"/>
      <c r="AK106" s="474" t="str">
        <f>IF(LEN(VLOOKUP(AA100,suvaha!$D$8:$H$158,3,FALSE))&lt;8,"",LEFT(RIGHT(VLOOKUP(AA100,suvaha!$D$8:$H$158,3,FALSE),8),1))</f>
        <v/>
      </c>
      <c r="AL106" s="476"/>
      <c r="AM106" s="474" t="str">
        <f>IF(LEN(VLOOKUP(AA100,suvaha!$D$8:$H$158,3,FALSE))&lt;7,"",LEFT(RIGHT(VLOOKUP(AA100,suvaha!$D$8:$H$158,3,FALSE),7),1))</f>
        <v/>
      </c>
      <c r="AN106" s="674"/>
      <c r="AO106" s="474" t="str">
        <f>IF(LEN(VLOOKUP(AA100,suvaha!$D$8:$H$158,3,FALSE))&lt;6,"",LEFT(RIGHT(VLOOKUP(AA100,suvaha!$D$8:$H$158,3,FALSE),6),1))</f>
        <v/>
      </c>
      <c r="AP106" s="476"/>
      <c r="AQ106" s="474" t="str">
        <f>IF(LEN(VLOOKUP(AA100,suvaha!$D$8:$H$158,3,FALSE))&lt;5,"",LEFT(RIGHT(VLOOKUP(AA100,suvaha!$D$8:$H$158,3,FALSE),5),1))</f>
        <v/>
      </c>
      <c r="AR106" s="476"/>
      <c r="AS106" s="474" t="str">
        <f>IF(LEN(VLOOKUP(AA100,suvaha!$D$8:$H$158,3,FALSE))&lt;4,"",LEFT(RIGHT(VLOOKUP(AA100,suvaha!$D$8:$H$158,3,FALSE),4),1))</f>
        <v/>
      </c>
      <c r="AT106" s="674"/>
      <c r="AU106" s="474" t="str">
        <f>IF(LEN(VLOOKUP(AA100,suvaha!$D$8:$H$158,3,FALSE))&lt;3,"",LEFT(RIGHT(VLOOKUP(AA100,suvaha!$D$8:$H$158,3,FALSE),3),1))</f>
        <v/>
      </c>
      <c r="AV106" s="476"/>
      <c r="AW106" s="474" t="str">
        <f>IF(LEN(VLOOKUP(AA100,suvaha!$D$8:$H$158,3,FALSE))&lt;2,"",LEFT(RIGHT(VLOOKUP(AA100,suvaha!$D$8:$H$158,3,FALSE),2),1))</f>
        <v/>
      </c>
      <c r="AX106" s="476"/>
      <c r="AY106" s="474" t="str">
        <f>IF(VLOOKUP(AA100,suvaha!$D$8:$H$85,3,FALSE)=0,"",IF(LEN(VLOOKUP(AA100,suvaha!$D$8:$H$158,3,FALSE))&lt;1,"",LEFT(RIGHT(VLOOKUP(AA100,suvaha!$D$8:$H$158,3,FALSE),1),1)))</f>
        <v/>
      </c>
      <c r="AZ106" s="711"/>
      <c r="BA106" s="186"/>
      <c r="BB106" s="179"/>
      <c r="BC106" s="179"/>
      <c r="BD106" s="179"/>
      <c r="BE106" s="179"/>
      <c r="BF106" s="179"/>
      <c r="BG106" s="179"/>
      <c r="BH106" s="179"/>
      <c r="BI106" s="179"/>
      <c r="BJ106" s="178"/>
      <c r="BK106" s="179"/>
      <c r="BL106" s="474" t="str">
        <f>IF(LEN(VLOOKUP(AA100,suvaha!$D$8:$H$158,5,FALSE))&lt;11,"",LEFT(RIGHT(VLOOKUP(AA100,suvaha!$D$8:$H$158,5,FALSE),11),1))</f>
        <v/>
      </c>
      <c r="BM106" s="181"/>
      <c r="BN106" s="474" t="str">
        <f>IF(LEN(VLOOKUP(AA100,suvaha!$D$8:$H$158,5,FALSE))&lt;10,"",LEFT(RIGHT(VLOOKUP(AA100,suvaha!$D$8:$H$158,5,FALSE),10),1))</f>
        <v/>
      </c>
      <c r="BO106" s="476"/>
      <c r="BP106" s="474" t="str">
        <f>IF(LEN(VLOOKUP(AA100,suvaha!$D$8:$H$158,5,FALSE))&lt;9,"",LEFT(RIGHT(VLOOKUP(AA100,suvaha!$D$8:$H$158,5,FALSE),9),1))</f>
        <v/>
      </c>
      <c r="BQ106" s="181"/>
      <c r="BR106" s="474" t="str">
        <f>IF(LEN(VLOOKUP(AA100,suvaha!$D$8:$H$158,5,FALSE))&lt;8,"",LEFT(RIGHT(VLOOKUP(AA100,suvaha!$D$8:$H$158,5,FALSE),8),1))</f>
        <v/>
      </c>
      <c r="BS106" s="476"/>
      <c r="BT106" s="474" t="str">
        <f>IF(LEN(VLOOKUP(AA100,suvaha!$D$8:$H$158,5,FALSE))&lt;7,"",LEFT(RIGHT(VLOOKUP(AA100,suvaha!$D$8:$H$158,5,FALSE),7),1))</f>
        <v/>
      </c>
      <c r="BU106" s="674"/>
      <c r="BV106" s="474" t="str">
        <f>IF(LEN(VLOOKUP(AA100,suvaha!$D$8:$H$158,5,FALSE))&lt;6,"",LEFT(RIGHT(VLOOKUP(AA100,suvaha!$D$8:$H$158,5,FALSE),6),1))</f>
        <v/>
      </c>
      <c r="BW106" s="476"/>
      <c r="BX106" s="474" t="str">
        <f>IF(LEN(VLOOKUP(AA100,suvaha!$D$8:$H$158,5,FALSE))&lt;5,"",LEFT(RIGHT(VLOOKUP(AA100,suvaha!$D$8:$H$158,5,FALSE),5),1))</f>
        <v/>
      </c>
      <c r="BY106" s="476"/>
      <c r="BZ106" s="474" t="str">
        <f>IF(LEN(VLOOKUP(AA100,suvaha!$D$8:$H$158,5,FALSE))&lt;4,"",LEFT(RIGHT(VLOOKUP(AA100,suvaha!$D$8:$H$158,5,FALSE),4),1))</f>
        <v/>
      </c>
      <c r="CA106" s="674"/>
      <c r="CB106" s="474" t="str">
        <f>IF(LEN(VLOOKUP(AA100,suvaha!$D$8:$H$158,5,FALSE))&lt;3,"",LEFT(RIGHT(VLOOKUP(AA100,suvaha!$D$8:$H$158,5,FALSE),3),1))</f>
        <v/>
      </c>
      <c r="CC106" s="476"/>
      <c r="CD106" s="474" t="str">
        <f>IF(LEN(VLOOKUP(AA100,suvaha!$D$8:$H$158,5,FALSE))&lt;2,"",LEFT(RIGHT(VLOOKUP(AA100,suvaha!$D$8:$H$158,5,FALSE),2),1))</f>
        <v/>
      </c>
      <c r="CE106" s="476"/>
      <c r="CF106" s="474" t="str">
        <f>IF(VLOOKUP(AA100,suvaha!$D$8:$H$85,5,FALSE)=0,"",IF(LEN(VLOOKUP(AA100,suvaha!$D$8:$H$158,5,FALSE))&lt;1,"",LEFT(RIGHT(VLOOKUP(AA100,suvaha!$D$8:$H$158,5,FALSE),1),1)))</f>
        <v/>
      </c>
      <c r="CG106" s="219"/>
    </row>
    <row r="107" spans="1:85" ht="3" customHeight="1">
      <c r="A107" s="139"/>
      <c r="B107" s="715"/>
      <c r="C107" s="715"/>
      <c r="D107" s="715"/>
      <c r="E107" s="719"/>
      <c r="F107" s="719"/>
      <c r="G107" s="707"/>
      <c r="H107" s="716"/>
      <c r="I107" s="716"/>
      <c r="J107" s="716"/>
      <c r="K107" s="716"/>
      <c r="L107" s="716"/>
      <c r="M107" s="716"/>
      <c r="N107" s="716"/>
      <c r="O107" s="716"/>
      <c r="P107" s="716"/>
      <c r="Q107" s="716"/>
      <c r="R107" s="716"/>
      <c r="S107" s="716"/>
      <c r="T107" s="716"/>
      <c r="U107" s="716"/>
      <c r="V107" s="716"/>
      <c r="W107" s="716"/>
      <c r="X107" s="716"/>
      <c r="Y107" s="716"/>
      <c r="Z107" s="716"/>
      <c r="AA107" s="717"/>
      <c r="AB107" s="717"/>
      <c r="AC107" s="717"/>
      <c r="AD107" s="712"/>
      <c r="AE107" s="712"/>
      <c r="AF107" s="712"/>
      <c r="AG107" s="712"/>
      <c r="AH107" s="712"/>
      <c r="AI107" s="712"/>
      <c r="AJ107" s="712"/>
      <c r="AK107" s="712"/>
      <c r="AL107" s="712"/>
      <c r="AM107" s="712"/>
      <c r="AN107" s="712"/>
      <c r="AO107" s="712"/>
      <c r="AP107" s="712"/>
      <c r="AQ107" s="712"/>
      <c r="AR107" s="712"/>
      <c r="AS107" s="712"/>
      <c r="AT107" s="712"/>
      <c r="AU107" s="712"/>
      <c r="AV107" s="712"/>
      <c r="AW107" s="712"/>
      <c r="AX107" s="712"/>
      <c r="AY107" s="712"/>
      <c r="AZ107" s="712"/>
      <c r="BA107" s="189"/>
      <c r="BB107" s="182"/>
      <c r="BC107" s="182"/>
      <c r="BD107" s="182"/>
      <c r="BE107" s="182"/>
      <c r="BF107" s="182"/>
      <c r="BG107" s="182"/>
      <c r="BH107" s="182"/>
      <c r="BI107" s="182"/>
      <c r="BJ107" s="183"/>
      <c r="BK107" s="182"/>
      <c r="BL107" s="182"/>
      <c r="BM107" s="182"/>
      <c r="BN107" s="182"/>
      <c r="BO107" s="182"/>
      <c r="BP107" s="182"/>
      <c r="BQ107" s="182"/>
      <c r="BR107" s="182"/>
      <c r="BS107" s="182"/>
      <c r="BT107" s="182"/>
      <c r="BU107" s="182"/>
      <c r="BV107" s="182"/>
      <c r="BW107" s="182"/>
      <c r="BX107" s="182"/>
      <c r="BY107" s="182"/>
      <c r="BZ107" s="182"/>
      <c r="CA107" s="182"/>
      <c r="CB107" s="182"/>
      <c r="CC107" s="182"/>
      <c r="CD107" s="182"/>
      <c r="CE107" s="182"/>
      <c r="CF107" s="182"/>
      <c r="CG107" s="218"/>
    </row>
    <row r="108" spans="1:85" s="174" customFormat="1" ht="3" customHeight="1">
      <c r="A108" s="139"/>
      <c r="B108" s="715"/>
      <c r="C108" s="715"/>
      <c r="D108" s="715"/>
      <c r="E108" s="762" t="s">
        <v>115</v>
      </c>
      <c r="F108" s="762"/>
      <c r="G108" s="707"/>
      <c r="H108" s="708" t="str">
        <f>Index!C92</f>
        <v>Dlhodobé pohľadávky súčet (r. 42 + r. 46 až r. 52)</v>
      </c>
      <c r="I108" s="708"/>
      <c r="J108" s="708"/>
      <c r="K108" s="708"/>
      <c r="L108" s="708"/>
      <c r="M108" s="708"/>
      <c r="N108" s="708"/>
      <c r="O108" s="708"/>
      <c r="P108" s="708"/>
      <c r="Q108" s="708"/>
      <c r="R108" s="708"/>
      <c r="S108" s="708"/>
      <c r="T108" s="708"/>
      <c r="U108" s="708"/>
      <c r="V108" s="708"/>
      <c r="W108" s="708"/>
      <c r="X108" s="708"/>
      <c r="Y108" s="708"/>
      <c r="Z108" s="708"/>
      <c r="AA108" s="709" t="s">
        <v>116</v>
      </c>
      <c r="AB108" s="709"/>
      <c r="AC108" s="709"/>
      <c r="AD108" s="670"/>
      <c r="AE108" s="670"/>
      <c r="AF108" s="670"/>
      <c r="AG108" s="670"/>
      <c r="AH108" s="670"/>
      <c r="AI108" s="670"/>
      <c r="AJ108" s="670"/>
      <c r="AK108" s="670"/>
      <c r="AL108" s="670"/>
      <c r="AM108" s="670"/>
      <c r="AN108" s="670"/>
      <c r="AO108" s="670"/>
      <c r="AP108" s="670"/>
      <c r="AQ108" s="670"/>
      <c r="AR108" s="670"/>
      <c r="AS108" s="670"/>
      <c r="AT108" s="670"/>
      <c r="AU108" s="670"/>
      <c r="AV108" s="670"/>
      <c r="AW108" s="670"/>
      <c r="AX108" s="670"/>
      <c r="AY108" s="670"/>
      <c r="AZ108" s="670"/>
      <c r="BA108" s="710"/>
      <c r="BB108" s="710"/>
      <c r="BC108" s="710"/>
      <c r="BD108" s="710"/>
      <c r="BE108" s="710"/>
      <c r="BF108" s="710"/>
      <c r="BG108" s="710"/>
      <c r="BH108" s="710"/>
      <c r="BI108" s="710"/>
      <c r="BJ108" s="710"/>
      <c r="BK108" s="710"/>
      <c r="BL108" s="710"/>
      <c r="BM108" s="710"/>
      <c r="BN108" s="710"/>
      <c r="BO108" s="710"/>
      <c r="BP108" s="710"/>
      <c r="BQ108" s="710"/>
      <c r="BR108" s="175"/>
      <c r="BS108" s="175"/>
      <c r="BT108" s="175"/>
      <c r="BU108" s="175"/>
      <c r="BV108" s="175"/>
      <c r="BW108" s="176"/>
      <c r="BX108" s="175"/>
      <c r="BY108" s="175"/>
      <c r="BZ108" s="175"/>
      <c r="CA108" s="175"/>
      <c r="CB108" s="175"/>
      <c r="CC108" s="175"/>
      <c r="CD108" s="175"/>
      <c r="CE108" s="175"/>
      <c r="CF108" s="175"/>
      <c r="CG108" s="216"/>
    </row>
    <row r="109" spans="1:85" s="174" customFormat="1" ht="3" customHeight="1">
      <c r="A109" s="139"/>
      <c r="B109" s="715"/>
      <c r="C109" s="715"/>
      <c r="D109" s="715"/>
      <c r="E109" s="762"/>
      <c r="F109" s="762"/>
      <c r="G109" s="707"/>
      <c r="H109" s="708"/>
      <c r="I109" s="708"/>
      <c r="J109" s="708"/>
      <c r="K109" s="708"/>
      <c r="L109" s="708"/>
      <c r="M109" s="708"/>
      <c r="N109" s="708"/>
      <c r="O109" s="708"/>
      <c r="P109" s="708"/>
      <c r="Q109" s="708"/>
      <c r="R109" s="708"/>
      <c r="S109" s="708"/>
      <c r="T109" s="708"/>
      <c r="U109" s="708"/>
      <c r="V109" s="708"/>
      <c r="W109" s="708"/>
      <c r="X109" s="708"/>
      <c r="Y109" s="708"/>
      <c r="Z109" s="708"/>
      <c r="AA109" s="709"/>
      <c r="AB109" s="709"/>
      <c r="AC109" s="709"/>
      <c r="AD109" s="671"/>
      <c r="AE109" s="672"/>
      <c r="AF109" s="672"/>
      <c r="AG109" s="672"/>
      <c r="AH109" s="471"/>
      <c r="AI109" s="673"/>
      <c r="AJ109" s="673"/>
      <c r="AK109" s="673"/>
      <c r="AL109" s="673"/>
      <c r="AM109" s="673"/>
      <c r="AN109" s="674"/>
      <c r="AO109" s="668"/>
      <c r="AP109" s="668"/>
      <c r="AQ109" s="668"/>
      <c r="AR109" s="668"/>
      <c r="AS109" s="668"/>
      <c r="AT109" s="674"/>
      <c r="AU109" s="668"/>
      <c r="AV109" s="668"/>
      <c r="AW109" s="668"/>
      <c r="AX109" s="668"/>
      <c r="AY109" s="668"/>
      <c r="AZ109" s="711"/>
      <c r="BA109" s="671"/>
      <c r="BB109" s="672"/>
      <c r="BC109" s="672"/>
      <c r="BD109" s="672"/>
      <c r="BE109" s="471"/>
      <c r="BF109" s="673"/>
      <c r="BG109" s="673"/>
      <c r="BH109" s="673"/>
      <c r="BI109" s="673"/>
      <c r="BJ109" s="673"/>
      <c r="BK109" s="674"/>
      <c r="BL109" s="668"/>
      <c r="BM109" s="668"/>
      <c r="BN109" s="668"/>
      <c r="BO109" s="668"/>
      <c r="BP109" s="668"/>
      <c r="BQ109" s="674"/>
      <c r="BR109" s="668"/>
      <c r="BS109" s="668"/>
      <c r="BT109" s="668"/>
      <c r="BU109" s="668"/>
      <c r="BV109" s="668"/>
      <c r="BW109" s="178"/>
      <c r="BX109" s="179"/>
      <c r="BY109" s="179"/>
      <c r="BZ109" s="179"/>
      <c r="CA109" s="179"/>
      <c r="CB109" s="179"/>
      <c r="CC109" s="179"/>
      <c r="CD109" s="179"/>
      <c r="CE109" s="179"/>
      <c r="CF109" s="179"/>
      <c r="CG109" s="217"/>
    </row>
    <row r="110" spans="1:85" ht="15" customHeight="1">
      <c r="A110" s="139"/>
      <c r="B110" s="715"/>
      <c r="C110" s="715"/>
      <c r="D110" s="715"/>
      <c r="E110" s="762"/>
      <c r="F110" s="762"/>
      <c r="G110" s="707"/>
      <c r="H110" s="708"/>
      <c r="I110" s="708"/>
      <c r="J110" s="708"/>
      <c r="K110" s="708"/>
      <c r="L110" s="708"/>
      <c r="M110" s="708"/>
      <c r="N110" s="708"/>
      <c r="O110" s="708"/>
      <c r="P110" s="708"/>
      <c r="Q110" s="708"/>
      <c r="R110" s="708"/>
      <c r="S110" s="708"/>
      <c r="T110" s="708"/>
      <c r="U110" s="708"/>
      <c r="V110" s="708"/>
      <c r="W110" s="708"/>
      <c r="X110" s="708"/>
      <c r="Y110" s="708"/>
      <c r="Z110" s="708"/>
      <c r="AA110" s="709"/>
      <c r="AB110" s="709"/>
      <c r="AC110" s="709"/>
      <c r="AD110" s="671"/>
      <c r="AE110" s="474" t="str">
        <f>IF(LEN(VLOOKUP(AA108,suvaha!$D$8:$H$158,2,FALSE))&lt;11,"",LEFT(RIGHT(VLOOKUP(AA108,suvaha!$D$8:$H$158,2,FALSE),11),1))</f>
        <v/>
      </c>
      <c r="AF110" s="181"/>
      <c r="AG110" s="474" t="str">
        <f>IF(LEN(VLOOKUP(AA108,suvaha!$D$8:$H$158,2,FALSE))&lt;10,"",LEFT(RIGHT(VLOOKUP(AA108,suvaha!$D$8:$H$158,2,FALSE),10),1))</f>
        <v/>
      </c>
      <c r="AH110" s="476"/>
      <c r="AI110" s="474" t="str">
        <f>IF(LEN(VLOOKUP(AA108,suvaha!$D$8:$H$158,2,FALSE))&lt;9,"",LEFT(RIGHT(VLOOKUP(AA108,suvaha!$D$8:$H$158,2,FALSE),9),1))</f>
        <v/>
      </c>
      <c r="AJ110" s="181"/>
      <c r="AK110" s="474" t="str">
        <f>IF(LEN(VLOOKUP(AA108,suvaha!$D$8:$H$158,2,FALSE))&lt;8,"",LEFT(RIGHT(VLOOKUP(AA108,suvaha!$D$8:$H$158,2,FALSE),8),1))</f>
        <v/>
      </c>
      <c r="AL110" s="476"/>
      <c r="AM110" s="474" t="str">
        <f>IF(LEN(VLOOKUP(AA108,suvaha!$D$8:$H$158,2,FALSE))&lt;7,"",LEFT(RIGHT(VLOOKUP(AA108,suvaha!$D$8:$H$158,2,FALSE),7),1))</f>
        <v/>
      </c>
      <c r="AN110" s="674"/>
      <c r="AO110" s="474" t="str">
        <f>IF(LEN(VLOOKUP(AA108,suvaha!$D$8:$H$158,2,FALSE))&lt;6,"",LEFT(RIGHT(VLOOKUP(AA108,suvaha!$D$8:$H$158,2,FALSE),6),1))</f>
        <v/>
      </c>
      <c r="AP110" s="476"/>
      <c r="AQ110" s="474" t="str">
        <f>IF(LEN(VLOOKUP(AA108,suvaha!$D$8:$H$158,2,FALSE))&lt;5,"",LEFT(RIGHT(VLOOKUP(AA108,suvaha!$D$8:$H$158,2,FALSE),5),1))</f>
        <v/>
      </c>
      <c r="AR110" s="476"/>
      <c r="AS110" s="474" t="str">
        <f>IF(LEN(VLOOKUP(AA108,suvaha!$D$8:$H$158,2,FALSE))&lt;4,"",LEFT(RIGHT(VLOOKUP(AA108,suvaha!$D$8:$H$158,2,FALSE),4),1))</f>
        <v/>
      </c>
      <c r="AT110" s="674"/>
      <c r="AU110" s="474" t="str">
        <f>IF(LEN(VLOOKUP(AA108,suvaha!$D$8:$H$158,2,FALSE))&lt;3,"",LEFT(RIGHT(VLOOKUP(AA108,suvaha!$D$8:$H$158,2,FALSE),3),1))</f>
        <v/>
      </c>
      <c r="AV110" s="476"/>
      <c r="AW110" s="474" t="str">
        <f>IF(LEN(VLOOKUP(AA108,suvaha!$D$8:$H$158,2,FALSE))&lt;2,"",LEFT(RIGHT(VLOOKUP(AA108,suvaha!$D$8:$H$158,2,FALSE),2),1))</f>
        <v/>
      </c>
      <c r="AX110" s="476"/>
      <c r="AY110" s="474" t="str">
        <f>IF(VLOOKUP(AA108,suvaha!$D$8:$H$85,2,FALSE)=0,"",IF(LEN(VLOOKUP(AA108,suvaha!$D$8:$H$158,2,FALSE))&lt;1,"",LEFT(RIGHT(VLOOKUP(AA108,suvaha!$D$8:$H$158,2,FALSE),1),1)))</f>
        <v/>
      </c>
      <c r="AZ110" s="711"/>
      <c r="BA110" s="671"/>
      <c r="BB110" s="474" t="str">
        <f>IF(LEN(VLOOKUP(AA108,suvaha!$D$8:$H$158,4,FALSE))&lt;11,"",LEFT(RIGHT(VLOOKUP(AA108,suvaha!$D$8:$H$158,4,FALSE),11),1))</f>
        <v/>
      </c>
      <c r="BC110" s="181"/>
      <c r="BD110" s="474" t="str">
        <f>IF(LEN(VLOOKUP(AA108,suvaha!$D$8:$H$158,4,FALSE))&lt;10,"",LEFT(RIGHT(VLOOKUP(AA108,suvaha!$D$8:$H$158,4,FALSE),10),1))</f>
        <v/>
      </c>
      <c r="BE110" s="476"/>
      <c r="BF110" s="474" t="str">
        <f>IF(LEN(VLOOKUP(AA108,suvaha!$D$8:$H$158,4,FALSE))&lt;9,"",LEFT(RIGHT(VLOOKUP(AA108,suvaha!$D$8:$H$158,4,FALSE),9),1))</f>
        <v/>
      </c>
      <c r="BG110" s="181"/>
      <c r="BH110" s="474" t="str">
        <f>IF(LEN(VLOOKUP(AA108,suvaha!$D$8:$H$158,4,FALSE))&lt;8,"",LEFT(RIGHT(VLOOKUP(AA108,suvaha!$D$8:$H$158,4,FALSE),8),1))</f>
        <v/>
      </c>
      <c r="BI110" s="476"/>
      <c r="BJ110" s="474" t="str">
        <f>IF(LEN(VLOOKUP(AA108,suvaha!$D$8:$H$158,4,FALSE))&lt;7,"",LEFT(RIGHT(VLOOKUP(AA108,suvaha!$D$8:$H$158,4,FALSE),7),1))</f>
        <v/>
      </c>
      <c r="BK110" s="674"/>
      <c r="BL110" s="474" t="str">
        <f>IF(LEN(VLOOKUP(AA108,suvaha!$D$8:$H$158,4,FALSE))&lt;6,"",LEFT(RIGHT(VLOOKUP(AA108,suvaha!$D$8:$H$158,4,FALSE),6),1))</f>
        <v/>
      </c>
      <c r="BM110" s="476"/>
      <c r="BN110" s="474" t="str">
        <f>IF(LEN(VLOOKUP(AA108,suvaha!$D$8:$H$158,4,FALSE))&lt;5,"",LEFT(RIGHT(VLOOKUP(AA108,suvaha!$D$8:$H$158,4,FALSE),5),1))</f>
        <v/>
      </c>
      <c r="BO110" s="476"/>
      <c r="BP110" s="474" t="str">
        <f>IF(LEN(VLOOKUP(AA108,suvaha!$D$8:$H$158,4,FALSE))&lt;4,"",LEFT(RIGHT(VLOOKUP(AA108,suvaha!$D$8:$H$158,4,FALSE),4),1))</f>
        <v/>
      </c>
      <c r="BQ110" s="674"/>
      <c r="BR110" s="474" t="str">
        <f>IF(LEN(VLOOKUP(AA108,suvaha!$D$8:$H$158,4,FALSE))&lt;3,"",LEFT(RIGHT(VLOOKUP(AA108,suvaha!$D$8:$H$158,4,FALSE),3),1))</f>
        <v/>
      </c>
      <c r="BS110" s="476"/>
      <c r="BT110" s="474" t="str">
        <f>IF(LEN(VLOOKUP(AA108,suvaha!$D$8:$H$158,4,FALSE))&lt;2,"",LEFT(RIGHT(VLOOKUP(AA108,suvaha!$D$8:$H$158,4,FALSE),2),1))</f>
        <v/>
      </c>
      <c r="BU110" s="476"/>
      <c r="BV110" s="474" t="str">
        <f>IF(VLOOKUP(AA108,suvaha!$D$8:$H$85,4,FALSE)=0,"",IF(LEN(VLOOKUP(AA108,suvaha!$D$8:$H$158,4,FALSE))&lt;1,"",LEFT(RIGHT(VLOOKUP(AA108,suvaha!$D$8:$H$158,4,FALSE),1),1)))</f>
        <v/>
      </c>
      <c r="BW110" s="178"/>
      <c r="BX110" s="179"/>
      <c r="BY110" s="179"/>
      <c r="BZ110" s="179"/>
      <c r="CA110" s="179"/>
      <c r="CB110" s="179"/>
      <c r="CC110" s="179"/>
      <c r="CD110" s="179"/>
      <c r="CE110" s="179"/>
      <c r="CF110" s="179"/>
      <c r="CG110" s="217"/>
    </row>
    <row r="111" spans="1:85" ht="3" customHeight="1">
      <c r="A111" s="139"/>
      <c r="B111" s="715"/>
      <c r="C111" s="715"/>
      <c r="D111" s="715"/>
      <c r="E111" s="762"/>
      <c r="F111" s="762"/>
      <c r="G111" s="707"/>
      <c r="H111" s="708"/>
      <c r="I111" s="708"/>
      <c r="J111" s="708"/>
      <c r="K111" s="708"/>
      <c r="L111" s="708"/>
      <c r="M111" s="708"/>
      <c r="N111" s="708"/>
      <c r="O111" s="708"/>
      <c r="P111" s="708"/>
      <c r="Q111" s="708"/>
      <c r="R111" s="708"/>
      <c r="S111" s="708"/>
      <c r="T111" s="708"/>
      <c r="U111" s="708"/>
      <c r="V111" s="708"/>
      <c r="W111" s="708"/>
      <c r="X111" s="708"/>
      <c r="Y111" s="708"/>
      <c r="Z111" s="708"/>
      <c r="AA111" s="709"/>
      <c r="AB111" s="709"/>
      <c r="AC111" s="709"/>
      <c r="AD111" s="712"/>
      <c r="AE111" s="712"/>
      <c r="AF111" s="712"/>
      <c r="AG111" s="712"/>
      <c r="AH111" s="712"/>
      <c r="AI111" s="712"/>
      <c r="AJ111" s="712"/>
      <c r="AK111" s="712"/>
      <c r="AL111" s="712"/>
      <c r="AM111" s="712"/>
      <c r="AN111" s="712"/>
      <c r="AO111" s="712"/>
      <c r="AP111" s="712"/>
      <c r="AQ111" s="712"/>
      <c r="AR111" s="712"/>
      <c r="AS111" s="712"/>
      <c r="AT111" s="712"/>
      <c r="AU111" s="712"/>
      <c r="AV111" s="712"/>
      <c r="AW111" s="712"/>
      <c r="AX111" s="712"/>
      <c r="AY111" s="712"/>
      <c r="AZ111" s="712"/>
      <c r="BA111" s="669"/>
      <c r="BB111" s="669"/>
      <c r="BC111" s="669"/>
      <c r="BD111" s="669"/>
      <c r="BE111" s="669"/>
      <c r="BF111" s="669"/>
      <c r="BG111" s="669"/>
      <c r="BH111" s="669"/>
      <c r="BI111" s="669"/>
      <c r="BJ111" s="669"/>
      <c r="BK111" s="669"/>
      <c r="BL111" s="669"/>
      <c r="BM111" s="669"/>
      <c r="BN111" s="669"/>
      <c r="BO111" s="669"/>
      <c r="BP111" s="669"/>
      <c r="BQ111" s="669"/>
      <c r="BR111" s="182"/>
      <c r="BS111" s="182"/>
      <c r="BT111" s="182"/>
      <c r="BU111" s="182"/>
      <c r="BV111" s="182"/>
      <c r="BW111" s="183"/>
      <c r="BX111" s="182"/>
      <c r="BY111" s="182"/>
      <c r="BZ111" s="182"/>
      <c r="CA111" s="182"/>
      <c r="CB111" s="182"/>
      <c r="CC111" s="182"/>
      <c r="CD111" s="182"/>
      <c r="CE111" s="182"/>
      <c r="CF111" s="182"/>
      <c r="CG111" s="218"/>
    </row>
    <row r="112" spans="1:85" ht="3" customHeight="1">
      <c r="A112" s="139"/>
      <c r="B112" s="715"/>
      <c r="C112" s="715"/>
      <c r="D112" s="715"/>
      <c r="E112" s="762"/>
      <c r="F112" s="762"/>
      <c r="G112" s="707"/>
      <c r="H112" s="708"/>
      <c r="I112" s="708"/>
      <c r="J112" s="708"/>
      <c r="K112" s="708"/>
      <c r="L112" s="708"/>
      <c r="M112" s="708"/>
      <c r="N112" s="708"/>
      <c r="O112" s="708"/>
      <c r="P112" s="708"/>
      <c r="Q112" s="708"/>
      <c r="R112" s="708"/>
      <c r="S112" s="708"/>
      <c r="T112" s="708"/>
      <c r="U112" s="708"/>
      <c r="V112" s="708"/>
      <c r="W112" s="708"/>
      <c r="X112" s="708"/>
      <c r="Y112" s="708"/>
      <c r="Z112" s="708"/>
      <c r="AA112" s="709"/>
      <c r="AB112" s="709"/>
      <c r="AC112" s="709"/>
      <c r="AD112" s="670"/>
      <c r="AE112" s="670"/>
      <c r="AF112" s="670"/>
      <c r="AG112" s="670"/>
      <c r="AH112" s="670"/>
      <c r="AI112" s="670"/>
      <c r="AJ112" s="670"/>
      <c r="AK112" s="670"/>
      <c r="AL112" s="670"/>
      <c r="AM112" s="670"/>
      <c r="AN112" s="670"/>
      <c r="AO112" s="670"/>
      <c r="AP112" s="670"/>
      <c r="AQ112" s="670"/>
      <c r="AR112" s="670"/>
      <c r="AS112" s="670"/>
      <c r="AT112" s="670"/>
      <c r="AU112" s="670"/>
      <c r="AV112" s="670"/>
      <c r="AW112" s="670"/>
      <c r="AX112" s="670"/>
      <c r="AY112" s="670"/>
      <c r="AZ112" s="670"/>
      <c r="BA112" s="185"/>
      <c r="BB112" s="175"/>
      <c r="BC112" s="175"/>
      <c r="BD112" s="175"/>
      <c r="BE112" s="175"/>
      <c r="BF112" s="175"/>
      <c r="BG112" s="175"/>
      <c r="BH112" s="175"/>
      <c r="BI112" s="175"/>
      <c r="BJ112" s="176"/>
      <c r="BK112" s="175"/>
      <c r="BL112" s="175"/>
      <c r="BM112" s="175"/>
      <c r="BN112" s="175"/>
      <c r="BO112" s="175"/>
      <c r="BP112" s="175"/>
      <c r="BQ112" s="175"/>
      <c r="BR112" s="175"/>
      <c r="BS112" s="175"/>
      <c r="BT112" s="175"/>
      <c r="BU112" s="175"/>
      <c r="BV112" s="175"/>
      <c r="BW112" s="175"/>
      <c r="BX112" s="175"/>
      <c r="BY112" s="175"/>
      <c r="BZ112" s="175"/>
      <c r="CA112" s="175"/>
      <c r="CB112" s="175"/>
      <c r="CC112" s="175"/>
      <c r="CD112" s="175"/>
      <c r="CE112" s="175"/>
      <c r="CF112" s="175"/>
      <c r="CG112" s="216"/>
    </row>
    <row r="113" spans="1:86" ht="3" customHeight="1">
      <c r="A113" s="139"/>
      <c r="B113" s="715"/>
      <c r="C113" s="715"/>
      <c r="D113" s="715"/>
      <c r="E113" s="762"/>
      <c r="F113" s="762"/>
      <c r="G113" s="707"/>
      <c r="H113" s="708"/>
      <c r="I113" s="708"/>
      <c r="J113" s="708"/>
      <c r="K113" s="708"/>
      <c r="L113" s="708"/>
      <c r="M113" s="708"/>
      <c r="N113" s="708"/>
      <c r="O113" s="708"/>
      <c r="P113" s="708"/>
      <c r="Q113" s="708"/>
      <c r="R113" s="708"/>
      <c r="S113" s="708"/>
      <c r="T113" s="708"/>
      <c r="U113" s="708"/>
      <c r="V113" s="708"/>
      <c r="W113" s="708"/>
      <c r="X113" s="708"/>
      <c r="Y113" s="708"/>
      <c r="Z113" s="708"/>
      <c r="AA113" s="709"/>
      <c r="AB113" s="709"/>
      <c r="AC113" s="709"/>
      <c r="AD113" s="671"/>
      <c r="AE113" s="672"/>
      <c r="AF113" s="672"/>
      <c r="AG113" s="672"/>
      <c r="AH113" s="471"/>
      <c r="AI113" s="673"/>
      <c r="AJ113" s="673"/>
      <c r="AK113" s="673"/>
      <c r="AL113" s="673"/>
      <c r="AM113" s="673"/>
      <c r="AN113" s="674"/>
      <c r="AO113" s="668"/>
      <c r="AP113" s="668"/>
      <c r="AQ113" s="668"/>
      <c r="AR113" s="668"/>
      <c r="AS113" s="668"/>
      <c r="AT113" s="674"/>
      <c r="AU113" s="668"/>
      <c r="AV113" s="668"/>
      <c r="AW113" s="668"/>
      <c r="AX113" s="668"/>
      <c r="AY113" s="668"/>
      <c r="AZ113" s="711"/>
      <c r="BA113" s="186"/>
      <c r="BB113" s="179"/>
      <c r="BC113" s="179"/>
      <c r="BD113" s="179"/>
      <c r="BE113" s="179"/>
      <c r="BF113" s="179"/>
      <c r="BG113" s="179"/>
      <c r="BH113" s="179"/>
      <c r="BI113" s="179"/>
      <c r="BJ113" s="178"/>
      <c r="BK113" s="179"/>
      <c r="BL113" s="672"/>
      <c r="BM113" s="672"/>
      <c r="BN113" s="672"/>
      <c r="BO113" s="471"/>
      <c r="BP113" s="673"/>
      <c r="BQ113" s="673"/>
      <c r="BR113" s="673"/>
      <c r="BS113" s="673"/>
      <c r="BT113" s="673"/>
      <c r="BU113" s="674"/>
      <c r="BV113" s="668"/>
      <c r="BW113" s="668"/>
      <c r="BX113" s="668"/>
      <c r="BY113" s="668"/>
      <c r="BZ113" s="668"/>
      <c r="CA113" s="674"/>
      <c r="CB113" s="668"/>
      <c r="CC113" s="668"/>
      <c r="CD113" s="668"/>
      <c r="CE113" s="668"/>
      <c r="CF113" s="668"/>
      <c r="CG113" s="219"/>
    </row>
    <row r="114" spans="1:86" ht="15" customHeight="1">
      <c r="A114" s="139"/>
      <c r="B114" s="715"/>
      <c r="C114" s="715"/>
      <c r="D114" s="715"/>
      <c r="E114" s="762"/>
      <c r="F114" s="762"/>
      <c r="G114" s="707"/>
      <c r="H114" s="708"/>
      <c r="I114" s="708"/>
      <c r="J114" s="708"/>
      <c r="K114" s="708"/>
      <c r="L114" s="708"/>
      <c r="M114" s="708"/>
      <c r="N114" s="708"/>
      <c r="O114" s="708"/>
      <c r="P114" s="708"/>
      <c r="Q114" s="708"/>
      <c r="R114" s="708"/>
      <c r="S114" s="708"/>
      <c r="T114" s="708"/>
      <c r="U114" s="708"/>
      <c r="V114" s="708"/>
      <c r="W114" s="708"/>
      <c r="X114" s="708"/>
      <c r="Y114" s="708"/>
      <c r="Z114" s="708"/>
      <c r="AA114" s="709"/>
      <c r="AB114" s="709"/>
      <c r="AC114" s="709"/>
      <c r="AD114" s="671"/>
      <c r="AE114" s="474" t="str">
        <f>IF(LEN(VLOOKUP(AA108,suvaha!$D$8:$H$158,3,FALSE))&lt;11,"",LEFT(RIGHT(VLOOKUP(AA108,suvaha!$D$8:$H$158,3,FALSE),11),1))</f>
        <v/>
      </c>
      <c r="AF114" s="181"/>
      <c r="AG114" s="474" t="str">
        <f>IF(LEN(VLOOKUP(AA108,suvaha!$D$8:$H$158,3,FALSE))&lt;10,"",LEFT(RIGHT(VLOOKUP(AA108,suvaha!$D$8:$H$158,3,FALSE),10),1))</f>
        <v/>
      </c>
      <c r="AH114" s="476"/>
      <c r="AI114" s="474" t="str">
        <f>IF(LEN(VLOOKUP(AA108,suvaha!$D$8:$H$158,3,FALSE))&lt;9,"",LEFT(RIGHT(VLOOKUP(AA108,suvaha!$D$8:$H$158,3,FALSE),9),1))</f>
        <v/>
      </c>
      <c r="AJ114" s="181"/>
      <c r="AK114" s="474" t="str">
        <f>IF(LEN(VLOOKUP(AA108,suvaha!$D$8:$H$158,3,FALSE))&lt;8,"",LEFT(RIGHT(VLOOKUP(AA108,suvaha!$D$8:$H$158,3,FALSE),8),1))</f>
        <v/>
      </c>
      <c r="AL114" s="476"/>
      <c r="AM114" s="474" t="str">
        <f>IF(LEN(VLOOKUP(AA108,suvaha!$D$8:$H$158,3,FALSE))&lt;7,"",LEFT(RIGHT(VLOOKUP(AA108,suvaha!$D$8:$H$158,3,FALSE),7),1))</f>
        <v/>
      </c>
      <c r="AN114" s="674"/>
      <c r="AO114" s="474" t="str">
        <f>IF(LEN(VLOOKUP(AA108,suvaha!$D$8:$H$158,3,FALSE))&lt;6,"",LEFT(RIGHT(VLOOKUP(AA108,suvaha!$D$8:$H$158,3,FALSE),6),1))</f>
        <v/>
      </c>
      <c r="AP114" s="476"/>
      <c r="AQ114" s="474" t="str">
        <f>IF(LEN(VLOOKUP(AA108,suvaha!$D$8:$H$158,3,FALSE))&lt;5,"",LEFT(RIGHT(VLOOKUP(AA108,suvaha!$D$8:$H$158,3,FALSE),5),1))</f>
        <v/>
      </c>
      <c r="AR114" s="476"/>
      <c r="AS114" s="474" t="str">
        <f>IF(LEN(VLOOKUP(AA108,suvaha!$D$8:$H$158,3,FALSE))&lt;4,"",LEFT(RIGHT(VLOOKUP(AA108,suvaha!$D$8:$H$158,3,FALSE),4),1))</f>
        <v/>
      </c>
      <c r="AT114" s="674"/>
      <c r="AU114" s="474" t="str">
        <f>IF(LEN(VLOOKUP(AA108,suvaha!$D$8:$H$158,3,FALSE))&lt;3,"",LEFT(RIGHT(VLOOKUP(AA108,suvaha!$D$8:$H$158,3,FALSE),3),1))</f>
        <v/>
      </c>
      <c r="AV114" s="476"/>
      <c r="AW114" s="474" t="str">
        <f>IF(LEN(VLOOKUP(AA108,suvaha!$D$8:$H$158,3,FALSE))&lt;2,"",LEFT(RIGHT(VLOOKUP(AA108,suvaha!$D$8:$H$158,3,FALSE),2),1))</f>
        <v/>
      </c>
      <c r="AX114" s="476"/>
      <c r="AY114" s="474" t="str">
        <f>IF(VLOOKUP(AA108,suvaha!$D$8:$H$85,3,FALSE)=0,"",IF(LEN(VLOOKUP(AA108,suvaha!$D$8:$H$158,3,FALSE))&lt;1,"",LEFT(RIGHT(VLOOKUP(AA108,suvaha!$D$8:$H$158,3,FALSE),1),1)))</f>
        <v/>
      </c>
      <c r="AZ114" s="711"/>
      <c r="BA114" s="186"/>
      <c r="BB114" s="179"/>
      <c r="BC114" s="179"/>
      <c r="BD114" s="179"/>
      <c r="BE114" s="179"/>
      <c r="BF114" s="179"/>
      <c r="BG114" s="179"/>
      <c r="BH114" s="179"/>
      <c r="BI114" s="179"/>
      <c r="BJ114" s="178"/>
      <c r="BK114" s="179"/>
      <c r="BL114" s="474" t="str">
        <f>IF(LEN(VLOOKUP(AA108,suvaha!$D$8:$H$158,5,FALSE))&lt;11,"",LEFT(RIGHT(VLOOKUP(AA108,suvaha!$D$8:$H$158,5,FALSE),11),1))</f>
        <v/>
      </c>
      <c r="BM114" s="181"/>
      <c r="BN114" s="474" t="str">
        <f>IF(LEN(VLOOKUP(AA108,suvaha!$D$8:$H$158,5,FALSE))&lt;10,"",LEFT(RIGHT(VLOOKUP(AA108,suvaha!$D$8:$H$158,5,FALSE),10),1))</f>
        <v/>
      </c>
      <c r="BO114" s="476"/>
      <c r="BP114" s="474" t="str">
        <f>IF(LEN(VLOOKUP(AA108,suvaha!$D$8:$H$158,5,FALSE))&lt;9,"",LEFT(RIGHT(VLOOKUP(AA108,suvaha!$D$8:$H$158,5,FALSE),9),1))</f>
        <v/>
      </c>
      <c r="BQ114" s="181"/>
      <c r="BR114" s="474" t="str">
        <f>IF(LEN(VLOOKUP(AA108,suvaha!$D$8:$H$158,5,FALSE))&lt;8,"",LEFT(RIGHT(VLOOKUP(AA108,suvaha!$D$8:$H$158,5,FALSE),8),1))</f>
        <v/>
      </c>
      <c r="BS114" s="476"/>
      <c r="BT114" s="474" t="str">
        <f>IF(LEN(VLOOKUP(AA108,suvaha!$D$8:$H$158,5,FALSE))&lt;7,"",LEFT(RIGHT(VLOOKUP(AA108,suvaha!$D$8:$H$158,5,FALSE),7),1))</f>
        <v/>
      </c>
      <c r="BU114" s="674"/>
      <c r="BV114" s="474" t="str">
        <f>IF(LEN(VLOOKUP(AA108,suvaha!$D$8:$H$158,5,FALSE))&lt;6,"",LEFT(RIGHT(VLOOKUP(AA108,suvaha!$D$8:$H$158,5,FALSE),6),1))</f>
        <v/>
      </c>
      <c r="BW114" s="476"/>
      <c r="BX114" s="474" t="str">
        <f>IF(LEN(VLOOKUP(AA108,suvaha!$D$8:$H$158,5,FALSE))&lt;5,"",LEFT(RIGHT(VLOOKUP(AA108,suvaha!$D$8:$H$158,5,FALSE),5),1))</f>
        <v/>
      </c>
      <c r="BY114" s="476"/>
      <c r="BZ114" s="474" t="str">
        <f>IF(LEN(VLOOKUP(AA108,suvaha!$D$8:$H$158,5,FALSE))&lt;4,"",LEFT(RIGHT(VLOOKUP(AA108,suvaha!$D$8:$H$158,5,FALSE),4),1))</f>
        <v/>
      </c>
      <c r="CA114" s="674"/>
      <c r="CB114" s="474" t="str">
        <f>IF(LEN(VLOOKUP(AA108,suvaha!$D$8:$H$158,5,FALSE))&lt;3,"",LEFT(RIGHT(VLOOKUP(AA108,suvaha!$D$8:$H$158,5,FALSE),3),1))</f>
        <v/>
      </c>
      <c r="CC114" s="476"/>
      <c r="CD114" s="474" t="str">
        <f>IF(LEN(VLOOKUP(AA108,suvaha!$D$8:$H$158,5,FALSE))&lt;2,"",LEFT(RIGHT(VLOOKUP(AA108,suvaha!$D$8:$H$158,5,FALSE),2),1))</f>
        <v/>
      </c>
      <c r="CE114" s="476"/>
      <c r="CF114" s="474" t="str">
        <f>IF(VLOOKUP(AA108,suvaha!$D$8:$H$85,5,FALSE)=0,"",IF(LEN(VLOOKUP(AA108,suvaha!$D$8:$H$158,5,FALSE))&lt;1,"",LEFT(RIGHT(VLOOKUP(AA108,suvaha!$D$8:$H$158,5,FALSE),1),1)))</f>
        <v/>
      </c>
      <c r="CG114" s="219"/>
    </row>
    <row r="115" spans="1:86" ht="3" customHeight="1">
      <c r="A115" s="139"/>
      <c r="B115" s="715"/>
      <c r="C115" s="715"/>
      <c r="D115" s="715"/>
      <c r="E115" s="762"/>
      <c r="F115" s="762"/>
      <c r="G115" s="707"/>
      <c r="H115" s="708"/>
      <c r="I115" s="708"/>
      <c r="J115" s="708"/>
      <c r="K115" s="708"/>
      <c r="L115" s="708"/>
      <c r="M115" s="708"/>
      <c r="N115" s="708"/>
      <c r="O115" s="708"/>
      <c r="P115" s="708"/>
      <c r="Q115" s="708"/>
      <c r="R115" s="708"/>
      <c r="S115" s="708"/>
      <c r="T115" s="708"/>
      <c r="U115" s="708"/>
      <c r="V115" s="708"/>
      <c r="W115" s="708"/>
      <c r="X115" s="708"/>
      <c r="Y115" s="708"/>
      <c r="Z115" s="708"/>
      <c r="AA115" s="709"/>
      <c r="AB115" s="709"/>
      <c r="AC115" s="709"/>
      <c r="AD115" s="712"/>
      <c r="AE115" s="712"/>
      <c r="AF115" s="712"/>
      <c r="AG115" s="712"/>
      <c r="AH115" s="712"/>
      <c r="AI115" s="712"/>
      <c r="AJ115" s="712"/>
      <c r="AK115" s="712"/>
      <c r="AL115" s="712"/>
      <c r="AM115" s="712"/>
      <c r="AN115" s="712"/>
      <c r="AO115" s="712"/>
      <c r="AP115" s="712"/>
      <c r="AQ115" s="712"/>
      <c r="AR115" s="712"/>
      <c r="AS115" s="712"/>
      <c r="AT115" s="712"/>
      <c r="AU115" s="712"/>
      <c r="AV115" s="712"/>
      <c r="AW115" s="712"/>
      <c r="AX115" s="712"/>
      <c r="AY115" s="712"/>
      <c r="AZ115" s="712"/>
      <c r="BA115" s="189"/>
      <c r="BB115" s="182"/>
      <c r="BC115" s="182"/>
      <c r="BD115" s="182"/>
      <c r="BE115" s="182"/>
      <c r="BF115" s="182"/>
      <c r="BG115" s="182"/>
      <c r="BH115" s="182"/>
      <c r="BI115" s="182"/>
      <c r="BJ115" s="183"/>
      <c r="BK115" s="182"/>
      <c r="BL115" s="182"/>
      <c r="BM115" s="182"/>
      <c r="BN115" s="182"/>
      <c r="BO115" s="182"/>
      <c r="BP115" s="182"/>
      <c r="BQ115" s="182"/>
      <c r="BR115" s="182"/>
      <c r="BS115" s="182"/>
      <c r="BT115" s="182"/>
      <c r="BU115" s="182"/>
      <c r="BV115" s="182"/>
      <c r="BW115" s="182"/>
      <c r="BX115" s="182"/>
      <c r="BY115" s="182"/>
      <c r="BZ115" s="182"/>
      <c r="CA115" s="182"/>
      <c r="CB115" s="182"/>
      <c r="CC115" s="182"/>
      <c r="CD115" s="182"/>
      <c r="CE115" s="182"/>
      <c r="CF115" s="182"/>
      <c r="CG115" s="218"/>
    </row>
    <row r="116" spans="1:86" s="174" customFormat="1" ht="3" customHeight="1">
      <c r="A116" s="139"/>
      <c r="B116" s="715"/>
      <c r="C116" s="715"/>
      <c r="D116" s="715"/>
      <c r="E116" s="714" t="s">
        <v>117</v>
      </c>
      <c r="F116" s="714"/>
      <c r="G116" s="773"/>
      <c r="H116" s="708" t="str">
        <f>Index!C93</f>
        <v>Pohľadávky z obchodného styku súčet (r. 43 až r. 45)</v>
      </c>
      <c r="I116" s="708"/>
      <c r="J116" s="708"/>
      <c r="K116" s="708"/>
      <c r="L116" s="708"/>
      <c r="M116" s="708"/>
      <c r="N116" s="708"/>
      <c r="O116" s="708"/>
      <c r="P116" s="708"/>
      <c r="Q116" s="708"/>
      <c r="R116" s="708"/>
      <c r="S116" s="708"/>
      <c r="T116" s="708"/>
      <c r="U116" s="708"/>
      <c r="V116" s="708"/>
      <c r="W116" s="708"/>
      <c r="X116" s="708"/>
      <c r="Y116" s="708"/>
      <c r="Z116" s="708"/>
      <c r="AA116" s="709" t="s">
        <v>118</v>
      </c>
      <c r="AB116" s="709"/>
      <c r="AC116" s="709"/>
      <c r="AD116" s="670"/>
      <c r="AE116" s="670"/>
      <c r="AF116" s="670"/>
      <c r="AG116" s="670"/>
      <c r="AH116" s="670"/>
      <c r="AI116" s="670"/>
      <c r="AJ116" s="670"/>
      <c r="AK116" s="670"/>
      <c r="AL116" s="670"/>
      <c r="AM116" s="670"/>
      <c r="AN116" s="670"/>
      <c r="AO116" s="670"/>
      <c r="AP116" s="670"/>
      <c r="AQ116" s="670"/>
      <c r="AR116" s="670"/>
      <c r="AS116" s="670"/>
      <c r="AT116" s="670"/>
      <c r="AU116" s="670"/>
      <c r="AV116" s="670"/>
      <c r="AW116" s="670"/>
      <c r="AX116" s="670"/>
      <c r="AY116" s="670"/>
      <c r="AZ116" s="670"/>
      <c r="BA116" s="710"/>
      <c r="BB116" s="710"/>
      <c r="BC116" s="710"/>
      <c r="BD116" s="710"/>
      <c r="BE116" s="710"/>
      <c r="BF116" s="710"/>
      <c r="BG116" s="710"/>
      <c r="BH116" s="710"/>
      <c r="BI116" s="710"/>
      <c r="BJ116" s="710"/>
      <c r="BK116" s="710"/>
      <c r="BL116" s="710"/>
      <c r="BM116" s="710"/>
      <c r="BN116" s="710"/>
      <c r="BO116" s="710"/>
      <c r="BP116" s="710"/>
      <c r="BQ116" s="710"/>
      <c r="BR116" s="175"/>
      <c r="BS116" s="175"/>
      <c r="BT116" s="175"/>
      <c r="BU116" s="175"/>
      <c r="BV116" s="175"/>
      <c r="BW116" s="176"/>
      <c r="BX116" s="175"/>
      <c r="BY116" s="175"/>
      <c r="BZ116" s="175"/>
      <c r="CA116" s="175"/>
      <c r="CB116" s="175"/>
      <c r="CC116" s="175"/>
      <c r="CD116" s="175"/>
      <c r="CE116" s="175"/>
      <c r="CF116" s="175"/>
      <c r="CG116" s="216"/>
    </row>
    <row r="117" spans="1:86" s="174" customFormat="1" ht="3" customHeight="1">
      <c r="A117" s="139"/>
      <c r="B117" s="715"/>
      <c r="C117" s="715"/>
      <c r="D117" s="715"/>
      <c r="E117" s="714"/>
      <c r="F117" s="714"/>
      <c r="G117" s="773"/>
      <c r="H117" s="708"/>
      <c r="I117" s="708"/>
      <c r="J117" s="708"/>
      <c r="K117" s="708"/>
      <c r="L117" s="708"/>
      <c r="M117" s="708"/>
      <c r="N117" s="708"/>
      <c r="O117" s="708"/>
      <c r="P117" s="708"/>
      <c r="Q117" s="708"/>
      <c r="R117" s="708"/>
      <c r="S117" s="708"/>
      <c r="T117" s="708"/>
      <c r="U117" s="708"/>
      <c r="V117" s="708"/>
      <c r="W117" s="708"/>
      <c r="X117" s="708"/>
      <c r="Y117" s="708"/>
      <c r="Z117" s="708"/>
      <c r="AA117" s="709"/>
      <c r="AB117" s="709"/>
      <c r="AC117" s="709"/>
      <c r="AD117" s="671"/>
      <c r="AE117" s="672"/>
      <c r="AF117" s="672"/>
      <c r="AG117" s="672"/>
      <c r="AH117" s="471"/>
      <c r="AI117" s="673"/>
      <c r="AJ117" s="673"/>
      <c r="AK117" s="673"/>
      <c r="AL117" s="673"/>
      <c r="AM117" s="673"/>
      <c r="AN117" s="674"/>
      <c r="AO117" s="668"/>
      <c r="AP117" s="668"/>
      <c r="AQ117" s="668"/>
      <c r="AR117" s="668"/>
      <c r="AS117" s="668"/>
      <c r="AT117" s="674"/>
      <c r="AU117" s="668"/>
      <c r="AV117" s="668"/>
      <c r="AW117" s="668"/>
      <c r="AX117" s="668"/>
      <c r="AY117" s="668"/>
      <c r="AZ117" s="711"/>
      <c r="BA117" s="671"/>
      <c r="BB117" s="672"/>
      <c r="BC117" s="672"/>
      <c r="BD117" s="672"/>
      <c r="BE117" s="471"/>
      <c r="BF117" s="673"/>
      <c r="BG117" s="673"/>
      <c r="BH117" s="673"/>
      <c r="BI117" s="673"/>
      <c r="BJ117" s="673"/>
      <c r="BK117" s="674"/>
      <c r="BL117" s="668"/>
      <c r="BM117" s="668"/>
      <c r="BN117" s="668"/>
      <c r="BO117" s="668"/>
      <c r="BP117" s="668"/>
      <c r="BQ117" s="674"/>
      <c r="BR117" s="668"/>
      <c r="BS117" s="668"/>
      <c r="BT117" s="668"/>
      <c r="BU117" s="668"/>
      <c r="BV117" s="668"/>
      <c r="BW117" s="178"/>
      <c r="BX117" s="179"/>
      <c r="BY117" s="179"/>
      <c r="BZ117" s="179"/>
      <c r="CA117" s="179"/>
      <c r="CB117" s="179"/>
      <c r="CC117" s="179"/>
      <c r="CD117" s="179"/>
      <c r="CE117" s="179"/>
      <c r="CF117" s="179"/>
      <c r="CG117" s="217"/>
    </row>
    <row r="118" spans="1:86" ht="15" customHeight="1">
      <c r="A118" s="139"/>
      <c r="B118" s="715"/>
      <c r="C118" s="715"/>
      <c r="D118" s="715"/>
      <c r="E118" s="714"/>
      <c r="F118" s="714"/>
      <c r="G118" s="773"/>
      <c r="H118" s="708"/>
      <c r="I118" s="708"/>
      <c r="J118" s="708"/>
      <c r="K118" s="708"/>
      <c r="L118" s="708"/>
      <c r="M118" s="708"/>
      <c r="N118" s="708"/>
      <c r="O118" s="708"/>
      <c r="P118" s="708"/>
      <c r="Q118" s="708"/>
      <c r="R118" s="708"/>
      <c r="S118" s="708"/>
      <c r="T118" s="708"/>
      <c r="U118" s="708"/>
      <c r="V118" s="708"/>
      <c r="W118" s="708"/>
      <c r="X118" s="708"/>
      <c r="Y118" s="708"/>
      <c r="Z118" s="708"/>
      <c r="AA118" s="709"/>
      <c r="AB118" s="709"/>
      <c r="AC118" s="709"/>
      <c r="AD118" s="671"/>
      <c r="AE118" s="474" t="str">
        <f>IF(LEN(VLOOKUP(AA116,suvaha!$D$8:$H$158,2,FALSE))&lt;11,"",LEFT(RIGHT(VLOOKUP(AA116,suvaha!$D$8:$H$158,2,FALSE),11),1))</f>
        <v/>
      </c>
      <c r="AF118" s="181"/>
      <c r="AG118" s="474" t="str">
        <f>IF(LEN(VLOOKUP(AA116,suvaha!$D$8:$H$158,2,FALSE))&lt;10,"",LEFT(RIGHT(VLOOKUP(AA116,suvaha!$D$8:$H$158,2,FALSE),10),1))</f>
        <v/>
      </c>
      <c r="AH118" s="476"/>
      <c r="AI118" s="474" t="str">
        <f>IF(LEN(VLOOKUP(AA116,suvaha!$D$8:$H$158,2,FALSE))&lt;9,"",LEFT(RIGHT(VLOOKUP(AA116,suvaha!$D$8:$H$158,2,FALSE),9),1))</f>
        <v/>
      </c>
      <c r="AJ118" s="181"/>
      <c r="AK118" s="474" t="str">
        <f>IF(LEN(VLOOKUP(AA116,suvaha!$D$8:$H$158,2,FALSE))&lt;8,"",LEFT(RIGHT(VLOOKUP(AA116,suvaha!$D$8:$H$158,2,FALSE),8),1))</f>
        <v/>
      </c>
      <c r="AL118" s="476"/>
      <c r="AM118" s="474" t="str">
        <f>IF(LEN(VLOOKUP(AA116,suvaha!$D$8:$H$158,2,FALSE))&lt;7,"",LEFT(RIGHT(VLOOKUP(AA116,suvaha!$D$8:$H$158,2,FALSE),7),1))</f>
        <v/>
      </c>
      <c r="AN118" s="674"/>
      <c r="AO118" s="474" t="str">
        <f>IF(LEN(VLOOKUP(AA116,suvaha!$D$8:$H$158,2,FALSE))&lt;6,"",LEFT(RIGHT(VLOOKUP(AA116,suvaha!$D$8:$H$158,2,FALSE),6),1))</f>
        <v/>
      </c>
      <c r="AP118" s="476"/>
      <c r="AQ118" s="474" t="str">
        <f>IF(LEN(VLOOKUP(AA116,suvaha!$D$8:$H$158,2,FALSE))&lt;5,"",LEFT(RIGHT(VLOOKUP(AA116,suvaha!$D$8:$H$158,2,FALSE),5),1))</f>
        <v/>
      </c>
      <c r="AR118" s="476"/>
      <c r="AS118" s="474" t="str">
        <f>IF(LEN(VLOOKUP(AA116,suvaha!$D$8:$H$158,2,FALSE))&lt;4,"",LEFT(RIGHT(VLOOKUP(AA116,suvaha!$D$8:$H$158,2,FALSE),4),1))</f>
        <v/>
      </c>
      <c r="AT118" s="674"/>
      <c r="AU118" s="474" t="str">
        <f>IF(LEN(VLOOKUP(AA116,suvaha!$D$8:$H$158,2,FALSE))&lt;3,"",LEFT(RIGHT(VLOOKUP(AA116,suvaha!$D$8:$H$158,2,FALSE),3),1))</f>
        <v/>
      </c>
      <c r="AV118" s="476"/>
      <c r="AW118" s="474" t="str">
        <f>IF(LEN(VLOOKUP(AA116,suvaha!$D$8:$H$158,2,FALSE))&lt;2,"",LEFT(RIGHT(VLOOKUP(AA116,suvaha!$D$8:$H$158,2,FALSE),2),1))</f>
        <v/>
      </c>
      <c r="AX118" s="476"/>
      <c r="AY118" s="474" t="str">
        <f>IF(VLOOKUP(AA116,suvaha!$D$8:$H$85,2,FALSE)=0,"",IF(LEN(VLOOKUP(AA116,suvaha!$D$8:$H$158,2,FALSE))&lt;1,"",LEFT(RIGHT(VLOOKUP(AA116,suvaha!$D$8:$H$158,2,FALSE),1),1)))</f>
        <v/>
      </c>
      <c r="AZ118" s="711"/>
      <c r="BA118" s="671"/>
      <c r="BB118" s="474" t="str">
        <f>IF(LEN(VLOOKUP(AA116,suvaha!$D$8:$H$158,4,FALSE))&lt;11,"",LEFT(RIGHT(VLOOKUP(AA116,suvaha!$D$8:$H$158,4,FALSE),11),1))</f>
        <v/>
      </c>
      <c r="BC118" s="181"/>
      <c r="BD118" s="474" t="str">
        <f>IF(LEN(VLOOKUP(AA116,suvaha!$D$8:$H$158,4,FALSE))&lt;10,"",LEFT(RIGHT(VLOOKUP(AA116,suvaha!$D$8:$H$158,4,FALSE),10),1))</f>
        <v/>
      </c>
      <c r="BE118" s="476"/>
      <c r="BF118" s="474" t="str">
        <f>IF(LEN(VLOOKUP(AA116,suvaha!$D$8:$H$158,4,FALSE))&lt;9,"",LEFT(RIGHT(VLOOKUP(AA116,suvaha!$D$8:$H$158,4,FALSE),9),1))</f>
        <v/>
      </c>
      <c r="BG118" s="181"/>
      <c r="BH118" s="474" t="str">
        <f>IF(LEN(VLOOKUP(AA116,suvaha!$D$8:$H$158,4,FALSE))&lt;8,"",LEFT(RIGHT(VLOOKUP(AA116,suvaha!$D$8:$H$158,4,FALSE),8),1))</f>
        <v/>
      </c>
      <c r="BI118" s="476"/>
      <c r="BJ118" s="474" t="str">
        <f>IF(LEN(VLOOKUP(AA116,suvaha!$D$8:$H$158,4,FALSE))&lt;7,"",LEFT(RIGHT(VLOOKUP(AA116,suvaha!$D$8:$H$158,4,FALSE),7),1))</f>
        <v/>
      </c>
      <c r="BK118" s="674"/>
      <c r="BL118" s="474" t="str">
        <f>IF(LEN(VLOOKUP(AA116,suvaha!$D$8:$H$158,4,FALSE))&lt;6,"",LEFT(RIGHT(VLOOKUP(AA116,suvaha!$D$8:$H$158,4,FALSE),6),1))</f>
        <v/>
      </c>
      <c r="BM118" s="476"/>
      <c r="BN118" s="474" t="str">
        <f>IF(LEN(VLOOKUP(AA116,suvaha!$D$8:$H$158,4,FALSE))&lt;5,"",LEFT(RIGHT(VLOOKUP(AA116,suvaha!$D$8:$H$158,4,FALSE),5),1))</f>
        <v/>
      </c>
      <c r="BO118" s="476"/>
      <c r="BP118" s="474" t="str">
        <f>IF(LEN(VLOOKUP(AA116,suvaha!$D$8:$H$158,4,FALSE))&lt;4,"",LEFT(RIGHT(VLOOKUP(AA116,suvaha!$D$8:$H$158,4,FALSE),4),1))</f>
        <v/>
      </c>
      <c r="BQ118" s="674"/>
      <c r="BR118" s="474" t="str">
        <f>IF(LEN(VLOOKUP(AA116,suvaha!$D$8:$H$158,4,FALSE))&lt;3,"",LEFT(RIGHT(VLOOKUP(AA116,suvaha!$D$8:$H$158,4,FALSE),3),1))</f>
        <v/>
      </c>
      <c r="BS118" s="476"/>
      <c r="BT118" s="474" t="str">
        <f>IF(LEN(VLOOKUP(AA116,suvaha!$D$8:$H$158,4,FALSE))&lt;2,"",LEFT(RIGHT(VLOOKUP(AA116,suvaha!$D$8:$H$158,4,FALSE),2),1))</f>
        <v/>
      </c>
      <c r="BU118" s="476"/>
      <c r="BV118" s="474" t="str">
        <f>IF(VLOOKUP(AA116,suvaha!$D$8:$H$85,4,FALSE)=0,"",IF(LEN(VLOOKUP(AA116,suvaha!$D$8:$H$158,4,FALSE))&lt;1,"",LEFT(RIGHT(VLOOKUP(AA116,suvaha!$D$8:$H$158,4,FALSE),1),1)))</f>
        <v/>
      </c>
      <c r="BW118" s="178"/>
      <c r="BX118" s="179"/>
      <c r="BY118" s="179"/>
      <c r="BZ118" s="179"/>
      <c r="CA118" s="179"/>
      <c r="CB118" s="179"/>
      <c r="CC118" s="179"/>
      <c r="CD118" s="179"/>
      <c r="CE118" s="179"/>
      <c r="CF118" s="179"/>
      <c r="CG118" s="217"/>
    </row>
    <row r="119" spans="1:86" ht="3" customHeight="1">
      <c r="A119" s="139"/>
      <c r="B119" s="715"/>
      <c r="C119" s="715"/>
      <c r="D119" s="715"/>
      <c r="E119" s="714"/>
      <c r="F119" s="714"/>
      <c r="G119" s="773"/>
      <c r="H119" s="708"/>
      <c r="I119" s="708"/>
      <c r="J119" s="708"/>
      <c r="K119" s="708"/>
      <c r="L119" s="708"/>
      <c r="M119" s="708"/>
      <c r="N119" s="708"/>
      <c r="O119" s="708"/>
      <c r="P119" s="708"/>
      <c r="Q119" s="708"/>
      <c r="R119" s="708"/>
      <c r="S119" s="708"/>
      <c r="T119" s="708"/>
      <c r="U119" s="708"/>
      <c r="V119" s="708"/>
      <c r="W119" s="708"/>
      <c r="X119" s="708"/>
      <c r="Y119" s="708"/>
      <c r="Z119" s="708"/>
      <c r="AA119" s="709"/>
      <c r="AB119" s="709"/>
      <c r="AC119" s="709"/>
      <c r="AD119" s="712"/>
      <c r="AE119" s="712"/>
      <c r="AF119" s="712"/>
      <c r="AG119" s="712"/>
      <c r="AH119" s="712"/>
      <c r="AI119" s="712"/>
      <c r="AJ119" s="712"/>
      <c r="AK119" s="712"/>
      <c r="AL119" s="712"/>
      <c r="AM119" s="712"/>
      <c r="AN119" s="712"/>
      <c r="AO119" s="712"/>
      <c r="AP119" s="712"/>
      <c r="AQ119" s="712"/>
      <c r="AR119" s="712"/>
      <c r="AS119" s="712"/>
      <c r="AT119" s="712"/>
      <c r="AU119" s="712"/>
      <c r="AV119" s="712"/>
      <c r="AW119" s="712"/>
      <c r="AX119" s="712"/>
      <c r="AY119" s="712"/>
      <c r="AZ119" s="712"/>
      <c r="BA119" s="669"/>
      <c r="BB119" s="669"/>
      <c r="BC119" s="669"/>
      <c r="BD119" s="669"/>
      <c r="BE119" s="669"/>
      <c r="BF119" s="669"/>
      <c r="BG119" s="669"/>
      <c r="BH119" s="669"/>
      <c r="BI119" s="669"/>
      <c r="BJ119" s="669"/>
      <c r="BK119" s="669"/>
      <c r="BL119" s="669"/>
      <c r="BM119" s="669"/>
      <c r="BN119" s="669"/>
      <c r="BO119" s="669"/>
      <c r="BP119" s="669"/>
      <c r="BQ119" s="669"/>
      <c r="BR119" s="182"/>
      <c r="BS119" s="182"/>
      <c r="BT119" s="182"/>
      <c r="BU119" s="182"/>
      <c r="BV119" s="182"/>
      <c r="BW119" s="183"/>
      <c r="BX119" s="182"/>
      <c r="BY119" s="182"/>
      <c r="BZ119" s="182"/>
      <c r="CA119" s="182"/>
      <c r="CB119" s="182"/>
      <c r="CC119" s="182"/>
      <c r="CD119" s="182"/>
      <c r="CE119" s="182"/>
      <c r="CF119" s="182"/>
      <c r="CG119" s="218"/>
    </row>
    <row r="120" spans="1:86" ht="3" customHeight="1">
      <c r="A120" s="139"/>
      <c r="B120" s="715"/>
      <c r="C120" s="715"/>
      <c r="D120" s="715"/>
      <c r="E120" s="714"/>
      <c r="F120" s="714"/>
      <c r="G120" s="773"/>
      <c r="H120" s="708"/>
      <c r="I120" s="708"/>
      <c r="J120" s="708"/>
      <c r="K120" s="708"/>
      <c r="L120" s="708"/>
      <c r="M120" s="708"/>
      <c r="N120" s="708"/>
      <c r="O120" s="708"/>
      <c r="P120" s="708"/>
      <c r="Q120" s="708"/>
      <c r="R120" s="708"/>
      <c r="S120" s="708"/>
      <c r="T120" s="708"/>
      <c r="U120" s="708"/>
      <c r="V120" s="708"/>
      <c r="W120" s="708"/>
      <c r="X120" s="708"/>
      <c r="Y120" s="708"/>
      <c r="Z120" s="708"/>
      <c r="AA120" s="709"/>
      <c r="AB120" s="709"/>
      <c r="AC120" s="709"/>
      <c r="AD120" s="670"/>
      <c r="AE120" s="670"/>
      <c r="AF120" s="670"/>
      <c r="AG120" s="670"/>
      <c r="AH120" s="670"/>
      <c r="AI120" s="670"/>
      <c r="AJ120" s="670"/>
      <c r="AK120" s="670"/>
      <c r="AL120" s="670"/>
      <c r="AM120" s="670"/>
      <c r="AN120" s="670"/>
      <c r="AO120" s="670"/>
      <c r="AP120" s="670"/>
      <c r="AQ120" s="670"/>
      <c r="AR120" s="670"/>
      <c r="AS120" s="670"/>
      <c r="AT120" s="670"/>
      <c r="AU120" s="670"/>
      <c r="AV120" s="670"/>
      <c r="AW120" s="670"/>
      <c r="AX120" s="670"/>
      <c r="AY120" s="670"/>
      <c r="AZ120" s="670"/>
      <c r="BA120" s="185"/>
      <c r="BB120" s="175"/>
      <c r="BC120" s="175"/>
      <c r="BD120" s="175"/>
      <c r="BE120" s="175"/>
      <c r="BF120" s="175"/>
      <c r="BG120" s="175"/>
      <c r="BH120" s="175"/>
      <c r="BI120" s="175"/>
      <c r="BJ120" s="176"/>
      <c r="BK120" s="175"/>
      <c r="BL120" s="175"/>
      <c r="BM120" s="175"/>
      <c r="BN120" s="175"/>
      <c r="BO120" s="175"/>
      <c r="BP120" s="175"/>
      <c r="BQ120" s="175"/>
      <c r="BR120" s="175"/>
      <c r="BS120" s="175"/>
      <c r="BT120" s="175"/>
      <c r="BU120" s="175"/>
      <c r="BV120" s="175"/>
      <c r="BW120" s="175"/>
      <c r="BX120" s="175"/>
      <c r="BY120" s="175"/>
      <c r="BZ120" s="175"/>
      <c r="CA120" s="175"/>
      <c r="CB120" s="175"/>
      <c r="CC120" s="175"/>
      <c r="CD120" s="175"/>
      <c r="CE120" s="175"/>
      <c r="CF120" s="175"/>
      <c r="CG120" s="216"/>
    </row>
    <row r="121" spans="1:86" ht="3" customHeight="1">
      <c r="A121" s="139"/>
      <c r="B121" s="715"/>
      <c r="C121" s="715"/>
      <c r="D121" s="715"/>
      <c r="E121" s="714"/>
      <c r="F121" s="714"/>
      <c r="G121" s="773"/>
      <c r="H121" s="708"/>
      <c r="I121" s="708"/>
      <c r="J121" s="708"/>
      <c r="K121" s="708"/>
      <c r="L121" s="708"/>
      <c r="M121" s="708"/>
      <c r="N121" s="708"/>
      <c r="O121" s="708"/>
      <c r="P121" s="708"/>
      <c r="Q121" s="708"/>
      <c r="R121" s="708"/>
      <c r="S121" s="708"/>
      <c r="T121" s="708"/>
      <c r="U121" s="708"/>
      <c r="V121" s="708"/>
      <c r="W121" s="708"/>
      <c r="X121" s="708"/>
      <c r="Y121" s="708"/>
      <c r="Z121" s="708"/>
      <c r="AA121" s="709"/>
      <c r="AB121" s="709"/>
      <c r="AC121" s="709"/>
      <c r="AD121" s="671"/>
      <c r="AE121" s="672"/>
      <c r="AF121" s="672"/>
      <c r="AG121" s="672"/>
      <c r="AH121" s="471"/>
      <c r="AI121" s="673"/>
      <c r="AJ121" s="673"/>
      <c r="AK121" s="673"/>
      <c r="AL121" s="673"/>
      <c r="AM121" s="673"/>
      <c r="AN121" s="674"/>
      <c r="AO121" s="668"/>
      <c r="AP121" s="668"/>
      <c r="AQ121" s="668"/>
      <c r="AR121" s="668"/>
      <c r="AS121" s="668"/>
      <c r="AT121" s="674"/>
      <c r="AU121" s="668"/>
      <c r="AV121" s="668"/>
      <c r="AW121" s="668"/>
      <c r="AX121" s="668"/>
      <c r="AY121" s="668"/>
      <c r="AZ121" s="711"/>
      <c r="BA121" s="186"/>
      <c r="BB121" s="179"/>
      <c r="BC121" s="179"/>
      <c r="BD121" s="179"/>
      <c r="BE121" s="179"/>
      <c r="BF121" s="179"/>
      <c r="BG121" s="179"/>
      <c r="BH121" s="179"/>
      <c r="BI121" s="179"/>
      <c r="BJ121" s="178"/>
      <c r="BK121" s="179"/>
      <c r="BL121" s="672"/>
      <c r="BM121" s="672"/>
      <c r="BN121" s="672"/>
      <c r="BO121" s="471"/>
      <c r="BP121" s="673"/>
      <c r="BQ121" s="673"/>
      <c r="BR121" s="673"/>
      <c r="BS121" s="673"/>
      <c r="BT121" s="673"/>
      <c r="BU121" s="674"/>
      <c r="BV121" s="668"/>
      <c r="BW121" s="668"/>
      <c r="BX121" s="668"/>
      <c r="BY121" s="668"/>
      <c r="BZ121" s="668"/>
      <c r="CA121" s="674"/>
      <c r="CB121" s="668"/>
      <c r="CC121" s="668"/>
      <c r="CD121" s="668"/>
      <c r="CE121" s="668"/>
      <c r="CF121" s="668"/>
      <c r="CG121" s="219"/>
    </row>
    <row r="122" spans="1:86" ht="15" customHeight="1">
      <c r="A122" s="139"/>
      <c r="B122" s="715"/>
      <c r="C122" s="715"/>
      <c r="D122" s="715"/>
      <c r="E122" s="714"/>
      <c r="F122" s="714"/>
      <c r="G122" s="773"/>
      <c r="H122" s="708"/>
      <c r="I122" s="708"/>
      <c r="J122" s="708"/>
      <c r="K122" s="708"/>
      <c r="L122" s="708"/>
      <c r="M122" s="708"/>
      <c r="N122" s="708"/>
      <c r="O122" s="708"/>
      <c r="P122" s="708"/>
      <c r="Q122" s="708"/>
      <c r="R122" s="708"/>
      <c r="S122" s="708"/>
      <c r="T122" s="708"/>
      <c r="U122" s="708"/>
      <c r="V122" s="708"/>
      <c r="W122" s="708"/>
      <c r="X122" s="708"/>
      <c r="Y122" s="708"/>
      <c r="Z122" s="708"/>
      <c r="AA122" s="709"/>
      <c r="AB122" s="709"/>
      <c r="AC122" s="709"/>
      <c r="AD122" s="671"/>
      <c r="AE122" s="474" t="str">
        <f>IF(LEN(VLOOKUP(AA116,suvaha!$D$8:$H$158,3,FALSE))&lt;11,"",LEFT(RIGHT(VLOOKUP(AA116,suvaha!$D$8:$H$158,3,FALSE),11),1))</f>
        <v/>
      </c>
      <c r="AF122" s="181"/>
      <c r="AG122" s="474" t="str">
        <f>IF(LEN(VLOOKUP(AA116,suvaha!$D$8:$H$158,3,FALSE))&lt;10,"",LEFT(RIGHT(VLOOKUP(AA116,suvaha!$D$8:$H$158,3,FALSE),10),1))</f>
        <v/>
      </c>
      <c r="AH122" s="476"/>
      <c r="AI122" s="474" t="str">
        <f>IF(LEN(VLOOKUP(AA116,suvaha!$D$8:$H$158,3,FALSE))&lt;9,"",LEFT(RIGHT(VLOOKUP(AA116,suvaha!$D$8:$H$158,3,FALSE),9),1))</f>
        <v/>
      </c>
      <c r="AJ122" s="181"/>
      <c r="AK122" s="474" t="str">
        <f>IF(LEN(VLOOKUP(AA116,suvaha!$D$8:$H$158,3,FALSE))&lt;8,"",LEFT(RIGHT(VLOOKUP(AA116,suvaha!$D$8:$H$158,3,FALSE),8),1))</f>
        <v/>
      </c>
      <c r="AL122" s="476"/>
      <c r="AM122" s="474" t="str">
        <f>IF(LEN(VLOOKUP(AA116,suvaha!$D$8:$H$158,3,FALSE))&lt;7,"",LEFT(RIGHT(VLOOKUP(AA116,suvaha!$D$8:$H$158,3,FALSE),7),1))</f>
        <v/>
      </c>
      <c r="AN122" s="674"/>
      <c r="AO122" s="474" t="str">
        <f>IF(LEN(VLOOKUP(AA116,suvaha!$D$8:$H$158,3,FALSE))&lt;6,"",LEFT(RIGHT(VLOOKUP(AA116,suvaha!$D$8:$H$158,3,FALSE),6),1))</f>
        <v/>
      </c>
      <c r="AP122" s="476"/>
      <c r="AQ122" s="474" t="str">
        <f>IF(LEN(VLOOKUP(AA116,suvaha!$D$8:$H$158,3,FALSE))&lt;5,"",LEFT(RIGHT(VLOOKUP(AA116,suvaha!$D$8:$H$158,3,FALSE),5),1))</f>
        <v/>
      </c>
      <c r="AR122" s="476"/>
      <c r="AS122" s="474" t="str">
        <f>IF(LEN(VLOOKUP(AA116,suvaha!$D$8:$H$158,3,FALSE))&lt;4,"",LEFT(RIGHT(VLOOKUP(AA116,suvaha!$D$8:$H$158,3,FALSE),4),1))</f>
        <v/>
      </c>
      <c r="AT122" s="674"/>
      <c r="AU122" s="474" t="str">
        <f>IF(LEN(VLOOKUP(AA116,suvaha!$D$8:$H$158,3,FALSE))&lt;3,"",LEFT(RIGHT(VLOOKUP(AA116,suvaha!$D$8:$H$158,3,FALSE),3),1))</f>
        <v/>
      </c>
      <c r="AV122" s="476"/>
      <c r="AW122" s="474" t="str">
        <f>IF(LEN(VLOOKUP(AA116,suvaha!$D$8:$H$158,3,FALSE))&lt;2,"",LEFT(RIGHT(VLOOKUP(AA116,suvaha!$D$8:$H$158,3,FALSE),2),1))</f>
        <v/>
      </c>
      <c r="AX122" s="476"/>
      <c r="AY122" s="474" t="str">
        <f>IF(VLOOKUP(AA116,suvaha!$D$8:$H$85,3,FALSE)=0,"",IF(LEN(VLOOKUP(AA116,suvaha!$D$8:$H$158,3,FALSE))&lt;1,"",LEFT(RIGHT(VLOOKUP(AA116,suvaha!$D$8:$H$158,3,FALSE),1),1)))</f>
        <v/>
      </c>
      <c r="AZ122" s="711"/>
      <c r="BA122" s="186"/>
      <c r="BB122" s="179"/>
      <c r="BC122" s="179"/>
      <c r="BD122" s="179"/>
      <c r="BE122" s="179"/>
      <c r="BF122" s="179"/>
      <c r="BG122" s="179"/>
      <c r="BH122" s="179"/>
      <c r="BI122" s="179"/>
      <c r="BJ122" s="178"/>
      <c r="BK122" s="179"/>
      <c r="BL122" s="474" t="str">
        <f>IF(LEN(VLOOKUP(AA116,suvaha!$D$8:$H$158,5,FALSE))&lt;11,"",LEFT(RIGHT(VLOOKUP(AA116,suvaha!$D$8:$H$158,5,FALSE),11),1))</f>
        <v/>
      </c>
      <c r="BM122" s="181"/>
      <c r="BN122" s="474" t="str">
        <f>IF(LEN(VLOOKUP(AA116,suvaha!$D$8:$H$158,5,FALSE))&lt;10,"",LEFT(RIGHT(VLOOKUP(AA116,suvaha!$D$8:$H$158,5,FALSE),10),1))</f>
        <v/>
      </c>
      <c r="BO122" s="476"/>
      <c r="BP122" s="474" t="str">
        <f>IF(LEN(VLOOKUP(AA116,suvaha!$D$8:$H$158,5,FALSE))&lt;9,"",LEFT(RIGHT(VLOOKUP(AA116,suvaha!$D$8:$H$158,5,FALSE),9),1))</f>
        <v/>
      </c>
      <c r="BQ122" s="181"/>
      <c r="BR122" s="474" t="str">
        <f>IF(LEN(VLOOKUP(AA116,suvaha!$D$8:$H$158,5,FALSE))&lt;8,"",LEFT(RIGHT(VLOOKUP(AA116,suvaha!$D$8:$H$158,5,FALSE),8),1))</f>
        <v/>
      </c>
      <c r="BS122" s="476"/>
      <c r="BT122" s="474" t="str">
        <f>IF(LEN(VLOOKUP(AA116,suvaha!$D$8:$H$158,5,FALSE))&lt;7,"",LEFT(RIGHT(VLOOKUP(AA116,suvaha!$D$8:$H$158,5,FALSE),7),1))</f>
        <v/>
      </c>
      <c r="BU122" s="674"/>
      <c r="BV122" s="474" t="str">
        <f>IF(LEN(VLOOKUP(AA116,suvaha!$D$8:$H$158,5,FALSE))&lt;6,"",LEFT(RIGHT(VLOOKUP(AA116,suvaha!$D$8:$H$158,5,FALSE),6),1))</f>
        <v/>
      </c>
      <c r="BW122" s="476"/>
      <c r="BX122" s="474" t="str">
        <f>IF(LEN(VLOOKUP(AA116,suvaha!$D$8:$H$158,5,FALSE))&lt;5,"",LEFT(RIGHT(VLOOKUP(AA116,suvaha!$D$8:$H$158,5,FALSE),5),1))</f>
        <v/>
      </c>
      <c r="BY122" s="476"/>
      <c r="BZ122" s="474" t="str">
        <f>IF(LEN(VLOOKUP(AA116,suvaha!$D$8:$H$158,5,FALSE))&lt;4,"",LEFT(RIGHT(VLOOKUP(AA116,suvaha!$D$8:$H$158,5,FALSE),4),1))</f>
        <v/>
      </c>
      <c r="CA122" s="674"/>
      <c r="CB122" s="474" t="str">
        <f>IF(LEN(VLOOKUP(AA116,suvaha!$D$8:$H$158,5,FALSE))&lt;3,"",LEFT(RIGHT(VLOOKUP(AA116,suvaha!$D$8:$H$158,5,FALSE),3),1))</f>
        <v/>
      </c>
      <c r="CC122" s="476"/>
      <c r="CD122" s="474" t="str">
        <f>IF(LEN(VLOOKUP(AA116,suvaha!$D$8:$H$158,5,FALSE))&lt;2,"",LEFT(RIGHT(VLOOKUP(AA116,suvaha!$D$8:$H$158,5,FALSE),2),1))</f>
        <v/>
      </c>
      <c r="CE122" s="476"/>
      <c r="CF122" s="474" t="str">
        <f>IF(VLOOKUP(AA116,suvaha!$D$8:$H$85,5,FALSE)=0,"",IF(LEN(VLOOKUP(AA116,suvaha!$D$8:$H$158,5,FALSE))&lt;1,"",LEFT(RIGHT(VLOOKUP(AA116,suvaha!$D$8:$H$158,5,FALSE),1),1)))</f>
        <v/>
      </c>
      <c r="CG122" s="219"/>
    </row>
    <row r="123" spans="1:86" ht="3" customHeight="1">
      <c r="A123" s="139"/>
      <c r="B123" s="715"/>
      <c r="C123" s="715"/>
      <c r="D123" s="715"/>
      <c r="E123" s="714"/>
      <c r="F123" s="714"/>
      <c r="G123" s="773"/>
      <c r="H123" s="708"/>
      <c r="I123" s="708"/>
      <c r="J123" s="708"/>
      <c r="K123" s="708"/>
      <c r="L123" s="708"/>
      <c r="M123" s="708"/>
      <c r="N123" s="708"/>
      <c r="O123" s="708"/>
      <c r="P123" s="708"/>
      <c r="Q123" s="708"/>
      <c r="R123" s="708"/>
      <c r="S123" s="708"/>
      <c r="T123" s="708"/>
      <c r="U123" s="708"/>
      <c r="V123" s="708"/>
      <c r="W123" s="708"/>
      <c r="X123" s="708"/>
      <c r="Y123" s="708"/>
      <c r="Z123" s="708"/>
      <c r="AA123" s="709"/>
      <c r="AB123" s="709"/>
      <c r="AC123" s="709"/>
      <c r="AD123" s="712"/>
      <c r="AE123" s="712"/>
      <c r="AF123" s="712"/>
      <c r="AG123" s="712"/>
      <c r="AH123" s="712"/>
      <c r="AI123" s="712"/>
      <c r="AJ123" s="712"/>
      <c r="AK123" s="712"/>
      <c r="AL123" s="712"/>
      <c r="AM123" s="712"/>
      <c r="AN123" s="712"/>
      <c r="AO123" s="712"/>
      <c r="AP123" s="712"/>
      <c r="AQ123" s="712"/>
      <c r="AR123" s="712"/>
      <c r="AS123" s="712"/>
      <c r="AT123" s="712"/>
      <c r="AU123" s="712"/>
      <c r="AV123" s="712"/>
      <c r="AW123" s="712"/>
      <c r="AX123" s="712"/>
      <c r="AY123" s="712"/>
      <c r="AZ123" s="712"/>
      <c r="BA123" s="189"/>
      <c r="BB123" s="182"/>
      <c r="BC123" s="182"/>
      <c r="BD123" s="182"/>
      <c r="BE123" s="182"/>
      <c r="BF123" s="182"/>
      <c r="BG123" s="182"/>
      <c r="BH123" s="182"/>
      <c r="BI123" s="182"/>
      <c r="BJ123" s="183"/>
      <c r="BK123" s="182"/>
      <c r="BL123" s="182"/>
      <c r="BM123" s="182"/>
      <c r="BN123" s="182"/>
      <c r="BO123" s="182"/>
      <c r="BP123" s="182"/>
      <c r="BQ123" s="182"/>
      <c r="BR123" s="182"/>
      <c r="BS123" s="182"/>
      <c r="BT123" s="182"/>
      <c r="BU123" s="182"/>
      <c r="BV123" s="182"/>
      <c r="BW123" s="182"/>
      <c r="BX123" s="182"/>
      <c r="BY123" s="182"/>
      <c r="BZ123" s="182"/>
      <c r="CA123" s="182"/>
      <c r="CB123" s="182"/>
      <c r="CC123" s="182"/>
      <c r="CD123" s="182"/>
      <c r="CE123" s="182"/>
      <c r="CF123" s="182"/>
      <c r="CG123" s="218"/>
    </row>
    <row r="124" spans="1:86" ht="3" customHeight="1">
      <c r="B124" s="139"/>
      <c r="E124" s="755"/>
      <c r="F124" s="755"/>
      <c r="G124" s="755"/>
      <c r="H124" s="755"/>
      <c r="I124" s="755"/>
      <c r="J124" s="755"/>
      <c r="K124" s="755"/>
      <c r="L124" s="755"/>
      <c r="M124" s="755"/>
      <c r="N124" s="755"/>
      <c r="O124" s="755"/>
      <c r="P124" s="755"/>
      <c r="Q124" s="755"/>
      <c r="R124" s="755"/>
      <c r="S124" s="755"/>
      <c r="T124" s="755"/>
      <c r="U124" s="755"/>
      <c r="V124" s="755"/>
      <c r="W124" s="755"/>
      <c r="X124" s="755"/>
      <c r="Y124" s="755"/>
      <c r="Z124" s="755"/>
      <c r="AA124" s="755"/>
      <c r="AB124" s="755"/>
      <c r="AC124" s="755"/>
      <c r="AD124" s="143"/>
      <c r="AE124" s="143"/>
      <c r="AF124" s="143"/>
      <c r="AG124" s="143"/>
      <c r="AH124" s="143"/>
      <c r="AI124" s="143"/>
      <c r="AJ124" s="143"/>
      <c r="AK124" s="143"/>
      <c r="AL124" s="143"/>
      <c r="AM124" s="143"/>
      <c r="AN124" s="143"/>
      <c r="AO124" s="143"/>
      <c r="AP124" s="143"/>
      <c r="AQ124" s="143"/>
      <c r="AR124" s="143"/>
      <c r="AS124" s="143"/>
      <c r="AT124" s="143"/>
      <c r="AU124" s="143"/>
      <c r="AV124" s="143"/>
      <c r="AW124" s="143"/>
      <c r="AX124" s="143"/>
      <c r="AY124" s="143"/>
      <c r="AZ124" s="143"/>
      <c r="BA124" s="143"/>
      <c r="BB124" s="143"/>
      <c r="BC124" s="143"/>
      <c r="BD124" s="143"/>
      <c r="BE124" s="143"/>
      <c r="BF124" s="143"/>
      <c r="BG124" s="143"/>
      <c r="BH124" s="143"/>
      <c r="BI124" s="143"/>
      <c r="BJ124" s="143"/>
      <c r="BK124" s="143"/>
      <c r="BL124" s="143"/>
      <c r="BM124" s="143"/>
      <c r="BN124" s="143"/>
      <c r="BO124" s="143"/>
      <c r="BP124" s="143"/>
      <c r="BQ124" s="143"/>
      <c r="BR124" s="143"/>
      <c r="BS124" s="143"/>
      <c r="BT124" s="143"/>
      <c r="BU124" s="143"/>
      <c r="BV124" s="143"/>
      <c r="BW124" s="143"/>
      <c r="BX124" s="143"/>
      <c r="BY124" s="143"/>
      <c r="BZ124" s="143"/>
      <c r="CA124" s="143"/>
      <c r="CB124" s="143"/>
      <c r="CC124" s="143"/>
      <c r="CD124" s="143"/>
      <c r="CE124" s="143"/>
      <c r="CF124" s="143"/>
      <c r="CG124" s="143"/>
    </row>
    <row r="125" spans="1:86" s="154" customFormat="1" ht="5.25" customHeight="1">
      <c r="A125" s="139"/>
      <c r="B125" s="139"/>
      <c r="C125" s="139"/>
      <c r="D125" s="139"/>
      <c r="E125" s="197"/>
      <c r="F125" s="463"/>
      <c r="G125" s="139"/>
      <c r="H125" s="139"/>
      <c r="I125" s="139"/>
      <c r="J125" s="139"/>
      <c r="K125" s="139"/>
      <c r="L125" s="139"/>
      <c r="M125" s="139"/>
      <c r="N125" s="139"/>
      <c r="O125" s="139"/>
      <c r="P125" s="139"/>
      <c r="Q125" s="139"/>
      <c r="R125" s="139"/>
      <c r="S125" s="139"/>
      <c r="T125" s="139"/>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c r="AS125" s="139"/>
      <c r="AT125" s="139"/>
      <c r="AU125" s="139"/>
      <c r="AV125" s="139"/>
      <c r="AW125" s="139"/>
      <c r="AX125" s="139"/>
      <c r="AY125" s="139"/>
      <c r="AZ125" s="139"/>
      <c r="BA125" s="139"/>
      <c r="BB125" s="139"/>
      <c r="BC125" s="139"/>
      <c r="BD125" s="139"/>
      <c r="BE125" s="139"/>
      <c r="BF125" s="139"/>
      <c r="BG125" s="139"/>
      <c r="BH125" s="139"/>
      <c r="BI125" s="139"/>
      <c r="BJ125" s="139"/>
      <c r="BK125" s="139"/>
      <c r="BL125" s="139"/>
      <c r="BM125" s="139"/>
      <c r="BN125" s="139"/>
      <c r="BO125" s="139"/>
      <c r="BP125" s="139"/>
      <c r="BQ125" s="139"/>
      <c r="BR125" s="139"/>
      <c r="BS125" s="139"/>
      <c r="BT125" s="139"/>
      <c r="BU125" s="139"/>
      <c r="BV125" s="139"/>
      <c r="BW125" s="139"/>
      <c r="BX125" s="139"/>
      <c r="BY125" s="139"/>
      <c r="BZ125" s="139"/>
      <c r="CA125" s="139"/>
      <c r="CB125" s="139"/>
      <c r="CC125" s="139"/>
      <c r="CD125" s="139"/>
      <c r="CE125" s="139"/>
      <c r="CF125" s="463"/>
      <c r="CG125" s="159"/>
      <c r="CH125" s="139"/>
    </row>
    <row r="126" spans="1:86" ht="3.75" customHeight="1">
      <c r="A126" s="154"/>
      <c r="B126" s="139"/>
      <c r="C126" s="154"/>
      <c r="D126" s="154"/>
      <c r="E126" s="197"/>
      <c r="F126" s="463"/>
      <c r="G126" s="198"/>
      <c r="H126" s="161"/>
      <c r="I126" s="161"/>
      <c r="J126" s="161"/>
      <c r="K126" s="467"/>
      <c r="L126" s="467"/>
      <c r="M126" s="467"/>
      <c r="N126" s="467"/>
      <c r="O126" s="467"/>
      <c r="P126" s="467"/>
      <c r="Q126" s="467"/>
      <c r="R126" s="467"/>
      <c r="S126" s="467"/>
      <c r="T126" s="467"/>
      <c r="U126" s="467"/>
      <c r="V126" s="467"/>
      <c r="W126" s="467"/>
      <c r="X126" s="467"/>
      <c r="Y126" s="467"/>
      <c r="Z126" s="467"/>
      <c r="AA126" s="467"/>
      <c r="AB126" s="467"/>
      <c r="AC126" s="467"/>
      <c r="AD126" s="467"/>
      <c r="AE126" s="467"/>
      <c r="AF126" s="467"/>
      <c r="AG126" s="467"/>
      <c r="AH126" s="467"/>
      <c r="AI126" s="467"/>
      <c r="AJ126" s="467"/>
      <c r="AK126" s="467"/>
      <c r="AL126" s="467"/>
      <c r="AM126" s="467"/>
      <c r="AN126" s="467"/>
      <c r="AO126" s="467"/>
      <c r="AP126" s="467"/>
      <c r="AQ126" s="467"/>
      <c r="AR126" s="467"/>
      <c r="AS126" s="467"/>
      <c r="AT126" s="467"/>
      <c r="AU126" s="467"/>
      <c r="AV126" s="467"/>
      <c r="AW126" s="467"/>
      <c r="AX126" s="467"/>
      <c r="AY126" s="467"/>
      <c r="AZ126" s="467"/>
      <c r="BA126" s="467"/>
      <c r="BB126" s="467"/>
      <c r="BC126" s="467"/>
      <c r="BD126" s="467"/>
      <c r="BE126" s="467"/>
      <c r="BF126" s="467"/>
      <c r="BG126" s="467"/>
      <c r="BH126" s="467"/>
      <c r="BI126" s="467"/>
      <c r="BJ126" s="467"/>
      <c r="BK126" s="467"/>
      <c r="BL126" s="467"/>
      <c r="BM126" s="467"/>
      <c r="BN126" s="467"/>
      <c r="BO126" s="467"/>
      <c r="BP126" s="467"/>
      <c r="BQ126" s="467"/>
      <c r="BR126" s="467"/>
      <c r="BS126" s="467"/>
      <c r="BT126" s="467"/>
      <c r="BU126" s="467"/>
      <c r="BV126" s="467"/>
      <c r="BW126" s="467"/>
      <c r="BX126" s="467"/>
      <c r="BY126" s="467"/>
      <c r="BZ126" s="467"/>
      <c r="CA126" s="467"/>
      <c r="CB126" s="467"/>
      <c r="CC126" s="467"/>
      <c r="CD126" s="467"/>
      <c r="CE126" s="467"/>
      <c r="CF126" s="463"/>
      <c r="CG126" s="159"/>
      <c r="CH126" s="154"/>
    </row>
    <row r="127" spans="1:86" ht="3.75" customHeight="1" thickBot="1">
      <c r="A127" s="154"/>
      <c r="B127" s="139"/>
      <c r="C127" s="154"/>
      <c r="D127" s="154"/>
      <c r="E127" s="199"/>
      <c r="F127" s="200"/>
      <c r="G127" s="198"/>
      <c r="H127" s="161"/>
      <c r="I127" s="161"/>
      <c r="J127" s="161"/>
      <c r="K127" s="467"/>
      <c r="L127" s="467"/>
      <c r="M127" s="467"/>
      <c r="N127" s="467"/>
      <c r="O127" s="467"/>
      <c r="P127" s="467"/>
      <c r="Q127" s="467"/>
      <c r="R127" s="467"/>
      <c r="S127" s="467"/>
      <c r="T127" s="467"/>
      <c r="U127" s="467"/>
      <c r="V127" s="467"/>
      <c r="W127" s="467"/>
      <c r="X127" s="467"/>
      <c r="Y127" s="467"/>
      <c r="Z127" s="467"/>
      <c r="AA127" s="467"/>
      <c r="AB127" s="467"/>
      <c r="AC127" s="467"/>
      <c r="AD127" s="467"/>
      <c r="AE127" s="467"/>
      <c r="AF127" s="467"/>
      <c r="AG127" s="467"/>
      <c r="AH127" s="467"/>
      <c r="AI127" s="467"/>
      <c r="AJ127" s="467"/>
      <c r="AK127" s="467"/>
      <c r="AL127" s="467"/>
      <c r="AM127" s="467"/>
      <c r="AN127" s="467"/>
      <c r="AO127" s="467"/>
      <c r="AP127" s="467"/>
      <c r="AQ127" s="467"/>
      <c r="AR127" s="467"/>
      <c r="AS127" s="467"/>
      <c r="AT127" s="467"/>
      <c r="AU127" s="467"/>
      <c r="AV127" s="467"/>
      <c r="AW127" s="467"/>
      <c r="AX127" s="467"/>
      <c r="AY127" s="467"/>
      <c r="AZ127" s="467"/>
      <c r="BA127" s="467"/>
      <c r="BB127" s="467"/>
      <c r="BC127" s="467"/>
      <c r="BD127" s="467"/>
      <c r="BE127" s="467"/>
      <c r="BF127" s="467"/>
      <c r="BG127" s="467"/>
      <c r="BH127" s="467"/>
      <c r="BI127" s="467"/>
      <c r="BJ127" s="467"/>
      <c r="BK127" s="467"/>
      <c r="BL127" s="467"/>
      <c r="BM127" s="467"/>
      <c r="BN127" s="467"/>
      <c r="BO127" s="467"/>
      <c r="BP127" s="467"/>
      <c r="BQ127" s="467"/>
      <c r="BR127" s="467"/>
      <c r="BS127" s="467"/>
      <c r="BT127" s="467"/>
      <c r="BU127" s="467"/>
      <c r="BV127" s="467"/>
      <c r="BW127" s="467"/>
      <c r="BX127" s="467"/>
      <c r="BY127" s="467"/>
      <c r="BZ127" s="467"/>
      <c r="CA127" s="467"/>
      <c r="CB127" s="467"/>
      <c r="CC127" s="467"/>
      <c r="CD127" s="467"/>
      <c r="CE127" s="467"/>
      <c r="CF127" s="200"/>
      <c r="CG127" s="201"/>
      <c r="CH127" s="154"/>
    </row>
    <row r="128" spans="1:86" ht="10.5" customHeight="1" thickTop="1">
      <c r="A128" s="154"/>
      <c r="B128" s="139"/>
      <c r="C128" s="154"/>
      <c r="D128" s="154"/>
      <c r="E128" s="154"/>
      <c r="F128" s="154"/>
      <c r="G128" s="198"/>
      <c r="H128" s="459" t="s">
        <v>38</v>
      </c>
      <c r="I128" s="161"/>
      <c r="J128" s="161"/>
      <c r="K128" s="467"/>
      <c r="L128" s="467"/>
      <c r="M128" s="467"/>
      <c r="N128" s="467"/>
      <c r="O128" s="467"/>
      <c r="P128" s="467"/>
      <c r="Q128" s="467"/>
      <c r="R128" s="467"/>
      <c r="S128" s="467"/>
      <c r="T128" s="467"/>
      <c r="U128" s="467"/>
      <c r="V128" s="467"/>
      <c r="W128" s="467"/>
      <c r="X128" s="467"/>
      <c r="Y128" s="467"/>
      <c r="Z128" s="467"/>
      <c r="AA128" s="467"/>
      <c r="AB128" s="467"/>
      <c r="AC128" s="467"/>
      <c r="AD128" s="467"/>
      <c r="AE128" s="467"/>
      <c r="AF128" s="467"/>
      <c r="AG128" s="467"/>
      <c r="AH128" s="467"/>
      <c r="AI128" s="467"/>
      <c r="AJ128" s="467"/>
      <c r="AK128" s="467"/>
      <c r="AL128" s="467"/>
      <c r="AM128" s="467"/>
      <c r="AN128" s="467"/>
      <c r="AO128" s="467"/>
      <c r="AP128" s="467"/>
      <c r="AQ128" s="467"/>
      <c r="AR128" s="467"/>
      <c r="AS128" s="467"/>
      <c r="AT128" s="467"/>
      <c r="AU128" s="467"/>
      <c r="AV128" s="467"/>
      <c r="AW128" s="467"/>
      <c r="AX128" s="467"/>
      <c r="AY128" s="467"/>
      <c r="AZ128" s="467"/>
      <c r="BA128" s="467"/>
      <c r="BB128" s="467"/>
      <c r="BC128" s="467"/>
      <c r="BD128" s="467"/>
      <c r="BE128" s="467"/>
      <c r="BF128" s="467"/>
      <c r="BG128" s="467"/>
      <c r="BH128" s="467"/>
      <c r="BI128" s="467"/>
      <c r="BJ128" s="467"/>
      <c r="BK128" s="467"/>
      <c r="BL128" s="467"/>
      <c r="BM128" s="467"/>
      <c r="BN128" s="467"/>
      <c r="BO128" s="467"/>
      <c r="BP128" s="467"/>
      <c r="BQ128" s="467"/>
      <c r="BR128" s="467"/>
      <c r="BS128" s="467"/>
      <c r="BT128" s="467"/>
      <c r="BU128" s="467"/>
      <c r="BV128" s="467"/>
      <c r="BW128" s="467"/>
      <c r="BX128" s="467"/>
      <c r="BY128" s="467"/>
      <c r="BZ128" s="467"/>
      <c r="CA128" s="467"/>
      <c r="CB128" s="467"/>
      <c r="CC128" s="467"/>
      <c r="CD128" s="204" t="str">
        <f>Index!C323</f>
        <v>Strana 4</v>
      </c>
      <c r="CE128" s="467"/>
      <c r="CF128" s="467"/>
      <c r="CG128" s="467"/>
      <c r="CH128" s="154"/>
    </row>
    <row r="129" spans="1:88" s="209" customFormat="1" ht="12.75">
      <c r="A129" s="203"/>
      <c r="B129" s="202"/>
      <c r="C129" s="203"/>
      <c r="D129" s="203"/>
      <c r="E129" s="205"/>
      <c r="F129" s="205"/>
      <c r="G129" s="205"/>
      <c r="H129" s="206"/>
      <c r="I129" s="206"/>
      <c r="J129" s="206"/>
      <c r="K129" s="207"/>
      <c r="L129" s="207"/>
      <c r="M129" s="207"/>
      <c r="N129" s="207"/>
      <c r="O129" s="207"/>
      <c r="P129" s="207"/>
      <c r="Q129" s="207"/>
      <c r="R129" s="207"/>
      <c r="S129" s="207"/>
      <c r="T129" s="207"/>
      <c r="U129" s="207"/>
      <c r="V129" s="207"/>
      <c r="W129" s="207"/>
      <c r="X129" s="207"/>
      <c r="Y129" s="207"/>
      <c r="Z129" s="207"/>
      <c r="AA129" s="207"/>
      <c r="AB129" s="207"/>
      <c r="AC129" s="207"/>
      <c r="AD129" s="207"/>
      <c r="AE129" s="208">
        <v>10</v>
      </c>
      <c r="AF129" s="207"/>
      <c r="AG129" s="208">
        <v>9</v>
      </c>
      <c r="AH129" s="207"/>
      <c r="AI129" s="208">
        <v>8</v>
      </c>
      <c r="AJ129" s="207"/>
      <c r="AK129" s="208">
        <v>7</v>
      </c>
      <c r="AL129" s="207"/>
      <c r="AM129" s="208">
        <v>6</v>
      </c>
      <c r="AN129" s="207"/>
      <c r="AO129" s="208">
        <v>5</v>
      </c>
      <c r="AP129" s="207"/>
      <c r="AQ129" s="208">
        <v>4</v>
      </c>
      <c r="AR129" s="207"/>
      <c r="AS129" s="208">
        <v>3</v>
      </c>
      <c r="AT129" s="207"/>
      <c r="AU129" s="208">
        <v>2</v>
      </c>
      <c r="AV129" s="207"/>
      <c r="AW129" s="208">
        <v>1</v>
      </c>
      <c r="AX129" s="207"/>
      <c r="AY129" s="208">
        <v>0</v>
      </c>
      <c r="AZ129" s="207"/>
      <c r="BA129" s="207"/>
      <c r="BB129" s="208">
        <v>10</v>
      </c>
      <c r="BC129" s="207"/>
      <c r="BD129" s="208">
        <v>9</v>
      </c>
      <c r="BE129" s="207"/>
      <c r="BF129" s="208">
        <v>8</v>
      </c>
      <c r="BG129" s="207"/>
      <c r="BH129" s="208">
        <v>7</v>
      </c>
      <c r="BI129" s="207"/>
      <c r="BJ129" s="208">
        <v>6</v>
      </c>
      <c r="BK129" s="207"/>
      <c r="BL129" s="208">
        <v>5</v>
      </c>
      <c r="BM129" s="207"/>
      <c r="BN129" s="208">
        <v>4</v>
      </c>
      <c r="BO129" s="207"/>
      <c r="BP129" s="208">
        <v>3</v>
      </c>
      <c r="BQ129" s="207"/>
      <c r="BR129" s="208">
        <v>2</v>
      </c>
      <c r="BS129" s="207"/>
      <c r="BT129" s="208">
        <v>1</v>
      </c>
      <c r="BU129" s="207"/>
      <c r="BV129" s="208">
        <v>0</v>
      </c>
      <c r="BW129" s="207"/>
      <c r="BX129" s="207"/>
      <c r="BY129" s="207"/>
      <c r="BZ129" s="207"/>
      <c r="CA129" s="207"/>
      <c r="CB129" s="207"/>
      <c r="CC129" s="207"/>
      <c r="CD129" s="207"/>
      <c r="CE129" s="207"/>
      <c r="CF129" s="207"/>
      <c r="CG129" s="207"/>
      <c r="CH129" s="203"/>
      <c r="CI129" s="203"/>
      <c r="CJ129" s="203"/>
    </row>
    <row r="130" spans="1:88" s="209" customFormat="1" ht="12.75">
      <c r="B130" s="202"/>
      <c r="C130" s="203"/>
      <c r="D130" s="203"/>
      <c r="E130" s="205"/>
      <c r="F130" s="205"/>
      <c r="G130" s="205"/>
      <c r="H130" s="206"/>
      <c r="I130" s="206"/>
      <c r="J130" s="206"/>
      <c r="K130" s="207"/>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8">
        <v>10</v>
      </c>
      <c r="BM130" s="207"/>
      <c r="BN130" s="208">
        <v>9</v>
      </c>
      <c r="BO130" s="207"/>
      <c r="BP130" s="208">
        <v>8</v>
      </c>
      <c r="BQ130" s="207"/>
      <c r="BR130" s="208">
        <v>7</v>
      </c>
      <c r="BS130" s="207"/>
      <c r="BT130" s="208">
        <v>6</v>
      </c>
      <c r="BU130" s="207"/>
      <c r="BV130" s="208">
        <v>5</v>
      </c>
      <c r="BW130" s="207"/>
      <c r="BX130" s="208">
        <v>4</v>
      </c>
      <c r="BY130" s="207"/>
      <c r="BZ130" s="208">
        <v>3</v>
      </c>
      <c r="CA130" s="207"/>
      <c r="CB130" s="208">
        <v>2</v>
      </c>
      <c r="CC130" s="207"/>
      <c r="CD130" s="208">
        <v>1</v>
      </c>
      <c r="CE130" s="207"/>
      <c r="CF130" s="208">
        <v>0</v>
      </c>
      <c r="CG130" s="207"/>
      <c r="CH130" s="203"/>
      <c r="CJ130" s="203"/>
    </row>
  </sheetData>
  <sheetProtection sheet="1" objects="1" scenarios="1"/>
  <mergeCells count="584">
    <mergeCell ref="CA121:CA122"/>
    <mergeCell ref="CB121:CF121"/>
    <mergeCell ref="AD123:AZ123"/>
    <mergeCell ref="E124:AC124"/>
    <mergeCell ref="AU121:AY121"/>
    <mergeCell ref="AZ121:AZ122"/>
    <mergeCell ref="BL121:BN121"/>
    <mergeCell ref="BP121:BT121"/>
    <mergeCell ref="BU121:BU122"/>
    <mergeCell ref="BV121:BZ121"/>
    <mergeCell ref="AD121:AD122"/>
    <mergeCell ref="AE121:AG121"/>
    <mergeCell ref="AI121:AM121"/>
    <mergeCell ref="AN121:AN122"/>
    <mergeCell ref="AO121:AS121"/>
    <mergeCell ref="AT121:AT122"/>
    <mergeCell ref="BA117:BA118"/>
    <mergeCell ref="BB117:BD117"/>
    <mergeCell ref="BF117:BJ117"/>
    <mergeCell ref="BK117:BK118"/>
    <mergeCell ref="AD117:AD118"/>
    <mergeCell ref="AE117:AG117"/>
    <mergeCell ref="AI117:AM117"/>
    <mergeCell ref="AN117:AN118"/>
    <mergeCell ref="AO117:AS117"/>
    <mergeCell ref="AT117:AT118"/>
    <mergeCell ref="BV113:BZ113"/>
    <mergeCell ref="CA113:CA114"/>
    <mergeCell ref="CB113:CF113"/>
    <mergeCell ref="AD115:AZ115"/>
    <mergeCell ref="E116:F123"/>
    <mergeCell ref="G116:G123"/>
    <mergeCell ref="H116:Z123"/>
    <mergeCell ref="AA116:AC123"/>
    <mergeCell ref="AD116:AZ116"/>
    <mergeCell ref="BA116:BQ116"/>
    <mergeCell ref="AT113:AT114"/>
    <mergeCell ref="AU113:AY113"/>
    <mergeCell ref="AZ113:AZ114"/>
    <mergeCell ref="BL113:BN113"/>
    <mergeCell ref="BP113:BT113"/>
    <mergeCell ref="BU113:BU114"/>
    <mergeCell ref="BL117:BP117"/>
    <mergeCell ref="BQ117:BQ118"/>
    <mergeCell ref="BR117:BV117"/>
    <mergeCell ref="AD119:AZ119"/>
    <mergeCell ref="BA119:BQ119"/>
    <mergeCell ref="AD120:AZ120"/>
    <mergeCell ref="AU117:AY117"/>
    <mergeCell ref="AZ117:AZ118"/>
    <mergeCell ref="AD111:AZ111"/>
    <mergeCell ref="BA111:BQ111"/>
    <mergeCell ref="AD112:AZ112"/>
    <mergeCell ref="AD113:AD114"/>
    <mergeCell ref="AE113:AG113"/>
    <mergeCell ref="AI113:AM113"/>
    <mergeCell ref="AN113:AN114"/>
    <mergeCell ref="AO113:AS113"/>
    <mergeCell ref="AZ109:AZ110"/>
    <mergeCell ref="BA109:BA110"/>
    <mergeCell ref="BB109:BD109"/>
    <mergeCell ref="BF109:BJ109"/>
    <mergeCell ref="BK109:BK110"/>
    <mergeCell ref="BL109:BP109"/>
    <mergeCell ref="AE109:AG109"/>
    <mergeCell ref="AI109:AM109"/>
    <mergeCell ref="AN109:AN110"/>
    <mergeCell ref="AO109:AS109"/>
    <mergeCell ref="AT109:AT110"/>
    <mergeCell ref="AU109:AY109"/>
    <mergeCell ref="CA105:CA106"/>
    <mergeCell ref="CB105:CF105"/>
    <mergeCell ref="AD107:AZ107"/>
    <mergeCell ref="E108:F115"/>
    <mergeCell ref="G108:G115"/>
    <mergeCell ref="H108:Z115"/>
    <mergeCell ref="AA108:AC115"/>
    <mergeCell ref="AD108:AZ108"/>
    <mergeCell ref="BA108:BQ108"/>
    <mergeCell ref="AD109:AD110"/>
    <mergeCell ref="AU105:AY105"/>
    <mergeCell ref="AZ105:AZ106"/>
    <mergeCell ref="BL105:BN105"/>
    <mergeCell ref="BP105:BT105"/>
    <mergeCell ref="BU105:BU106"/>
    <mergeCell ref="BV105:BZ105"/>
    <mergeCell ref="AD105:AD106"/>
    <mergeCell ref="AE105:AG105"/>
    <mergeCell ref="AI105:AM105"/>
    <mergeCell ref="AN105:AN106"/>
    <mergeCell ref="AO105:AS105"/>
    <mergeCell ref="AT105:AT106"/>
    <mergeCell ref="BQ109:BQ110"/>
    <mergeCell ref="BR109:BV109"/>
    <mergeCell ref="BA101:BA102"/>
    <mergeCell ref="BB101:BD101"/>
    <mergeCell ref="BF101:BJ101"/>
    <mergeCell ref="BK101:BK102"/>
    <mergeCell ref="AD101:AD102"/>
    <mergeCell ref="AE101:AG101"/>
    <mergeCell ref="AI101:AM101"/>
    <mergeCell ref="AN101:AN102"/>
    <mergeCell ref="AO101:AS101"/>
    <mergeCell ref="AT101:AT102"/>
    <mergeCell ref="BV97:BZ97"/>
    <mergeCell ref="CA97:CA98"/>
    <mergeCell ref="CB97:CF97"/>
    <mergeCell ref="AD99:AZ99"/>
    <mergeCell ref="E100:F107"/>
    <mergeCell ref="G100:G107"/>
    <mergeCell ref="H100:Z107"/>
    <mergeCell ref="AA100:AC107"/>
    <mergeCell ref="AD100:AZ100"/>
    <mergeCell ref="BA100:BQ100"/>
    <mergeCell ref="AT97:AT98"/>
    <mergeCell ref="AU97:AY97"/>
    <mergeCell ref="AZ97:AZ98"/>
    <mergeCell ref="BL97:BN97"/>
    <mergeCell ref="BP97:BT97"/>
    <mergeCell ref="BU97:BU98"/>
    <mergeCell ref="BL101:BP101"/>
    <mergeCell ref="BQ101:BQ102"/>
    <mergeCell ref="BR101:BV101"/>
    <mergeCell ref="AD103:AZ103"/>
    <mergeCell ref="BA103:BQ103"/>
    <mergeCell ref="AD104:AZ104"/>
    <mergeCell ref="AU101:AY101"/>
    <mergeCell ref="AZ101:AZ102"/>
    <mergeCell ref="AD95:AZ95"/>
    <mergeCell ref="BA95:BQ95"/>
    <mergeCell ref="AD96:AZ96"/>
    <mergeCell ref="AD97:AD98"/>
    <mergeCell ref="AE97:AG97"/>
    <mergeCell ref="AI97:AM97"/>
    <mergeCell ref="AN97:AN98"/>
    <mergeCell ref="AO97:AS97"/>
    <mergeCell ref="AZ93:AZ94"/>
    <mergeCell ref="BA93:BA94"/>
    <mergeCell ref="BB93:BD93"/>
    <mergeCell ref="BF93:BJ93"/>
    <mergeCell ref="BK93:BK94"/>
    <mergeCell ref="BL93:BP93"/>
    <mergeCell ref="AE93:AG93"/>
    <mergeCell ref="AI93:AM93"/>
    <mergeCell ref="AN93:AN94"/>
    <mergeCell ref="AO93:AS93"/>
    <mergeCell ref="AT93:AT94"/>
    <mergeCell ref="AU93:AY93"/>
    <mergeCell ref="CA89:CA90"/>
    <mergeCell ref="CB89:CF89"/>
    <mergeCell ref="AD91:AZ91"/>
    <mergeCell ref="E92:F99"/>
    <mergeCell ref="G92:G99"/>
    <mergeCell ref="H92:Z99"/>
    <mergeCell ref="AA92:AC99"/>
    <mergeCell ref="AD92:AZ92"/>
    <mergeCell ref="BA92:BQ92"/>
    <mergeCell ref="AD93:AD94"/>
    <mergeCell ref="AU89:AY89"/>
    <mergeCell ref="AZ89:AZ90"/>
    <mergeCell ref="BL89:BN89"/>
    <mergeCell ref="BP89:BT89"/>
    <mergeCell ref="BU89:BU90"/>
    <mergeCell ref="BV89:BZ89"/>
    <mergeCell ref="AD89:AD90"/>
    <mergeCell ref="AE89:AG89"/>
    <mergeCell ref="AI89:AM89"/>
    <mergeCell ref="AN89:AN90"/>
    <mergeCell ref="AO89:AS89"/>
    <mergeCell ref="AT89:AT90"/>
    <mergeCell ref="BQ93:BQ94"/>
    <mergeCell ref="BR93:BV93"/>
    <mergeCell ref="BA85:BA86"/>
    <mergeCell ref="BB85:BD85"/>
    <mergeCell ref="BF85:BJ85"/>
    <mergeCell ref="BK85:BK86"/>
    <mergeCell ref="AD85:AD86"/>
    <mergeCell ref="AE85:AG85"/>
    <mergeCell ref="AI85:AM85"/>
    <mergeCell ref="AN85:AN86"/>
    <mergeCell ref="AO85:AS85"/>
    <mergeCell ref="AT85:AT86"/>
    <mergeCell ref="BV81:BZ81"/>
    <mergeCell ref="CA81:CA82"/>
    <mergeCell ref="CB81:CF81"/>
    <mergeCell ref="AD83:AZ83"/>
    <mergeCell ref="E84:F91"/>
    <mergeCell ref="G84:G91"/>
    <mergeCell ref="H84:Z91"/>
    <mergeCell ref="AA84:AC91"/>
    <mergeCell ref="AD84:AZ84"/>
    <mergeCell ref="BA84:BQ84"/>
    <mergeCell ref="AT81:AT82"/>
    <mergeCell ref="AU81:AY81"/>
    <mergeCell ref="AZ81:AZ82"/>
    <mergeCell ref="BL81:BN81"/>
    <mergeCell ref="BP81:BT81"/>
    <mergeCell ref="BU81:BU82"/>
    <mergeCell ref="BL85:BP85"/>
    <mergeCell ref="BQ85:BQ86"/>
    <mergeCell ref="BR85:BV85"/>
    <mergeCell ref="AD87:AZ87"/>
    <mergeCell ref="BA87:BQ87"/>
    <mergeCell ref="AD88:AZ88"/>
    <mergeCell ref="AU85:AY85"/>
    <mergeCell ref="AZ85:AZ86"/>
    <mergeCell ref="AD79:AZ79"/>
    <mergeCell ref="BA79:BQ79"/>
    <mergeCell ref="AD80:AZ80"/>
    <mergeCell ref="AD81:AD82"/>
    <mergeCell ref="AE81:AG81"/>
    <mergeCell ref="AI81:AM81"/>
    <mergeCell ref="AN81:AN82"/>
    <mergeCell ref="AO81:AS81"/>
    <mergeCell ref="AZ77:AZ78"/>
    <mergeCell ref="BA77:BA78"/>
    <mergeCell ref="BB77:BD77"/>
    <mergeCell ref="BF77:BJ77"/>
    <mergeCell ref="BK77:BK78"/>
    <mergeCell ref="BL77:BP77"/>
    <mergeCell ref="AE77:AG77"/>
    <mergeCell ref="AI77:AM77"/>
    <mergeCell ref="AN77:AN78"/>
    <mergeCell ref="AO77:AS77"/>
    <mergeCell ref="AT77:AT78"/>
    <mergeCell ref="AU77:AY77"/>
    <mergeCell ref="CA73:CA74"/>
    <mergeCell ref="CB73:CF73"/>
    <mergeCell ref="AD75:AZ75"/>
    <mergeCell ref="E76:F83"/>
    <mergeCell ref="G76:G83"/>
    <mergeCell ref="H76:Z83"/>
    <mergeCell ref="AA76:AC83"/>
    <mergeCell ref="AD76:AZ76"/>
    <mergeCell ref="BA76:BQ76"/>
    <mergeCell ref="AD77:AD78"/>
    <mergeCell ref="AU73:AY73"/>
    <mergeCell ref="AZ73:AZ74"/>
    <mergeCell ref="BL73:BN73"/>
    <mergeCell ref="BP73:BT73"/>
    <mergeCell ref="BU73:BU74"/>
    <mergeCell ref="BV73:BZ73"/>
    <mergeCell ref="AD73:AD74"/>
    <mergeCell ref="AE73:AG73"/>
    <mergeCell ref="AI73:AM73"/>
    <mergeCell ref="AN73:AN74"/>
    <mergeCell ref="AO73:AS73"/>
    <mergeCell ref="AT73:AT74"/>
    <mergeCell ref="BQ77:BQ78"/>
    <mergeCell ref="BR77:BV77"/>
    <mergeCell ref="BA69:BA70"/>
    <mergeCell ref="BB69:BD69"/>
    <mergeCell ref="BF69:BJ69"/>
    <mergeCell ref="BK69:BK70"/>
    <mergeCell ref="AD69:AD70"/>
    <mergeCell ref="AE69:AG69"/>
    <mergeCell ref="AI69:AM69"/>
    <mergeCell ref="AN69:AN70"/>
    <mergeCell ref="AO69:AS69"/>
    <mergeCell ref="AT69:AT70"/>
    <mergeCell ref="BV65:BZ65"/>
    <mergeCell ref="CA65:CA66"/>
    <mergeCell ref="CB65:CF65"/>
    <mergeCell ref="AD67:AZ67"/>
    <mergeCell ref="E68:F75"/>
    <mergeCell ref="G68:G75"/>
    <mergeCell ref="H68:Z75"/>
    <mergeCell ref="AA68:AC75"/>
    <mergeCell ref="AD68:AZ68"/>
    <mergeCell ref="BA68:BQ68"/>
    <mergeCell ref="AT65:AT66"/>
    <mergeCell ref="AU65:AY65"/>
    <mergeCell ref="AZ65:AZ66"/>
    <mergeCell ref="BL65:BN65"/>
    <mergeCell ref="BP65:BT65"/>
    <mergeCell ref="BU65:BU66"/>
    <mergeCell ref="BL69:BP69"/>
    <mergeCell ref="BQ69:BQ70"/>
    <mergeCell ref="BR69:BV69"/>
    <mergeCell ref="AD71:AZ71"/>
    <mergeCell ref="BA71:BQ71"/>
    <mergeCell ref="AD72:AZ72"/>
    <mergeCell ref="AU69:AY69"/>
    <mergeCell ref="AZ69:AZ70"/>
    <mergeCell ref="BF61:BJ61"/>
    <mergeCell ref="BK61:BK62"/>
    <mergeCell ref="BL61:BP61"/>
    <mergeCell ref="AE61:AG61"/>
    <mergeCell ref="AI61:AM61"/>
    <mergeCell ref="AN61:AN62"/>
    <mergeCell ref="AO61:AS61"/>
    <mergeCell ref="AT61:AT62"/>
    <mergeCell ref="AU61:AY61"/>
    <mergeCell ref="E60:F67"/>
    <mergeCell ref="G60:G67"/>
    <mergeCell ref="H60:Z67"/>
    <mergeCell ref="AA60:AC67"/>
    <mergeCell ref="AD60:AZ60"/>
    <mergeCell ref="BA60:BQ60"/>
    <mergeCell ref="AD61:AD62"/>
    <mergeCell ref="AU57:AY57"/>
    <mergeCell ref="AZ57:AZ58"/>
    <mergeCell ref="BL57:BN57"/>
    <mergeCell ref="BP57:BT57"/>
    <mergeCell ref="BQ61:BQ62"/>
    <mergeCell ref="BR61:BV61"/>
    <mergeCell ref="AD63:AZ63"/>
    <mergeCell ref="BA63:BQ63"/>
    <mergeCell ref="AD64:AZ64"/>
    <mergeCell ref="AD65:AD66"/>
    <mergeCell ref="AE65:AG65"/>
    <mergeCell ref="AI65:AM65"/>
    <mergeCell ref="AN65:AN66"/>
    <mergeCell ref="AO65:AS65"/>
    <mergeCell ref="AZ61:AZ62"/>
    <mergeCell ref="BA61:BA62"/>
    <mergeCell ref="BB61:BD61"/>
    <mergeCell ref="AI53:AM53"/>
    <mergeCell ref="AN53:AN54"/>
    <mergeCell ref="AO53:AS53"/>
    <mergeCell ref="AT53:AT54"/>
    <mergeCell ref="AU53:AY53"/>
    <mergeCell ref="AZ53:AZ54"/>
    <mergeCell ref="CA57:CA58"/>
    <mergeCell ref="CB57:CF57"/>
    <mergeCell ref="AD59:AZ59"/>
    <mergeCell ref="BU57:BU58"/>
    <mergeCell ref="BV57:BZ57"/>
    <mergeCell ref="AN57:AN58"/>
    <mergeCell ref="AO57:AS57"/>
    <mergeCell ref="AT57:AT58"/>
    <mergeCell ref="BA53:BA54"/>
    <mergeCell ref="BB53:BD53"/>
    <mergeCell ref="BF53:BJ53"/>
    <mergeCell ref="BK53:BK54"/>
    <mergeCell ref="BL53:BP53"/>
    <mergeCell ref="BQ53:BQ54"/>
    <mergeCell ref="CB49:CF49"/>
    <mergeCell ref="AD51:AZ51"/>
    <mergeCell ref="E52:F59"/>
    <mergeCell ref="G52:G59"/>
    <mergeCell ref="H52:Z59"/>
    <mergeCell ref="AA52:AC59"/>
    <mergeCell ref="AD52:AZ52"/>
    <mergeCell ref="BA52:BQ52"/>
    <mergeCell ref="AD53:AD54"/>
    <mergeCell ref="AE53:AG53"/>
    <mergeCell ref="AZ49:AZ50"/>
    <mergeCell ref="BL49:BN49"/>
    <mergeCell ref="BP49:BT49"/>
    <mergeCell ref="BU49:BU50"/>
    <mergeCell ref="BV49:BZ49"/>
    <mergeCell ref="CA49:CA50"/>
    <mergeCell ref="AE49:AG49"/>
    <mergeCell ref="AI49:AM49"/>
    <mergeCell ref="AN49:AN50"/>
    <mergeCell ref="AO49:AS49"/>
    <mergeCell ref="AT49:AT50"/>
    <mergeCell ref="AU49:AY49"/>
    <mergeCell ref="BR53:BV53"/>
    <mergeCell ref="AD55:AZ55"/>
    <mergeCell ref="B46:D123"/>
    <mergeCell ref="AD47:AZ47"/>
    <mergeCell ref="BA47:BQ47"/>
    <mergeCell ref="AD48:AZ48"/>
    <mergeCell ref="AD49:AD50"/>
    <mergeCell ref="AO45:AS45"/>
    <mergeCell ref="AT45:AT46"/>
    <mergeCell ref="AU45:AY45"/>
    <mergeCell ref="AZ45:AZ46"/>
    <mergeCell ref="BA45:BA46"/>
    <mergeCell ref="BB45:BD45"/>
    <mergeCell ref="E44:F51"/>
    <mergeCell ref="G44:G51"/>
    <mergeCell ref="H44:Z51"/>
    <mergeCell ref="AA44:AC51"/>
    <mergeCell ref="AD44:AZ44"/>
    <mergeCell ref="BA44:BQ44"/>
    <mergeCell ref="AD45:AD46"/>
    <mergeCell ref="AE45:AG45"/>
    <mergeCell ref="BA55:BQ55"/>
    <mergeCell ref="AD56:AZ56"/>
    <mergeCell ref="AD57:AD58"/>
    <mergeCell ref="AE57:AG57"/>
    <mergeCell ref="AI57:AM57"/>
    <mergeCell ref="AI45:AM45"/>
    <mergeCell ref="AN45:AN46"/>
    <mergeCell ref="BL41:BN41"/>
    <mergeCell ref="BP41:BT41"/>
    <mergeCell ref="BU41:BU42"/>
    <mergeCell ref="BV41:BZ41"/>
    <mergeCell ref="CA41:CA42"/>
    <mergeCell ref="CB41:CF41"/>
    <mergeCell ref="BA39:BQ39"/>
    <mergeCell ref="AD40:AZ40"/>
    <mergeCell ref="AD41:AD42"/>
    <mergeCell ref="AE41:AG41"/>
    <mergeCell ref="AI41:AM41"/>
    <mergeCell ref="AN41:AN42"/>
    <mergeCell ref="AO41:AS41"/>
    <mergeCell ref="AT41:AT42"/>
    <mergeCell ref="AU41:AY41"/>
    <mergeCell ref="AZ41:AZ42"/>
    <mergeCell ref="BF45:BJ45"/>
    <mergeCell ref="BK45:BK46"/>
    <mergeCell ref="BL45:BP45"/>
    <mergeCell ref="BQ45:BQ46"/>
    <mergeCell ref="BR45:BV45"/>
    <mergeCell ref="BR37:BV37"/>
    <mergeCell ref="BA36:BQ36"/>
    <mergeCell ref="AD37:AD38"/>
    <mergeCell ref="AE37:AG37"/>
    <mergeCell ref="AI37:AM37"/>
    <mergeCell ref="AN37:AN38"/>
    <mergeCell ref="AO37:AS37"/>
    <mergeCell ref="AT37:AT38"/>
    <mergeCell ref="AU37:AY37"/>
    <mergeCell ref="AZ37:AZ38"/>
    <mergeCell ref="BA37:BA38"/>
    <mergeCell ref="AD35:AZ35"/>
    <mergeCell ref="E36:F43"/>
    <mergeCell ref="G36:G43"/>
    <mergeCell ref="H36:Z43"/>
    <mergeCell ref="AA36:AC43"/>
    <mergeCell ref="AD36:AZ36"/>
    <mergeCell ref="AD39:AZ39"/>
    <mergeCell ref="AD43:AZ43"/>
    <mergeCell ref="BL33:BN33"/>
    <mergeCell ref="E28:F35"/>
    <mergeCell ref="G28:G35"/>
    <mergeCell ref="H28:Z35"/>
    <mergeCell ref="AA28:AC35"/>
    <mergeCell ref="AD28:AZ28"/>
    <mergeCell ref="BA28:BQ28"/>
    <mergeCell ref="BB37:BD37"/>
    <mergeCell ref="BF37:BJ37"/>
    <mergeCell ref="BK37:BK38"/>
    <mergeCell ref="BL37:BP37"/>
    <mergeCell ref="BQ37:BQ38"/>
    <mergeCell ref="BP33:BT33"/>
    <mergeCell ref="BF29:BJ29"/>
    <mergeCell ref="BK29:BK30"/>
    <mergeCell ref="BL29:BP29"/>
    <mergeCell ref="BU33:BU34"/>
    <mergeCell ref="BV33:BZ33"/>
    <mergeCell ref="CA33:CA34"/>
    <mergeCell ref="CB33:CF33"/>
    <mergeCell ref="AD32:AZ32"/>
    <mergeCell ref="AD33:AD34"/>
    <mergeCell ref="AE33:AG33"/>
    <mergeCell ref="AI33:AM33"/>
    <mergeCell ref="AN33:AN34"/>
    <mergeCell ref="AO33:AS33"/>
    <mergeCell ref="AT33:AT34"/>
    <mergeCell ref="AU33:AY33"/>
    <mergeCell ref="AZ33:AZ34"/>
    <mergeCell ref="BQ29:BQ30"/>
    <mergeCell ref="BR29:BV29"/>
    <mergeCell ref="AD31:AZ31"/>
    <mergeCell ref="BA31:BQ31"/>
    <mergeCell ref="AO29:AS29"/>
    <mergeCell ref="AT29:AT30"/>
    <mergeCell ref="AU29:AY29"/>
    <mergeCell ref="AZ29:AZ30"/>
    <mergeCell ref="BA29:BA30"/>
    <mergeCell ref="BB29:BD29"/>
    <mergeCell ref="AD29:AD30"/>
    <mergeCell ref="AE29:AG29"/>
    <mergeCell ref="AI29:AM29"/>
    <mergeCell ref="AN29:AN30"/>
    <mergeCell ref="BU25:BU26"/>
    <mergeCell ref="BV25:BZ25"/>
    <mergeCell ref="CA25:CA26"/>
    <mergeCell ref="CB25:CF25"/>
    <mergeCell ref="BA23:BQ23"/>
    <mergeCell ref="AD24:AZ24"/>
    <mergeCell ref="AD25:AD26"/>
    <mergeCell ref="AE25:AG25"/>
    <mergeCell ref="AI25:AM25"/>
    <mergeCell ref="AN25:AN26"/>
    <mergeCell ref="AO25:AS25"/>
    <mergeCell ref="AT25:AT26"/>
    <mergeCell ref="AU25:AY25"/>
    <mergeCell ref="AZ25:AZ26"/>
    <mergeCell ref="BR21:BV21"/>
    <mergeCell ref="BA20:BQ20"/>
    <mergeCell ref="AD21:AD22"/>
    <mergeCell ref="AE21:AG21"/>
    <mergeCell ref="AI21:AM21"/>
    <mergeCell ref="AN21:AN22"/>
    <mergeCell ref="AO21:AS21"/>
    <mergeCell ref="AT21:AT22"/>
    <mergeCell ref="AU21:AY21"/>
    <mergeCell ref="AZ21:AZ22"/>
    <mergeCell ref="BA21:BA22"/>
    <mergeCell ref="AD19:AZ19"/>
    <mergeCell ref="E20:F27"/>
    <mergeCell ref="G20:G27"/>
    <mergeCell ref="H20:Z27"/>
    <mergeCell ref="AA20:AC27"/>
    <mergeCell ref="AD20:AZ20"/>
    <mergeCell ref="AD23:AZ23"/>
    <mergeCell ref="AD27:AZ27"/>
    <mergeCell ref="BL17:BN17"/>
    <mergeCell ref="E12:F19"/>
    <mergeCell ref="G12:G19"/>
    <mergeCell ref="H12:Z19"/>
    <mergeCell ref="AA12:AC19"/>
    <mergeCell ref="AD12:AZ12"/>
    <mergeCell ref="BA12:BQ12"/>
    <mergeCell ref="BB21:BD21"/>
    <mergeCell ref="BF21:BJ21"/>
    <mergeCell ref="BK21:BK22"/>
    <mergeCell ref="BL21:BP21"/>
    <mergeCell ref="BQ21:BQ22"/>
    <mergeCell ref="BL25:BN25"/>
    <mergeCell ref="BP25:BT25"/>
    <mergeCell ref="BB13:BD13"/>
    <mergeCell ref="AD13:AD14"/>
    <mergeCell ref="BU17:BU18"/>
    <mergeCell ref="BV17:BZ17"/>
    <mergeCell ref="CA17:CA18"/>
    <mergeCell ref="AZ3:BC4"/>
    <mergeCell ref="BD3:BR3"/>
    <mergeCell ref="AG9:AZ10"/>
    <mergeCell ref="BA9:BQ10"/>
    <mergeCell ref="CB17:CF17"/>
    <mergeCell ref="AD16:AZ16"/>
    <mergeCell ref="AD17:AD18"/>
    <mergeCell ref="AE17:AG17"/>
    <mergeCell ref="AI17:AM17"/>
    <mergeCell ref="AN17:AN18"/>
    <mergeCell ref="AO17:AS17"/>
    <mergeCell ref="AT17:AT18"/>
    <mergeCell ref="AU17:AY17"/>
    <mergeCell ref="AZ17:AZ18"/>
    <mergeCell ref="CH9:CH54"/>
    <mergeCell ref="AA10:AC10"/>
    <mergeCell ref="E11:F11"/>
    <mergeCell ref="G11:Z11"/>
    <mergeCell ref="AA11:AC11"/>
    <mergeCell ref="AG11:AZ11"/>
    <mergeCell ref="BA11:BQ11"/>
    <mergeCell ref="BR11:CG11"/>
    <mergeCell ref="BF13:BJ13"/>
    <mergeCell ref="BK13:BK14"/>
    <mergeCell ref="BL13:BP13"/>
    <mergeCell ref="BQ13:BQ14"/>
    <mergeCell ref="BR13:BV13"/>
    <mergeCell ref="AD15:AZ15"/>
    <mergeCell ref="BA15:BQ15"/>
    <mergeCell ref="AO13:AS13"/>
    <mergeCell ref="AT13:AT14"/>
    <mergeCell ref="AU13:AY13"/>
    <mergeCell ref="AZ13:AZ14"/>
    <mergeCell ref="BA13:BA14"/>
    <mergeCell ref="AE13:AG13"/>
    <mergeCell ref="AI13:AM13"/>
    <mergeCell ref="AN13:AN14"/>
    <mergeCell ref="BP17:BT17"/>
    <mergeCell ref="AB4:AC5"/>
    <mergeCell ref="AD4:AD5"/>
    <mergeCell ref="AR4:AR5"/>
    <mergeCell ref="E7:F10"/>
    <mergeCell ref="AD7:BQ8"/>
    <mergeCell ref="BR7:CG10"/>
    <mergeCell ref="B8:D8"/>
    <mergeCell ref="G8:Z9"/>
    <mergeCell ref="B9:C45"/>
    <mergeCell ref="D9:D45"/>
    <mergeCell ref="AA9:AC9"/>
    <mergeCell ref="AD9:AF11"/>
    <mergeCell ref="AF4:AF5"/>
    <mergeCell ref="AH4:AH5"/>
    <mergeCell ref="AJ4:AJ5"/>
    <mergeCell ref="AL4:AL5"/>
    <mergeCell ref="AN4:AN5"/>
    <mergeCell ref="AP4:AP5"/>
    <mergeCell ref="H2:X4"/>
    <mergeCell ref="AB2:AX2"/>
    <mergeCell ref="AY2:AY5"/>
    <mergeCell ref="AZ2:BS2"/>
    <mergeCell ref="BT2:CD5"/>
    <mergeCell ref="AE3:AW3"/>
  </mergeCells>
  <pageMargins left="0.35433070866141736" right="0" top="0.59055118110236227" bottom="0.15748031496062992" header="0.51181102362204722" footer="0.51181102362204722"/>
  <pageSetup paperSize="9" scale="94" firstPageNumber="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whole" allowBlank="1" showErrorMessage="1" error="Môže byť iba číslica.">
          <x14:formula1>
            <xm:f>0</xm:f>
          </x14:formula1>
          <x14:formula2>
            <xm:f>9</xm:f>
          </x14:formula2>
          <xm:sqref>BL4:BL5 LH4:LH5 VD4:VD5 AEZ4:AEZ5 AOV4:AOV5 AYR4:AYR5 BIN4:BIN5 BSJ4:BSJ5 CCF4:CCF5 CMB4:CMB5 CVX4:CVX5 DFT4:DFT5 DPP4:DPP5 DZL4:DZL5 EJH4:EJH5 ETD4:ETD5 FCZ4:FCZ5 FMV4:FMV5 FWR4:FWR5 GGN4:GGN5 GQJ4:GQJ5 HAF4:HAF5 HKB4:HKB5 HTX4:HTX5 IDT4:IDT5 INP4:INP5 IXL4:IXL5 JHH4:JHH5 JRD4:JRD5 KAZ4:KAZ5 KKV4:KKV5 KUR4:KUR5 LEN4:LEN5 LOJ4:LOJ5 LYF4:LYF5 MIB4:MIB5 MRX4:MRX5 NBT4:NBT5 NLP4:NLP5 NVL4:NVL5 OFH4:OFH5 OPD4:OPD5 OYZ4:OYZ5 PIV4:PIV5 PSR4:PSR5 QCN4:QCN5 QMJ4:QMJ5 QWF4:QWF5 RGB4:RGB5 RPX4:RPX5 RZT4:RZT5 SJP4:SJP5 STL4:STL5 TDH4:TDH5 TND4:TND5 TWZ4:TWZ5 UGV4:UGV5 UQR4:UQR5 VAN4:VAN5 VKJ4:VKJ5 VUF4:VUF5 WEB4:WEB5 WNX4:WNX5 WXT4:WXT5 BL65540:BL65541 LH65540:LH65541 VD65540:VD65541 AEZ65540:AEZ65541 AOV65540:AOV65541 AYR65540:AYR65541 BIN65540:BIN65541 BSJ65540:BSJ65541 CCF65540:CCF65541 CMB65540:CMB65541 CVX65540:CVX65541 DFT65540:DFT65541 DPP65540:DPP65541 DZL65540:DZL65541 EJH65540:EJH65541 ETD65540:ETD65541 FCZ65540:FCZ65541 FMV65540:FMV65541 FWR65540:FWR65541 GGN65540:GGN65541 GQJ65540:GQJ65541 HAF65540:HAF65541 HKB65540:HKB65541 HTX65540:HTX65541 IDT65540:IDT65541 INP65540:INP65541 IXL65540:IXL65541 JHH65540:JHH65541 JRD65540:JRD65541 KAZ65540:KAZ65541 KKV65540:KKV65541 KUR65540:KUR65541 LEN65540:LEN65541 LOJ65540:LOJ65541 LYF65540:LYF65541 MIB65540:MIB65541 MRX65540:MRX65541 NBT65540:NBT65541 NLP65540:NLP65541 NVL65540:NVL65541 OFH65540:OFH65541 OPD65540:OPD65541 OYZ65540:OYZ65541 PIV65540:PIV65541 PSR65540:PSR65541 QCN65540:QCN65541 QMJ65540:QMJ65541 QWF65540:QWF65541 RGB65540:RGB65541 RPX65540:RPX65541 RZT65540:RZT65541 SJP65540:SJP65541 STL65540:STL65541 TDH65540:TDH65541 TND65540:TND65541 TWZ65540:TWZ65541 UGV65540:UGV65541 UQR65540:UQR65541 VAN65540:VAN65541 VKJ65540:VKJ65541 VUF65540:VUF65541 WEB65540:WEB65541 WNX65540:WNX65541 WXT65540:WXT65541 BL131076:BL131077 LH131076:LH131077 VD131076:VD131077 AEZ131076:AEZ131077 AOV131076:AOV131077 AYR131076:AYR131077 BIN131076:BIN131077 BSJ131076:BSJ131077 CCF131076:CCF131077 CMB131076:CMB131077 CVX131076:CVX131077 DFT131076:DFT131077 DPP131076:DPP131077 DZL131076:DZL131077 EJH131076:EJH131077 ETD131076:ETD131077 FCZ131076:FCZ131077 FMV131076:FMV131077 FWR131076:FWR131077 GGN131076:GGN131077 GQJ131076:GQJ131077 HAF131076:HAF131077 HKB131076:HKB131077 HTX131076:HTX131077 IDT131076:IDT131077 INP131076:INP131077 IXL131076:IXL131077 JHH131076:JHH131077 JRD131076:JRD131077 KAZ131076:KAZ131077 KKV131076:KKV131077 KUR131076:KUR131077 LEN131076:LEN131077 LOJ131076:LOJ131077 LYF131076:LYF131077 MIB131076:MIB131077 MRX131076:MRX131077 NBT131076:NBT131077 NLP131076:NLP131077 NVL131076:NVL131077 OFH131076:OFH131077 OPD131076:OPD131077 OYZ131076:OYZ131077 PIV131076:PIV131077 PSR131076:PSR131077 QCN131076:QCN131077 QMJ131076:QMJ131077 QWF131076:QWF131077 RGB131076:RGB131077 RPX131076:RPX131077 RZT131076:RZT131077 SJP131076:SJP131077 STL131076:STL131077 TDH131076:TDH131077 TND131076:TND131077 TWZ131076:TWZ131077 UGV131076:UGV131077 UQR131076:UQR131077 VAN131076:VAN131077 VKJ131076:VKJ131077 VUF131076:VUF131077 WEB131076:WEB131077 WNX131076:WNX131077 WXT131076:WXT131077 BL196612:BL196613 LH196612:LH196613 VD196612:VD196613 AEZ196612:AEZ196613 AOV196612:AOV196613 AYR196612:AYR196613 BIN196612:BIN196613 BSJ196612:BSJ196613 CCF196612:CCF196613 CMB196612:CMB196613 CVX196612:CVX196613 DFT196612:DFT196613 DPP196612:DPP196613 DZL196612:DZL196613 EJH196612:EJH196613 ETD196612:ETD196613 FCZ196612:FCZ196613 FMV196612:FMV196613 FWR196612:FWR196613 GGN196612:GGN196613 GQJ196612:GQJ196613 HAF196612:HAF196613 HKB196612:HKB196613 HTX196612:HTX196613 IDT196612:IDT196613 INP196612:INP196613 IXL196612:IXL196613 JHH196612:JHH196613 JRD196612:JRD196613 KAZ196612:KAZ196613 KKV196612:KKV196613 KUR196612:KUR196613 LEN196612:LEN196613 LOJ196612:LOJ196613 LYF196612:LYF196613 MIB196612:MIB196613 MRX196612:MRX196613 NBT196612:NBT196613 NLP196612:NLP196613 NVL196612:NVL196613 OFH196612:OFH196613 OPD196612:OPD196613 OYZ196612:OYZ196613 PIV196612:PIV196613 PSR196612:PSR196613 QCN196612:QCN196613 QMJ196612:QMJ196613 QWF196612:QWF196613 RGB196612:RGB196613 RPX196612:RPX196613 RZT196612:RZT196613 SJP196612:SJP196613 STL196612:STL196613 TDH196612:TDH196613 TND196612:TND196613 TWZ196612:TWZ196613 UGV196612:UGV196613 UQR196612:UQR196613 VAN196612:VAN196613 VKJ196612:VKJ196613 VUF196612:VUF196613 WEB196612:WEB196613 WNX196612:WNX196613 WXT196612:WXT196613 BL262148:BL262149 LH262148:LH262149 VD262148:VD262149 AEZ262148:AEZ262149 AOV262148:AOV262149 AYR262148:AYR262149 BIN262148:BIN262149 BSJ262148:BSJ262149 CCF262148:CCF262149 CMB262148:CMB262149 CVX262148:CVX262149 DFT262148:DFT262149 DPP262148:DPP262149 DZL262148:DZL262149 EJH262148:EJH262149 ETD262148:ETD262149 FCZ262148:FCZ262149 FMV262148:FMV262149 FWR262148:FWR262149 GGN262148:GGN262149 GQJ262148:GQJ262149 HAF262148:HAF262149 HKB262148:HKB262149 HTX262148:HTX262149 IDT262148:IDT262149 INP262148:INP262149 IXL262148:IXL262149 JHH262148:JHH262149 JRD262148:JRD262149 KAZ262148:KAZ262149 KKV262148:KKV262149 KUR262148:KUR262149 LEN262148:LEN262149 LOJ262148:LOJ262149 LYF262148:LYF262149 MIB262148:MIB262149 MRX262148:MRX262149 NBT262148:NBT262149 NLP262148:NLP262149 NVL262148:NVL262149 OFH262148:OFH262149 OPD262148:OPD262149 OYZ262148:OYZ262149 PIV262148:PIV262149 PSR262148:PSR262149 QCN262148:QCN262149 QMJ262148:QMJ262149 QWF262148:QWF262149 RGB262148:RGB262149 RPX262148:RPX262149 RZT262148:RZT262149 SJP262148:SJP262149 STL262148:STL262149 TDH262148:TDH262149 TND262148:TND262149 TWZ262148:TWZ262149 UGV262148:UGV262149 UQR262148:UQR262149 VAN262148:VAN262149 VKJ262148:VKJ262149 VUF262148:VUF262149 WEB262148:WEB262149 WNX262148:WNX262149 WXT262148:WXT262149 BL327684:BL327685 LH327684:LH327685 VD327684:VD327685 AEZ327684:AEZ327685 AOV327684:AOV327685 AYR327684:AYR327685 BIN327684:BIN327685 BSJ327684:BSJ327685 CCF327684:CCF327685 CMB327684:CMB327685 CVX327684:CVX327685 DFT327684:DFT327685 DPP327684:DPP327685 DZL327684:DZL327685 EJH327684:EJH327685 ETD327684:ETD327685 FCZ327684:FCZ327685 FMV327684:FMV327685 FWR327684:FWR327685 GGN327684:GGN327685 GQJ327684:GQJ327685 HAF327684:HAF327685 HKB327684:HKB327685 HTX327684:HTX327685 IDT327684:IDT327685 INP327684:INP327685 IXL327684:IXL327685 JHH327684:JHH327685 JRD327684:JRD327685 KAZ327684:KAZ327685 KKV327684:KKV327685 KUR327684:KUR327685 LEN327684:LEN327685 LOJ327684:LOJ327685 LYF327684:LYF327685 MIB327684:MIB327685 MRX327684:MRX327685 NBT327684:NBT327685 NLP327684:NLP327685 NVL327684:NVL327685 OFH327684:OFH327685 OPD327684:OPD327685 OYZ327684:OYZ327685 PIV327684:PIV327685 PSR327684:PSR327685 QCN327684:QCN327685 QMJ327684:QMJ327685 QWF327684:QWF327685 RGB327684:RGB327685 RPX327684:RPX327685 RZT327684:RZT327685 SJP327684:SJP327685 STL327684:STL327685 TDH327684:TDH327685 TND327684:TND327685 TWZ327684:TWZ327685 UGV327684:UGV327685 UQR327684:UQR327685 VAN327684:VAN327685 VKJ327684:VKJ327685 VUF327684:VUF327685 WEB327684:WEB327685 WNX327684:WNX327685 WXT327684:WXT327685 BL393220:BL393221 LH393220:LH393221 VD393220:VD393221 AEZ393220:AEZ393221 AOV393220:AOV393221 AYR393220:AYR393221 BIN393220:BIN393221 BSJ393220:BSJ393221 CCF393220:CCF393221 CMB393220:CMB393221 CVX393220:CVX393221 DFT393220:DFT393221 DPP393220:DPP393221 DZL393220:DZL393221 EJH393220:EJH393221 ETD393220:ETD393221 FCZ393220:FCZ393221 FMV393220:FMV393221 FWR393220:FWR393221 GGN393220:GGN393221 GQJ393220:GQJ393221 HAF393220:HAF393221 HKB393220:HKB393221 HTX393220:HTX393221 IDT393220:IDT393221 INP393220:INP393221 IXL393220:IXL393221 JHH393220:JHH393221 JRD393220:JRD393221 KAZ393220:KAZ393221 KKV393220:KKV393221 KUR393220:KUR393221 LEN393220:LEN393221 LOJ393220:LOJ393221 LYF393220:LYF393221 MIB393220:MIB393221 MRX393220:MRX393221 NBT393220:NBT393221 NLP393220:NLP393221 NVL393220:NVL393221 OFH393220:OFH393221 OPD393220:OPD393221 OYZ393220:OYZ393221 PIV393220:PIV393221 PSR393220:PSR393221 QCN393220:QCN393221 QMJ393220:QMJ393221 QWF393220:QWF393221 RGB393220:RGB393221 RPX393220:RPX393221 RZT393220:RZT393221 SJP393220:SJP393221 STL393220:STL393221 TDH393220:TDH393221 TND393220:TND393221 TWZ393220:TWZ393221 UGV393220:UGV393221 UQR393220:UQR393221 VAN393220:VAN393221 VKJ393220:VKJ393221 VUF393220:VUF393221 WEB393220:WEB393221 WNX393220:WNX393221 WXT393220:WXT393221 BL458756:BL458757 LH458756:LH458757 VD458756:VD458757 AEZ458756:AEZ458757 AOV458756:AOV458757 AYR458756:AYR458757 BIN458756:BIN458757 BSJ458756:BSJ458757 CCF458756:CCF458757 CMB458756:CMB458757 CVX458756:CVX458757 DFT458756:DFT458757 DPP458756:DPP458757 DZL458756:DZL458757 EJH458756:EJH458757 ETD458756:ETD458757 FCZ458756:FCZ458757 FMV458756:FMV458757 FWR458756:FWR458757 GGN458756:GGN458757 GQJ458756:GQJ458757 HAF458756:HAF458757 HKB458756:HKB458757 HTX458756:HTX458757 IDT458756:IDT458757 INP458756:INP458757 IXL458756:IXL458757 JHH458756:JHH458757 JRD458756:JRD458757 KAZ458756:KAZ458757 KKV458756:KKV458757 KUR458756:KUR458757 LEN458756:LEN458757 LOJ458756:LOJ458757 LYF458756:LYF458757 MIB458756:MIB458757 MRX458756:MRX458757 NBT458756:NBT458757 NLP458756:NLP458757 NVL458756:NVL458757 OFH458756:OFH458757 OPD458756:OPD458757 OYZ458756:OYZ458757 PIV458756:PIV458757 PSR458756:PSR458757 QCN458756:QCN458757 QMJ458756:QMJ458757 QWF458756:QWF458757 RGB458756:RGB458757 RPX458756:RPX458757 RZT458756:RZT458757 SJP458756:SJP458757 STL458756:STL458757 TDH458756:TDH458757 TND458756:TND458757 TWZ458756:TWZ458757 UGV458756:UGV458757 UQR458756:UQR458757 VAN458756:VAN458757 VKJ458756:VKJ458757 VUF458756:VUF458757 WEB458756:WEB458757 WNX458756:WNX458757 WXT458756:WXT458757 BL524292:BL524293 LH524292:LH524293 VD524292:VD524293 AEZ524292:AEZ524293 AOV524292:AOV524293 AYR524292:AYR524293 BIN524292:BIN524293 BSJ524292:BSJ524293 CCF524292:CCF524293 CMB524292:CMB524293 CVX524292:CVX524293 DFT524292:DFT524293 DPP524292:DPP524293 DZL524292:DZL524293 EJH524292:EJH524293 ETD524292:ETD524293 FCZ524292:FCZ524293 FMV524292:FMV524293 FWR524292:FWR524293 GGN524292:GGN524293 GQJ524292:GQJ524293 HAF524292:HAF524293 HKB524292:HKB524293 HTX524292:HTX524293 IDT524292:IDT524293 INP524292:INP524293 IXL524292:IXL524293 JHH524292:JHH524293 JRD524292:JRD524293 KAZ524292:KAZ524293 KKV524292:KKV524293 KUR524292:KUR524293 LEN524292:LEN524293 LOJ524292:LOJ524293 LYF524292:LYF524293 MIB524292:MIB524293 MRX524292:MRX524293 NBT524292:NBT524293 NLP524292:NLP524293 NVL524292:NVL524293 OFH524292:OFH524293 OPD524292:OPD524293 OYZ524292:OYZ524293 PIV524292:PIV524293 PSR524292:PSR524293 QCN524292:QCN524293 QMJ524292:QMJ524293 QWF524292:QWF524293 RGB524292:RGB524293 RPX524292:RPX524293 RZT524292:RZT524293 SJP524292:SJP524293 STL524292:STL524293 TDH524292:TDH524293 TND524292:TND524293 TWZ524292:TWZ524293 UGV524292:UGV524293 UQR524292:UQR524293 VAN524292:VAN524293 VKJ524292:VKJ524293 VUF524292:VUF524293 WEB524292:WEB524293 WNX524292:WNX524293 WXT524292:WXT524293 BL589828:BL589829 LH589828:LH589829 VD589828:VD589829 AEZ589828:AEZ589829 AOV589828:AOV589829 AYR589828:AYR589829 BIN589828:BIN589829 BSJ589828:BSJ589829 CCF589828:CCF589829 CMB589828:CMB589829 CVX589828:CVX589829 DFT589828:DFT589829 DPP589828:DPP589829 DZL589828:DZL589829 EJH589828:EJH589829 ETD589828:ETD589829 FCZ589828:FCZ589829 FMV589828:FMV589829 FWR589828:FWR589829 GGN589828:GGN589829 GQJ589828:GQJ589829 HAF589828:HAF589829 HKB589828:HKB589829 HTX589828:HTX589829 IDT589828:IDT589829 INP589828:INP589829 IXL589828:IXL589829 JHH589828:JHH589829 JRD589828:JRD589829 KAZ589828:KAZ589829 KKV589828:KKV589829 KUR589828:KUR589829 LEN589828:LEN589829 LOJ589828:LOJ589829 LYF589828:LYF589829 MIB589828:MIB589829 MRX589828:MRX589829 NBT589828:NBT589829 NLP589828:NLP589829 NVL589828:NVL589829 OFH589828:OFH589829 OPD589828:OPD589829 OYZ589828:OYZ589829 PIV589828:PIV589829 PSR589828:PSR589829 QCN589828:QCN589829 QMJ589828:QMJ589829 QWF589828:QWF589829 RGB589828:RGB589829 RPX589828:RPX589829 RZT589828:RZT589829 SJP589828:SJP589829 STL589828:STL589829 TDH589828:TDH589829 TND589828:TND589829 TWZ589828:TWZ589829 UGV589828:UGV589829 UQR589828:UQR589829 VAN589828:VAN589829 VKJ589828:VKJ589829 VUF589828:VUF589829 WEB589828:WEB589829 WNX589828:WNX589829 WXT589828:WXT589829 BL655364:BL655365 LH655364:LH655365 VD655364:VD655365 AEZ655364:AEZ655365 AOV655364:AOV655365 AYR655364:AYR655365 BIN655364:BIN655365 BSJ655364:BSJ655365 CCF655364:CCF655365 CMB655364:CMB655365 CVX655364:CVX655365 DFT655364:DFT655365 DPP655364:DPP655365 DZL655364:DZL655365 EJH655364:EJH655365 ETD655364:ETD655365 FCZ655364:FCZ655365 FMV655364:FMV655365 FWR655364:FWR655365 GGN655364:GGN655365 GQJ655364:GQJ655365 HAF655364:HAF655365 HKB655364:HKB655365 HTX655364:HTX655365 IDT655364:IDT655365 INP655364:INP655365 IXL655364:IXL655365 JHH655364:JHH655365 JRD655364:JRD655365 KAZ655364:KAZ655365 KKV655364:KKV655365 KUR655364:KUR655365 LEN655364:LEN655365 LOJ655364:LOJ655365 LYF655364:LYF655365 MIB655364:MIB655365 MRX655364:MRX655365 NBT655364:NBT655365 NLP655364:NLP655365 NVL655364:NVL655365 OFH655364:OFH655365 OPD655364:OPD655365 OYZ655364:OYZ655365 PIV655364:PIV655365 PSR655364:PSR655365 QCN655364:QCN655365 QMJ655364:QMJ655365 QWF655364:QWF655365 RGB655364:RGB655365 RPX655364:RPX655365 RZT655364:RZT655365 SJP655364:SJP655365 STL655364:STL655365 TDH655364:TDH655365 TND655364:TND655365 TWZ655364:TWZ655365 UGV655364:UGV655365 UQR655364:UQR655365 VAN655364:VAN655365 VKJ655364:VKJ655365 VUF655364:VUF655365 WEB655364:WEB655365 WNX655364:WNX655365 WXT655364:WXT655365 BL720900:BL720901 LH720900:LH720901 VD720900:VD720901 AEZ720900:AEZ720901 AOV720900:AOV720901 AYR720900:AYR720901 BIN720900:BIN720901 BSJ720900:BSJ720901 CCF720900:CCF720901 CMB720900:CMB720901 CVX720900:CVX720901 DFT720900:DFT720901 DPP720900:DPP720901 DZL720900:DZL720901 EJH720900:EJH720901 ETD720900:ETD720901 FCZ720900:FCZ720901 FMV720900:FMV720901 FWR720900:FWR720901 GGN720900:GGN720901 GQJ720900:GQJ720901 HAF720900:HAF720901 HKB720900:HKB720901 HTX720900:HTX720901 IDT720900:IDT720901 INP720900:INP720901 IXL720900:IXL720901 JHH720900:JHH720901 JRD720900:JRD720901 KAZ720900:KAZ720901 KKV720900:KKV720901 KUR720900:KUR720901 LEN720900:LEN720901 LOJ720900:LOJ720901 LYF720900:LYF720901 MIB720900:MIB720901 MRX720900:MRX720901 NBT720900:NBT720901 NLP720900:NLP720901 NVL720900:NVL720901 OFH720900:OFH720901 OPD720900:OPD720901 OYZ720900:OYZ720901 PIV720900:PIV720901 PSR720900:PSR720901 QCN720900:QCN720901 QMJ720900:QMJ720901 QWF720900:QWF720901 RGB720900:RGB720901 RPX720900:RPX720901 RZT720900:RZT720901 SJP720900:SJP720901 STL720900:STL720901 TDH720900:TDH720901 TND720900:TND720901 TWZ720900:TWZ720901 UGV720900:UGV720901 UQR720900:UQR720901 VAN720900:VAN720901 VKJ720900:VKJ720901 VUF720900:VUF720901 WEB720900:WEB720901 WNX720900:WNX720901 WXT720900:WXT720901 BL786436:BL786437 LH786436:LH786437 VD786436:VD786437 AEZ786436:AEZ786437 AOV786436:AOV786437 AYR786436:AYR786437 BIN786436:BIN786437 BSJ786436:BSJ786437 CCF786436:CCF786437 CMB786436:CMB786437 CVX786436:CVX786437 DFT786436:DFT786437 DPP786436:DPP786437 DZL786436:DZL786437 EJH786436:EJH786437 ETD786436:ETD786437 FCZ786436:FCZ786437 FMV786436:FMV786437 FWR786436:FWR786437 GGN786436:GGN786437 GQJ786436:GQJ786437 HAF786436:HAF786437 HKB786436:HKB786437 HTX786436:HTX786437 IDT786436:IDT786437 INP786436:INP786437 IXL786436:IXL786437 JHH786436:JHH786437 JRD786436:JRD786437 KAZ786436:KAZ786437 KKV786436:KKV786437 KUR786436:KUR786437 LEN786436:LEN786437 LOJ786436:LOJ786437 LYF786436:LYF786437 MIB786436:MIB786437 MRX786436:MRX786437 NBT786436:NBT786437 NLP786436:NLP786437 NVL786436:NVL786437 OFH786436:OFH786437 OPD786436:OPD786437 OYZ786436:OYZ786437 PIV786436:PIV786437 PSR786436:PSR786437 QCN786436:QCN786437 QMJ786436:QMJ786437 QWF786436:QWF786437 RGB786436:RGB786437 RPX786436:RPX786437 RZT786436:RZT786437 SJP786436:SJP786437 STL786436:STL786437 TDH786436:TDH786437 TND786436:TND786437 TWZ786436:TWZ786437 UGV786436:UGV786437 UQR786436:UQR786437 VAN786436:VAN786437 VKJ786436:VKJ786437 VUF786436:VUF786437 WEB786436:WEB786437 WNX786436:WNX786437 WXT786436:WXT786437 BL851972:BL851973 LH851972:LH851973 VD851972:VD851973 AEZ851972:AEZ851973 AOV851972:AOV851973 AYR851972:AYR851973 BIN851972:BIN851973 BSJ851972:BSJ851973 CCF851972:CCF851973 CMB851972:CMB851973 CVX851972:CVX851973 DFT851972:DFT851973 DPP851972:DPP851973 DZL851972:DZL851973 EJH851972:EJH851973 ETD851972:ETD851973 FCZ851972:FCZ851973 FMV851972:FMV851973 FWR851972:FWR851973 GGN851972:GGN851973 GQJ851972:GQJ851973 HAF851972:HAF851973 HKB851972:HKB851973 HTX851972:HTX851973 IDT851972:IDT851973 INP851972:INP851973 IXL851972:IXL851973 JHH851972:JHH851973 JRD851972:JRD851973 KAZ851972:KAZ851973 KKV851972:KKV851973 KUR851972:KUR851973 LEN851972:LEN851973 LOJ851972:LOJ851973 LYF851972:LYF851973 MIB851972:MIB851973 MRX851972:MRX851973 NBT851972:NBT851973 NLP851972:NLP851973 NVL851972:NVL851973 OFH851972:OFH851973 OPD851972:OPD851973 OYZ851972:OYZ851973 PIV851972:PIV851973 PSR851972:PSR851973 QCN851972:QCN851973 QMJ851972:QMJ851973 QWF851972:QWF851973 RGB851972:RGB851973 RPX851972:RPX851973 RZT851972:RZT851973 SJP851972:SJP851973 STL851972:STL851973 TDH851972:TDH851973 TND851972:TND851973 TWZ851972:TWZ851973 UGV851972:UGV851973 UQR851972:UQR851973 VAN851972:VAN851973 VKJ851972:VKJ851973 VUF851972:VUF851973 WEB851972:WEB851973 WNX851972:WNX851973 WXT851972:WXT851973 BL917508:BL917509 LH917508:LH917509 VD917508:VD917509 AEZ917508:AEZ917509 AOV917508:AOV917509 AYR917508:AYR917509 BIN917508:BIN917509 BSJ917508:BSJ917509 CCF917508:CCF917509 CMB917508:CMB917509 CVX917508:CVX917509 DFT917508:DFT917509 DPP917508:DPP917509 DZL917508:DZL917509 EJH917508:EJH917509 ETD917508:ETD917509 FCZ917508:FCZ917509 FMV917508:FMV917509 FWR917508:FWR917509 GGN917508:GGN917509 GQJ917508:GQJ917509 HAF917508:HAF917509 HKB917508:HKB917509 HTX917508:HTX917509 IDT917508:IDT917509 INP917508:INP917509 IXL917508:IXL917509 JHH917508:JHH917509 JRD917508:JRD917509 KAZ917508:KAZ917509 KKV917508:KKV917509 KUR917508:KUR917509 LEN917508:LEN917509 LOJ917508:LOJ917509 LYF917508:LYF917509 MIB917508:MIB917509 MRX917508:MRX917509 NBT917508:NBT917509 NLP917508:NLP917509 NVL917508:NVL917509 OFH917508:OFH917509 OPD917508:OPD917509 OYZ917508:OYZ917509 PIV917508:PIV917509 PSR917508:PSR917509 QCN917508:QCN917509 QMJ917508:QMJ917509 QWF917508:QWF917509 RGB917508:RGB917509 RPX917508:RPX917509 RZT917508:RZT917509 SJP917508:SJP917509 STL917508:STL917509 TDH917508:TDH917509 TND917508:TND917509 TWZ917508:TWZ917509 UGV917508:UGV917509 UQR917508:UQR917509 VAN917508:VAN917509 VKJ917508:VKJ917509 VUF917508:VUF917509 WEB917508:WEB917509 WNX917508:WNX917509 WXT917508:WXT917509 BL983044:BL983045 LH983044:LH983045 VD983044:VD983045 AEZ983044:AEZ983045 AOV983044:AOV983045 AYR983044:AYR983045 BIN983044:BIN983045 BSJ983044:BSJ983045 CCF983044:CCF983045 CMB983044:CMB983045 CVX983044:CVX983045 DFT983044:DFT983045 DPP983044:DPP983045 DZL983044:DZL983045 EJH983044:EJH983045 ETD983044:ETD983045 FCZ983044:FCZ983045 FMV983044:FMV983045 FWR983044:FWR983045 GGN983044:GGN983045 GQJ983044:GQJ983045 HAF983044:HAF983045 HKB983044:HKB983045 HTX983044:HTX983045 IDT983044:IDT983045 INP983044:INP983045 IXL983044:IXL983045 JHH983044:JHH983045 JRD983044:JRD983045 KAZ983044:KAZ983045 KKV983044:KKV983045 KUR983044:KUR983045 LEN983044:LEN983045 LOJ983044:LOJ983045 LYF983044:LYF983045 MIB983044:MIB983045 MRX983044:MRX983045 NBT983044:NBT983045 NLP983044:NLP983045 NVL983044:NVL983045 OFH983044:OFH983045 OPD983044:OPD983045 OYZ983044:OYZ983045 PIV983044:PIV983045 PSR983044:PSR983045 QCN983044:QCN983045 QMJ983044:QMJ983045 QWF983044:QWF983045 RGB983044:RGB983045 RPX983044:RPX983045 RZT983044:RZT983045 SJP983044:SJP983045 STL983044:STL983045 TDH983044:TDH983045 TND983044:TND983045 TWZ983044:TWZ983045 UGV983044:UGV983045 UQR983044:UQR983045 VAN983044:VAN983045 VKJ983044:VKJ983045 VUF983044:VUF983045 WEB983044:WEB983045 WNX983044:WNX983045 WXT983044:WXT983045 BD4:BD5 KZ4:KZ5 UV4:UV5 AER4:AER5 AON4:AON5 AYJ4:AYJ5 BIF4:BIF5 BSB4:BSB5 CBX4:CBX5 CLT4:CLT5 CVP4:CVP5 DFL4:DFL5 DPH4:DPH5 DZD4:DZD5 EIZ4:EIZ5 ESV4:ESV5 FCR4:FCR5 FMN4:FMN5 FWJ4:FWJ5 GGF4:GGF5 GQB4:GQB5 GZX4:GZX5 HJT4:HJT5 HTP4:HTP5 IDL4:IDL5 INH4:INH5 IXD4:IXD5 JGZ4:JGZ5 JQV4:JQV5 KAR4:KAR5 KKN4:KKN5 KUJ4:KUJ5 LEF4:LEF5 LOB4:LOB5 LXX4:LXX5 MHT4:MHT5 MRP4:MRP5 NBL4:NBL5 NLH4:NLH5 NVD4:NVD5 OEZ4:OEZ5 OOV4:OOV5 OYR4:OYR5 PIN4:PIN5 PSJ4:PSJ5 QCF4:QCF5 QMB4:QMB5 QVX4:QVX5 RFT4:RFT5 RPP4:RPP5 RZL4:RZL5 SJH4:SJH5 STD4:STD5 TCZ4:TCZ5 TMV4:TMV5 TWR4:TWR5 UGN4:UGN5 UQJ4:UQJ5 VAF4:VAF5 VKB4:VKB5 VTX4:VTX5 WDT4:WDT5 WNP4:WNP5 WXL4:WXL5 BD65540:BD65541 KZ65540:KZ65541 UV65540:UV65541 AER65540:AER65541 AON65540:AON65541 AYJ65540:AYJ65541 BIF65540:BIF65541 BSB65540:BSB65541 CBX65540:CBX65541 CLT65540:CLT65541 CVP65540:CVP65541 DFL65540:DFL65541 DPH65540:DPH65541 DZD65540:DZD65541 EIZ65540:EIZ65541 ESV65540:ESV65541 FCR65540:FCR65541 FMN65540:FMN65541 FWJ65540:FWJ65541 GGF65540:GGF65541 GQB65540:GQB65541 GZX65540:GZX65541 HJT65540:HJT65541 HTP65540:HTP65541 IDL65540:IDL65541 INH65540:INH65541 IXD65540:IXD65541 JGZ65540:JGZ65541 JQV65540:JQV65541 KAR65540:KAR65541 KKN65540:KKN65541 KUJ65540:KUJ65541 LEF65540:LEF65541 LOB65540:LOB65541 LXX65540:LXX65541 MHT65540:MHT65541 MRP65540:MRP65541 NBL65540:NBL65541 NLH65540:NLH65541 NVD65540:NVD65541 OEZ65540:OEZ65541 OOV65540:OOV65541 OYR65540:OYR65541 PIN65540:PIN65541 PSJ65540:PSJ65541 QCF65540:QCF65541 QMB65540:QMB65541 QVX65540:QVX65541 RFT65540:RFT65541 RPP65540:RPP65541 RZL65540:RZL65541 SJH65540:SJH65541 STD65540:STD65541 TCZ65540:TCZ65541 TMV65540:TMV65541 TWR65540:TWR65541 UGN65540:UGN65541 UQJ65540:UQJ65541 VAF65540:VAF65541 VKB65540:VKB65541 VTX65540:VTX65541 WDT65540:WDT65541 WNP65540:WNP65541 WXL65540:WXL65541 BD131076:BD131077 KZ131076:KZ131077 UV131076:UV131077 AER131076:AER131077 AON131076:AON131077 AYJ131076:AYJ131077 BIF131076:BIF131077 BSB131076:BSB131077 CBX131076:CBX131077 CLT131076:CLT131077 CVP131076:CVP131077 DFL131076:DFL131077 DPH131076:DPH131077 DZD131076:DZD131077 EIZ131076:EIZ131077 ESV131076:ESV131077 FCR131076:FCR131077 FMN131076:FMN131077 FWJ131076:FWJ131077 GGF131076:GGF131077 GQB131076:GQB131077 GZX131076:GZX131077 HJT131076:HJT131077 HTP131076:HTP131077 IDL131076:IDL131077 INH131076:INH131077 IXD131076:IXD131077 JGZ131076:JGZ131077 JQV131076:JQV131077 KAR131076:KAR131077 KKN131076:KKN131077 KUJ131076:KUJ131077 LEF131076:LEF131077 LOB131076:LOB131077 LXX131076:LXX131077 MHT131076:MHT131077 MRP131076:MRP131077 NBL131076:NBL131077 NLH131076:NLH131077 NVD131076:NVD131077 OEZ131076:OEZ131077 OOV131076:OOV131077 OYR131076:OYR131077 PIN131076:PIN131077 PSJ131076:PSJ131077 QCF131076:QCF131077 QMB131076:QMB131077 QVX131076:QVX131077 RFT131076:RFT131077 RPP131076:RPP131077 RZL131076:RZL131077 SJH131076:SJH131077 STD131076:STD131077 TCZ131076:TCZ131077 TMV131076:TMV131077 TWR131076:TWR131077 UGN131076:UGN131077 UQJ131076:UQJ131077 VAF131076:VAF131077 VKB131076:VKB131077 VTX131076:VTX131077 WDT131076:WDT131077 WNP131076:WNP131077 WXL131076:WXL131077 BD196612:BD196613 KZ196612:KZ196613 UV196612:UV196613 AER196612:AER196613 AON196612:AON196613 AYJ196612:AYJ196613 BIF196612:BIF196613 BSB196612:BSB196613 CBX196612:CBX196613 CLT196612:CLT196613 CVP196612:CVP196613 DFL196612:DFL196613 DPH196612:DPH196613 DZD196612:DZD196613 EIZ196612:EIZ196613 ESV196612:ESV196613 FCR196612:FCR196613 FMN196612:FMN196613 FWJ196612:FWJ196613 GGF196612:GGF196613 GQB196612:GQB196613 GZX196612:GZX196613 HJT196612:HJT196613 HTP196612:HTP196613 IDL196612:IDL196613 INH196612:INH196613 IXD196612:IXD196613 JGZ196612:JGZ196613 JQV196612:JQV196613 KAR196612:KAR196613 KKN196612:KKN196613 KUJ196612:KUJ196613 LEF196612:LEF196613 LOB196612:LOB196613 LXX196612:LXX196613 MHT196612:MHT196613 MRP196612:MRP196613 NBL196612:NBL196613 NLH196612:NLH196613 NVD196612:NVD196613 OEZ196612:OEZ196613 OOV196612:OOV196613 OYR196612:OYR196613 PIN196612:PIN196613 PSJ196612:PSJ196613 QCF196612:QCF196613 QMB196612:QMB196613 QVX196612:QVX196613 RFT196612:RFT196613 RPP196612:RPP196613 RZL196612:RZL196613 SJH196612:SJH196613 STD196612:STD196613 TCZ196612:TCZ196613 TMV196612:TMV196613 TWR196612:TWR196613 UGN196612:UGN196613 UQJ196612:UQJ196613 VAF196612:VAF196613 VKB196612:VKB196613 VTX196612:VTX196613 WDT196612:WDT196613 WNP196612:WNP196613 WXL196612:WXL196613 BD262148:BD262149 KZ262148:KZ262149 UV262148:UV262149 AER262148:AER262149 AON262148:AON262149 AYJ262148:AYJ262149 BIF262148:BIF262149 BSB262148:BSB262149 CBX262148:CBX262149 CLT262148:CLT262149 CVP262148:CVP262149 DFL262148:DFL262149 DPH262148:DPH262149 DZD262148:DZD262149 EIZ262148:EIZ262149 ESV262148:ESV262149 FCR262148:FCR262149 FMN262148:FMN262149 FWJ262148:FWJ262149 GGF262148:GGF262149 GQB262148:GQB262149 GZX262148:GZX262149 HJT262148:HJT262149 HTP262148:HTP262149 IDL262148:IDL262149 INH262148:INH262149 IXD262148:IXD262149 JGZ262148:JGZ262149 JQV262148:JQV262149 KAR262148:KAR262149 KKN262148:KKN262149 KUJ262148:KUJ262149 LEF262148:LEF262149 LOB262148:LOB262149 LXX262148:LXX262149 MHT262148:MHT262149 MRP262148:MRP262149 NBL262148:NBL262149 NLH262148:NLH262149 NVD262148:NVD262149 OEZ262148:OEZ262149 OOV262148:OOV262149 OYR262148:OYR262149 PIN262148:PIN262149 PSJ262148:PSJ262149 QCF262148:QCF262149 QMB262148:QMB262149 QVX262148:QVX262149 RFT262148:RFT262149 RPP262148:RPP262149 RZL262148:RZL262149 SJH262148:SJH262149 STD262148:STD262149 TCZ262148:TCZ262149 TMV262148:TMV262149 TWR262148:TWR262149 UGN262148:UGN262149 UQJ262148:UQJ262149 VAF262148:VAF262149 VKB262148:VKB262149 VTX262148:VTX262149 WDT262148:WDT262149 WNP262148:WNP262149 WXL262148:WXL262149 BD327684:BD327685 KZ327684:KZ327685 UV327684:UV327685 AER327684:AER327685 AON327684:AON327685 AYJ327684:AYJ327685 BIF327684:BIF327685 BSB327684:BSB327685 CBX327684:CBX327685 CLT327684:CLT327685 CVP327684:CVP327685 DFL327684:DFL327685 DPH327684:DPH327685 DZD327684:DZD327685 EIZ327684:EIZ327685 ESV327684:ESV327685 FCR327684:FCR327685 FMN327684:FMN327685 FWJ327684:FWJ327685 GGF327684:GGF327685 GQB327684:GQB327685 GZX327684:GZX327685 HJT327684:HJT327685 HTP327684:HTP327685 IDL327684:IDL327685 INH327684:INH327685 IXD327684:IXD327685 JGZ327684:JGZ327685 JQV327684:JQV327685 KAR327684:KAR327685 KKN327684:KKN327685 KUJ327684:KUJ327685 LEF327684:LEF327685 LOB327684:LOB327685 LXX327684:LXX327685 MHT327684:MHT327685 MRP327684:MRP327685 NBL327684:NBL327685 NLH327684:NLH327685 NVD327684:NVD327685 OEZ327684:OEZ327685 OOV327684:OOV327685 OYR327684:OYR327685 PIN327684:PIN327685 PSJ327684:PSJ327685 QCF327684:QCF327685 QMB327684:QMB327685 QVX327684:QVX327685 RFT327684:RFT327685 RPP327684:RPP327685 RZL327684:RZL327685 SJH327684:SJH327685 STD327684:STD327685 TCZ327684:TCZ327685 TMV327684:TMV327685 TWR327684:TWR327685 UGN327684:UGN327685 UQJ327684:UQJ327685 VAF327684:VAF327685 VKB327684:VKB327685 VTX327684:VTX327685 WDT327684:WDT327685 WNP327684:WNP327685 WXL327684:WXL327685 BD393220:BD393221 KZ393220:KZ393221 UV393220:UV393221 AER393220:AER393221 AON393220:AON393221 AYJ393220:AYJ393221 BIF393220:BIF393221 BSB393220:BSB393221 CBX393220:CBX393221 CLT393220:CLT393221 CVP393220:CVP393221 DFL393220:DFL393221 DPH393220:DPH393221 DZD393220:DZD393221 EIZ393220:EIZ393221 ESV393220:ESV393221 FCR393220:FCR393221 FMN393220:FMN393221 FWJ393220:FWJ393221 GGF393220:GGF393221 GQB393220:GQB393221 GZX393220:GZX393221 HJT393220:HJT393221 HTP393220:HTP393221 IDL393220:IDL393221 INH393220:INH393221 IXD393220:IXD393221 JGZ393220:JGZ393221 JQV393220:JQV393221 KAR393220:KAR393221 KKN393220:KKN393221 KUJ393220:KUJ393221 LEF393220:LEF393221 LOB393220:LOB393221 LXX393220:LXX393221 MHT393220:MHT393221 MRP393220:MRP393221 NBL393220:NBL393221 NLH393220:NLH393221 NVD393220:NVD393221 OEZ393220:OEZ393221 OOV393220:OOV393221 OYR393220:OYR393221 PIN393220:PIN393221 PSJ393220:PSJ393221 QCF393220:QCF393221 QMB393220:QMB393221 QVX393220:QVX393221 RFT393220:RFT393221 RPP393220:RPP393221 RZL393220:RZL393221 SJH393220:SJH393221 STD393220:STD393221 TCZ393220:TCZ393221 TMV393220:TMV393221 TWR393220:TWR393221 UGN393220:UGN393221 UQJ393220:UQJ393221 VAF393220:VAF393221 VKB393220:VKB393221 VTX393220:VTX393221 WDT393220:WDT393221 WNP393220:WNP393221 WXL393220:WXL393221 BD458756:BD458757 KZ458756:KZ458757 UV458756:UV458757 AER458756:AER458757 AON458756:AON458757 AYJ458756:AYJ458757 BIF458756:BIF458757 BSB458756:BSB458757 CBX458756:CBX458757 CLT458756:CLT458757 CVP458756:CVP458757 DFL458756:DFL458757 DPH458756:DPH458757 DZD458756:DZD458757 EIZ458756:EIZ458757 ESV458756:ESV458757 FCR458756:FCR458757 FMN458756:FMN458757 FWJ458756:FWJ458757 GGF458756:GGF458757 GQB458756:GQB458757 GZX458756:GZX458757 HJT458756:HJT458757 HTP458756:HTP458757 IDL458756:IDL458757 INH458756:INH458757 IXD458756:IXD458757 JGZ458756:JGZ458757 JQV458756:JQV458757 KAR458756:KAR458757 KKN458756:KKN458757 KUJ458756:KUJ458757 LEF458756:LEF458757 LOB458756:LOB458757 LXX458756:LXX458757 MHT458756:MHT458757 MRP458756:MRP458757 NBL458756:NBL458757 NLH458756:NLH458757 NVD458756:NVD458757 OEZ458756:OEZ458757 OOV458756:OOV458757 OYR458756:OYR458757 PIN458756:PIN458757 PSJ458756:PSJ458757 QCF458756:QCF458757 QMB458756:QMB458757 QVX458756:QVX458757 RFT458756:RFT458757 RPP458756:RPP458757 RZL458756:RZL458757 SJH458756:SJH458757 STD458756:STD458757 TCZ458756:TCZ458757 TMV458756:TMV458757 TWR458756:TWR458757 UGN458756:UGN458757 UQJ458756:UQJ458757 VAF458756:VAF458757 VKB458756:VKB458757 VTX458756:VTX458757 WDT458756:WDT458757 WNP458756:WNP458757 WXL458756:WXL458757 BD524292:BD524293 KZ524292:KZ524293 UV524292:UV524293 AER524292:AER524293 AON524292:AON524293 AYJ524292:AYJ524293 BIF524292:BIF524293 BSB524292:BSB524293 CBX524292:CBX524293 CLT524292:CLT524293 CVP524292:CVP524293 DFL524292:DFL524293 DPH524292:DPH524293 DZD524292:DZD524293 EIZ524292:EIZ524293 ESV524292:ESV524293 FCR524292:FCR524293 FMN524292:FMN524293 FWJ524292:FWJ524293 GGF524292:GGF524293 GQB524292:GQB524293 GZX524292:GZX524293 HJT524292:HJT524293 HTP524292:HTP524293 IDL524292:IDL524293 INH524292:INH524293 IXD524292:IXD524293 JGZ524292:JGZ524293 JQV524292:JQV524293 KAR524292:KAR524293 KKN524292:KKN524293 KUJ524292:KUJ524293 LEF524292:LEF524293 LOB524292:LOB524293 LXX524292:LXX524293 MHT524292:MHT524293 MRP524292:MRP524293 NBL524292:NBL524293 NLH524292:NLH524293 NVD524292:NVD524293 OEZ524292:OEZ524293 OOV524292:OOV524293 OYR524292:OYR524293 PIN524292:PIN524293 PSJ524292:PSJ524293 QCF524292:QCF524293 QMB524292:QMB524293 QVX524292:QVX524293 RFT524292:RFT524293 RPP524292:RPP524293 RZL524292:RZL524293 SJH524292:SJH524293 STD524292:STD524293 TCZ524292:TCZ524293 TMV524292:TMV524293 TWR524292:TWR524293 UGN524292:UGN524293 UQJ524292:UQJ524293 VAF524292:VAF524293 VKB524292:VKB524293 VTX524292:VTX524293 WDT524292:WDT524293 WNP524292:WNP524293 WXL524292:WXL524293 BD589828:BD589829 KZ589828:KZ589829 UV589828:UV589829 AER589828:AER589829 AON589828:AON589829 AYJ589828:AYJ589829 BIF589828:BIF589829 BSB589828:BSB589829 CBX589828:CBX589829 CLT589828:CLT589829 CVP589828:CVP589829 DFL589828:DFL589829 DPH589828:DPH589829 DZD589828:DZD589829 EIZ589828:EIZ589829 ESV589828:ESV589829 FCR589828:FCR589829 FMN589828:FMN589829 FWJ589828:FWJ589829 GGF589828:GGF589829 GQB589828:GQB589829 GZX589828:GZX589829 HJT589828:HJT589829 HTP589828:HTP589829 IDL589828:IDL589829 INH589828:INH589829 IXD589828:IXD589829 JGZ589828:JGZ589829 JQV589828:JQV589829 KAR589828:KAR589829 KKN589828:KKN589829 KUJ589828:KUJ589829 LEF589828:LEF589829 LOB589828:LOB589829 LXX589828:LXX589829 MHT589828:MHT589829 MRP589828:MRP589829 NBL589828:NBL589829 NLH589828:NLH589829 NVD589828:NVD589829 OEZ589828:OEZ589829 OOV589828:OOV589829 OYR589828:OYR589829 PIN589828:PIN589829 PSJ589828:PSJ589829 QCF589828:QCF589829 QMB589828:QMB589829 QVX589828:QVX589829 RFT589828:RFT589829 RPP589828:RPP589829 RZL589828:RZL589829 SJH589828:SJH589829 STD589828:STD589829 TCZ589828:TCZ589829 TMV589828:TMV589829 TWR589828:TWR589829 UGN589828:UGN589829 UQJ589828:UQJ589829 VAF589828:VAF589829 VKB589828:VKB589829 VTX589828:VTX589829 WDT589828:WDT589829 WNP589828:WNP589829 WXL589828:WXL589829 BD655364:BD655365 KZ655364:KZ655365 UV655364:UV655365 AER655364:AER655365 AON655364:AON655365 AYJ655364:AYJ655365 BIF655364:BIF655365 BSB655364:BSB655365 CBX655364:CBX655365 CLT655364:CLT655365 CVP655364:CVP655365 DFL655364:DFL655365 DPH655364:DPH655365 DZD655364:DZD655365 EIZ655364:EIZ655365 ESV655364:ESV655365 FCR655364:FCR655365 FMN655364:FMN655365 FWJ655364:FWJ655365 GGF655364:GGF655365 GQB655364:GQB655365 GZX655364:GZX655365 HJT655364:HJT655365 HTP655364:HTP655365 IDL655364:IDL655365 INH655364:INH655365 IXD655364:IXD655365 JGZ655364:JGZ655365 JQV655364:JQV655365 KAR655364:KAR655365 KKN655364:KKN655365 KUJ655364:KUJ655365 LEF655364:LEF655365 LOB655364:LOB655365 LXX655364:LXX655365 MHT655364:MHT655365 MRP655364:MRP655365 NBL655364:NBL655365 NLH655364:NLH655365 NVD655364:NVD655365 OEZ655364:OEZ655365 OOV655364:OOV655365 OYR655364:OYR655365 PIN655364:PIN655365 PSJ655364:PSJ655365 QCF655364:QCF655365 QMB655364:QMB655365 QVX655364:QVX655365 RFT655364:RFT655365 RPP655364:RPP655365 RZL655364:RZL655365 SJH655364:SJH655365 STD655364:STD655365 TCZ655364:TCZ655365 TMV655364:TMV655365 TWR655364:TWR655365 UGN655364:UGN655365 UQJ655364:UQJ655365 VAF655364:VAF655365 VKB655364:VKB655365 VTX655364:VTX655365 WDT655364:WDT655365 WNP655364:WNP655365 WXL655364:WXL655365 BD720900:BD720901 KZ720900:KZ720901 UV720900:UV720901 AER720900:AER720901 AON720900:AON720901 AYJ720900:AYJ720901 BIF720900:BIF720901 BSB720900:BSB720901 CBX720900:CBX720901 CLT720900:CLT720901 CVP720900:CVP720901 DFL720900:DFL720901 DPH720900:DPH720901 DZD720900:DZD720901 EIZ720900:EIZ720901 ESV720900:ESV720901 FCR720900:FCR720901 FMN720900:FMN720901 FWJ720900:FWJ720901 GGF720900:GGF720901 GQB720900:GQB720901 GZX720900:GZX720901 HJT720900:HJT720901 HTP720900:HTP720901 IDL720900:IDL720901 INH720900:INH720901 IXD720900:IXD720901 JGZ720900:JGZ720901 JQV720900:JQV720901 KAR720900:KAR720901 KKN720900:KKN720901 KUJ720900:KUJ720901 LEF720900:LEF720901 LOB720900:LOB720901 LXX720900:LXX720901 MHT720900:MHT720901 MRP720900:MRP720901 NBL720900:NBL720901 NLH720900:NLH720901 NVD720900:NVD720901 OEZ720900:OEZ720901 OOV720900:OOV720901 OYR720900:OYR720901 PIN720900:PIN720901 PSJ720900:PSJ720901 QCF720900:QCF720901 QMB720900:QMB720901 QVX720900:QVX720901 RFT720900:RFT720901 RPP720900:RPP720901 RZL720900:RZL720901 SJH720900:SJH720901 STD720900:STD720901 TCZ720900:TCZ720901 TMV720900:TMV720901 TWR720900:TWR720901 UGN720900:UGN720901 UQJ720900:UQJ720901 VAF720900:VAF720901 VKB720900:VKB720901 VTX720900:VTX720901 WDT720900:WDT720901 WNP720900:WNP720901 WXL720900:WXL720901 BD786436:BD786437 KZ786436:KZ786437 UV786436:UV786437 AER786436:AER786437 AON786436:AON786437 AYJ786436:AYJ786437 BIF786436:BIF786437 BSB786436:BSB786437 CBX786436:CBX786437 CLT786436:CLT786437 CVP786436:CVP786437 DFL786436:DFL786437 DPH786436:DPH786437 DZD786436:DZD786437 EIZ786436:EIZ786437 ESV786436:ESV786437 FCR786436:FCR786437 FMN786436:FMN786437 FWJ786436:FWJ786437 GGF786436:GGF786437 GQB786436:GQB786437 GZX786436:GZX786437 HJT786436:HJT786437 HTP786436:HTP786437 IDL786436:IDL786437 INH786436:INH786437 IXD786436:IXD786437 JGZ786436:JGZ786437 JQV786436:JQV786437 KAR786436:KAR786437 KKN786436:KKN786437 KUJ786436:KUJ786437 LEF786436:LEF786437 LOB786436:LOB786437 LXX786436:LXX786437 MHT786436:MHT786437 MRP786436:MRP786437 NBL786436:NBL786437 NLH786436:NLH786437 NVD786436:NVD786437 OEZ786436:OEZ786437 OOV786436:OOV786437 OYR786436:OYR786437 PIN786436:PIN786437 PSJ786436:PSJ786437 QCF786436:QCF786437 QMB786436:QMB786437 QVX786436:QVX786437 RFT786436:RFT786437 RPP786436:RPP786437 RZL786436:RZL786437 SJH786436:SJH786437 STD786436:STD786437 TCZ786436:TCZ786437 TMV786436:TMV786437 TWR786436:TWR786437 UGN786436:UGN786437 UQJ786436:UQJ786437 VAF786436:VAF786437 VKB786436:VKB786437 VTX786436:VTX786437 WDT786436:WDT786437 WNP786436:WNP786437 WXL786436:WXL786437 BD851972:BD851973 KZ851972:KZ851973 UV851972:UV851973 AER851972:AER851973 AON851972:AON851973 AYJ851972:AYJ851973 BIF851972:BIF851973 BSB851972:BSB851973 CBX851972:CBX851973 CLT851972:CLT851973 CVP851972:CVP851973 DFL851972:DFL851973 DPH851972:DPH851973 DZD851972:DZD851973 EIZ851972:EIZ851973 ESV851972:ESV851973 FCR851972:FCR851973 FMN851972:FMN851973 FWJ851972:FWJ851973 GGF851972:GGF851973 GQB851972:GQB851973 GZX851972:GZX851973 HJT851972:HJT851973 HTP851972:HTP851973 IDL851972:IDL851973 INH851972:INH851973 IXD851972:IXD851973 JGZ851972:JGZ851973 JQV851972:JQV851973 KAR851972:KAR851973 KKN851972:KKN851973 KUJ851972:KUJ851973 LEF851972:LEF851973 LOB851972:LOB851973 LXX851972:LXX851973 MHT851972:MHT851973 MRP851972:MRP851973 NBL851972:NBL851973 NLH851972:NLH851973 NVD851972:NVD851973 OEZ851972:OEZ851973 OOV851972:OOV851973 OYR851972:OYR851973 PIN851972:PIN851973 PSJ851972:PSJ851973 QCF851972:QCF851973 QMB851972:QMB851973 QVX851972:QVX851973 RFT851972:RFT851973 RPP851972:RPP851973 RZL851972:RZL851973 SJH851972:SJH851973 STD851972:STD851973 TCZ851972:TCZ851973 TMV851972:TMV851973 TWR851972:TWR851973 UGN851972:UGN851973 UQJ851972:UQJ851973 VAF851972:VAF851973 VKB851972:VKB851973 VTX851972:VTX851973 WDT851972:WDT851973 WNP851972:WNP851973 WXL851972:WXL851973 BD917508:BD917509 KZ917508:KZ917509 UV917508:UV917509 AER917508:AER917509 AON917508:AON917509 AYJ917508:AYJ917509 BIF917508:BIF917509 BSB917508:BSB917509 CBX917508:CBX917509 CLT917508:CLT917509 CVP917508:CVP917509 DFL917508:DFL917509 DPH917508:DPH917509 DZD917508:DZD917509 EIZ917508:EIZ917509 ESV917508:ESV917509 FCR917508:FCR917509 FMN917508:FMN917509 FWJ917508:FWJ917509 GGF917508:GGF917509 GQB917508:GQB917509 GZX917508:GZX917509 HJT917508:HJT917509 HTP917508:HTP917509 IDL917508:IDL917509 INH917508:INH917509 IXD917508:IXD917509 JGZ917508:JGZ917509 JQV917508:JQV917509 KAR917508:KAR917509 KKN917508:KKN917509 KUJ917508:KUJ917509 LEF917508:LEF917509 LOB917508:LOB917509 LXX917508:LXX917509 MHT917508:MHT917509 MRP917508:MRP917509 NBL917508:NBL917509 NLH917508:NLH917509 NVD917508:NVD917509 OEZ917508:OEZ917509 OOV917508:OOV917509 OYR917508:OYR917509 PIN917508:PIN917509 PSJ917508:PSJ917509 QCF917508:QCF917509 QMB917508:QMB917509 QVX917508:QVX917509 RFT917508:RFT917509 RPP917508:RPP917509 RZL917508:RZL917509 SJH917508:SJH917509 STD917508:STD917509 TCZ917508:TCZ917509 TMV917508:TMV917509 TWR917508:TWR917509 UGN917508:UGN917509 UQJ917508:UQJ917509 VAF917508:VAF917509 VKB917508:VKB917509 VTX917508:VTX917509 WDT917508:WDT917509 WNP917508:WNP917509 WXL917508:WXL917509 BD983044:BD983045 KZ983044:KZ983045 UV983044:UV983045 AER983044:AER983045 AON983044:AON983045 AYJ983044:AYJ983045 BIF983044:BIF983045 BSB983044:BSB983045 CBX983044:CBX983045 CLT983044:CLT983045 CVP983044:CVP983045 DFL983044:DFL983045 DPH983044:DPH983045 DZD983044:DZD983045 EIZ983044:EIZ983045 ESV983044:ESV983045 FCR983044:FCR983045 FMN983044:FMN983045 FWJ983044:FWJ983045 GGF983044:GGF983045 GQB983044:GQB983045 GZX983044:GZX983045 HJT983044:HJT983045 HTP983044:HTP983045 IDL983044:IDL983045 INH983044:INH983045 IXD983044:IXD983045 JGZ983044:JGZ983045 JQV983044:JQV983045 KAR983044:KAR983045 KKN983044:KKN983045 KUJ983044:KUJ983045 LEF983044:LEF983045 LOB983044:LOB983045 LXX983044:LXX983045 MHT983044:MHT983045 MRP983044:MRP983045 NBL983044:NBL983045 NLH983044:NLH983045 NVD983044:NVD983045 OEZ983044:OEZ983045 OOV983044:OOV983045 OYR983044:OYR983045 PIN983044:PIN983045 PSJ983044:PSJ983045 QCF983044:QCF983045 QMB983044:QMB983045 QVX983044:QVX983045 RFT983044:RFT983045 RPP983044:RPP983045 RZL983044:RZL983045 SJH983044:SJH983045 STD983044:STD983045 TCZ983044:TCZ983045 TMV983044:TMV983045 TWR983044:TWR983045 UGN983044:UGN983045 UQJ983044:UQJ983045 VAF983044:VAF983045 VKB983044:VKB983045 VTX983044:VTX983045 WDT983044:WDT983045 WNP983044:WNP983045 WXL983044:WXL983045 BF4:BF5 LB4:LB5 UX4:UX5 AET4:AET5 AOP4:AOP5 AYL4:AYL5 BIH4:BIH5 BSD4:BSD5 CBZ4:CBZ5 CLV4:CLV5 CVR4:CVR5 DFN4:DFN5 DPJ4:DPJ5 DZF4:DZF5 EJB4:EJB5 ESX4:ESX5 FCT4:FCT5 FMP4:FMP5 FWL4:FWL5 GGH4:GGH5 GQD4:GQD5 GZZ4:GZZ5 HJV4:HJV5 HTR4:HTR5 IDN4:IDN5 INJ4:INJ5 IXF4:IXF5 JHB4:JHB5 JQX4:JQX5 KAT4:KAT5 KKP4:KKP5 KUL4:KUL5 LEH4:LEH5 LOD4:LOD5 LXZ4:LXZ5 MHV4:MHV5 MRR4:MRR5 NBN4:NBN5 NLJ4:NLJ5 NVF4:NVF5 OFB4:OFB5 OOX4:OOX5 OYT4:OYT5 PIP4:PIP5 PSL4:PSL5 QCH4:QCH5 QMD4:QMD5 QVZ4:QVZ5 RFV4:RFV5 RPR4:RPR5 RZN4:RZN5 SJJ4:SJJ5 STF4:STF5 TDB4:TDB5 TMX4:TMX5 TWT4:TWT5 UGP4:UGP5 UQL4:UQL5 VAH4:VAH5 VKD4:VKD5 VTZ4:VTZ5 WDV4:WDV5 WNR4:WNR5 WXN4:WXN5 BF65540:BF65541 LB65540:LB65541 UX65540:UX65541 AET65540:AET65541 AOP65540:AOP65541 AYL65540:AYL65541 BIH65540:BIH65541 BSD65540:BSD65541 CBZ65540:CBZ65541 CLV65540:CLV65541 CVR65540:CVR65541 DFN65540:DFN65541 DPJ65540:DPJ65541 DZF65540:DZF65541 EJB65540:EJB65541 ESX65540:ESX65541 FCT65540:FCT65541 FMP65540:FMP65541 FWL65540:FWL65541 GGH65540:GGH65541 GQD65540:GQD65541 GZZ65540:GZZ65541 HJV65540:HJV65541 HTR65540:HTR65541 IDN65540:IDN65541 INJ65540:INJ65541 IXF65540:IXF65541 JHB65540:JHB65541 JQX65540:JQX65541 KAT65540:KAT65541 KKP65540:KKP65541 KUL65540:KUL65541 LEH65540:LEH65541 LOD65540:LOD65541 LXZ65540:LXZ65541 MHV65540:MHV65541 MRR65540:MRR65541 NBN65540:NBN65541 NLJ65540:NLJ65541 NVF65540:NVF65541 OFB65540:OFB65541 OOX65540:OOX65541 OYT65540:OYT65541 PIP65540:PIP65541 PSL65540:PSL65541 QCH65540:QCH65541 QMD65540:QMD65541 QVZ65540:QVZ65541 RFV65540:RFV65541 RPR65540:RPR65541 RZN65540:RZN65541 SJJ65540:SJJ65541 STF65540:STF65541 TDB65540:TDB65541 TMX65540:TMX65541 TWT65540:TWT65541 UGP65540:UGP65541 UQL65540:UQL65541 VAH65540:VAH65541 VKD65540:VKD65541 VTZ65540:VTZ65541 WDV65540:WDV65541 WNR65540:WNR65541 WXN65540:WXN65541 BF131076:BF131077 LB131076:LB131077 UX131076:UX131077 AET131076:AET131077 AOP131076:AOP131077 AYL131076:AYL131077 BIH131076:BIH131077 BSD131076:BSD131077 CBZ131076:CBZ131077 CLV131076:CLV131077 CVR131076:CVR131077 DFN131076:DFN131077 DPJ131076:DPJ131077 DZF131076:DZF131077 EJB131076:EJB131077 ESX131076:ESX131077 FCT131076:FCT131077 FMP131076:FMP131077 FWL131076:FWL131077 GGH131076:GGH131077 GQD131076:GQD131077 GZZ131076:GZZ131077 HJV131076:HJV131077 HTR131076:HTR131077 IDN131076:IDN131077 INJ131076:INJ131077 IXF131076:IXF131077 JHB131076:JHB131077 JQX131076:JQX131077 KAT131076:KAT131077 KKP131076:KKP131077 KUL131076:KUL131077 LEH131076:LEH131077 LOD131076:LOD131077 LXZ131076:LXZ131077 MHV131076:MHV131077 MRR131076:MRR131077 NBN131076:NBN131077 NLJ131076:NLJ131077 NVF131076:NVF131077 OFB131076:OFB131077 OOX131076:OOX131077 OYT131076:OYT131077 PIP131076:PIP131077 PSL131076:PSL131077 QCH131076:QCH131077 QMD131076:QMD131077 QVZ131076:QVZ131077 RFV131076:RFV131077 RPR131076:RPR131077 RZN131076:RZN131077 SJJ131076:SJJ131077 STF131076:STF131077 TDB131076:TDB131077 TMX131076:TMX131077 TWT131076:TWT131077 UGP131076:UGP131077 UQL131076:UQL131077 VAH131076:VAH131077 VKD131076:VKD131077 VTZ131076:VTZ131077 WDV131076:WDV131077 WNR131076:WNR131077 WXN131076:WXN131077 BF196612:BF196613 LB196612:LB196613 UX196612:UX196613 AET196612:AET196613 AOP196612:AOP196613 AYL196612:AYL196613 BIH196612:BIH196613 BSD196612:BSD196613 CBZ196612:CBZ196613 CLV196612:CLV196613 CVR196612:CVR196613 DFN196612:DFN196613 DPJ196612:DPJ196613 DZF196612:DZF196613 EJB196612:EJB196613 ESX196612:ESX196613 FCT196612:FCT196613 FMP196612:FMP196613 FWL196612:FWL196613 GGH196612:GGH196613 GQD196612:GQD196613 GZZ196612:GZZ196613 HJV196612:HJV196613 HTR196612:HTR196613 IDN196612:IDN196613 INJ196612:INJ196613 IXF196612:IXF196613 JHB196612:JHB196613 JQX196612:JQX196613 KAT196612:KAT196613 KKP196612:KKP196613 KUL196612:KUL196613 LEH196612:LEH196613 LOD196612:LOD196613 LXZ196612:LXZ196613 MHV196612:MHV196613 MRR196612:MRR196613 NBN196612:NBN196613 NLJ196612:NLJ196613 NVF196612:NVF196613 OFB196612:OFB196613 OOX196612:OOX196613 OYT196612:OYT196613 PIP196612:PIP196613 PSL196612:PSL196613 QCH196612:QCH196613 QMD196612:QMD196613 QVZ196612:QVZ196613 RFV196612:RFV196613 RPR196612:RPR196613 RZN196612:RZN196613 SJJ196612:SJJ196613 STF196612:STF196613 TDB196612:TDB196613 TMX196612:TMX196613 TWT196612:TWT196613 UGP196612:UGP196613 UQL196612:UQL196613 VAH196612:VAH196613 VKD196612:VKD196613 VTZ196612:VTZ196613 WDV196612:WDV196613 WNR196612:WNR196613 WXN196612:WXN196613 BF262148:BF262149 LB262148:LB262149 UX262148:UX262149 AET262148:AET262149 AOP262148:AOP262149 AYL262148:AYL262149 BIH262148:BIH262149 BSD262148:BSD262149 CBZ262148:CBZ262149 CLV262148:CLV262149 CVR262148:CVR262149 DFN262148:DFN262149 DPJ262148:DPJ262149 DZF262148:DZF262149 EJB262148:EJB262149 ESX262148:ESX262149 FCT262148:FCT262149 FMP262148:FMP262149 FWL262148:FWL262149 GGH262148:GGH262149 GQD262148:GQD262149 GZZ262148:GZZ262149 HJV262148:HJV262149 HTR262148:HTR262149 IDN262148:IDN262149 INJ262148:INJ262149 IXF262148:IXF262149 JHB262148:JHB262149 JQX262148:JQX262149 KAT262148:KAT262149 KKP262148:KKP262149 KUL262148:KUL262149 LEH262148:LEH262149 LOD262148:LOD262149 LXZ262148:LXZ262149 MHV262148:MHV262149 MRR262148:MRR262149 NBN262148:NBN262149 NLJ262148:NLJ262149 NVF262148:NVF262149 OFB262148:OFB262149 OOX262148:OOX262149 OYT262148:OYT262149 PIP262148:PIP262149 PSL262148:PSL262149 QCH262148:QCH262149 QMD262148:QMD262149 QVZ262148:QVZ262149 RFV262148:RFV262149 RPR262148:RPR262149 RZN262148:RZN262149 SJJ262148:SJJ262149 STF262148:STF262149 TDB262148:TDB262149 TMX262148:TMX262149 TWT262148:TWT262149 UGP262148:UGP262149 UQL262148:UQL262149 VAH262148:VAH262149 VKD262148:VKD262149 VTZ262148:VTZ262149 WDV262148:WDV262149 WNR262148:WNR262149 WXN262148:WXN262149 BF327684:BF327685 LB327684:LB327685 UX327684:UX327685 AET327684:AET327685 AOP327684:AOP327685 AYL327684:AYL327685 BIH327684:BIH327685 BSD327684:BSD327685 CBZ327684:CBZ327685 CLV327684:CLV327685 CVR327684:CVR327685 DFN327684:DFN327685 DPJ327684:DPJ327685 DZF327684:DZF327685 EJB327684:EJB327685 ESX327684:ESX327685 FCT327684:FCT327685 FMP327684:FMP327685 FWL327684:FWL327685 GGH327684:GGH327685 GQD327684:GQD327685 GZZ327684:GZZ327685 HJV327684:HJV327685 HTR327684:HTR327685 IDN327684:IDN327685 INJ327684:INJ327685 IXF327684:IXF327685 JHB327684:JHB327685 JQX327684:JQX327685 KAT327684:KAT327685 KKP327684:KKP327685 KUL327684:KUL327685 LEH327684:LEH327685 LOD327684:LOD327685 LXZ327684:LXZ327685 MHV327684:MHV327685 MRR327684:MRR327685 NBN327684:NBN327685 NLJ327684:NLJ327685 NVF327684:NVF327685 OFB327684:OFB327685 OOX327684:OOX327685 OYT327684:OYT327685 PIP327684:PIP327685 PSL327684:PSL327685 QCH327684:QCH327685 QMD327684:QMD327685 QVZ327684:QVZ327685 RFV327684:RFV327685 RPR327684:RPR327685 RZN327684:RZN327685 SJJ327684:SJJ327685 STF327684:STF327685 TDB327684:TDB327685 TMX327684:TMX327685 TWT327684:TWT327685 UGP327684:UGP327685 UQL327684:UQL327685 VAH327684:VAH327685 VKD327684:VKD327685 VTZ327684:VTZ327685 WDV327684:WDV327685 WNR327684:WNR327685 WXN327684:WXN327685 BF393220:BF393221 LB393220:LB393221 UX393220:UX393221 AET393220:AET393221 AOP393220:AOP393221 AYL393220:AYL393221 BIH393220:BIH393221 BSD393220:BSD393221 CBZ393220:CBZ393221 CLV393220:CLV393221 CVR393220:CVR393221 DFN393220:DFN393221 DPJ393220:DPJ393221 DZF393220:DZF393221 EJB393220:EJB393221 ESX393220:ESX393221 FCT393220:FCT393221 FMP393220:FMP393221 FWL393220:FWL393221 GGH393220:GGH393221 GQD393220:GQD393221 GZZ393220:GZZ393221 HJV393220:HJV393221 HTR393220:HTR393221 IDN393220:IDN393221 INJ393220:INJ393221 IXF393220:IXF393221 JHB393220:JHB393221 JQX393220:JQX393221 KAT393220:KAT393221 KKP393220:KKP393221 KUL393220:KUL393221 LEH393220:LEH393221 LOD393220:LOD393221 LXZ393220:LXZ393221 MHV393220:MHV393221 MRR393220:MRR393221 NBN393220:NBN393221 NLJ393220:NLJ393221 NVF393220:NVF393221 OFB393220:OFB393221 OOX393220:OOX393221 OYT393220:OYT393221 PIP393220:PIP393221 PSL393220:PSL393221 QCH393220:QCH393221 QMD393220:QMD393221 QVZ393220:QVZ393221 RFV393220:RFV393221 RPR393220:RPR393221 RZN393220:RZN393221 SJJ393220:SJJ393221 STF393220:STF393221 TDB393220:TDB393221 TMX393220:TMX393221 TWT393220:TWT393221 UGP393220:UGP393221 UQL393220:UQL393221 VAH393220:VAH393221 VKD393220:VKD393221 VTZ393220:VTZ393221 WDV393220:WDV393221 WNR393220:WNR393221 WXN393220:WXN393221 BF458756:BF458757 LB458756:LB458757 UX458756:UX458757 AET458756:AET458757 AOP458756:AOP458757 AYL458756:AYL458757 BIH458756:BIH458757 BSD458756:BSD458757 CBZ458756:CBZ458757 CLV458756:CLV458757 CVR458756:CVR458757 DFN458756:DFN458757 DPJ458756:DPJ458757 DZF458756:DZF458757 EJB458756:EJB458757 ESX458756:ESX458757 FCT458756:FCT458757 FMP458756:FMP458757 FWL458756:FWL458757 GGH458756:GGH458757 GQD458756:GQD458757 GZZ458756:GZZ458757 HJV458756:HJV458757 HTR458756:HTR458757 IDN458756:IDN458757 INJ458756:INJ458757 IXF458756:IXF458757 JHB458756:JHB458757 JQX458756:JQX458757 KAT458756:KAT458757 KKP458756:KKP458757 KUL458756:KUL458757 LEH458756:LEH458757 LOD458756:LOD458757 LXZ458756:LXZ458757 MHV458756:MHV458757 MRR458756:MRR458757 NBN458756:NBN458757 NLJ458756:NLJ458757 NVF458756:NVF458757 OFB458756:OFB458757 OOX458756:OOX458757 OYT458756:OYT458757 PIP458756:PIP458757 PSL458756:PSL458757 QCH458756:QCH458757 QMD458756:QMD458757 QVZ458756:QVZ458757 RFV458756:RFV458757 RPR458756:RPR458757 RZN458756:RZN458757 SJJ458756:SJJ458757 STF458756:STF458757 TDB458756:TDB458757 TMX458756:TMX458757 TWT458756:TWT458757 UGP458756:UGP458757 UQL458756:UQL458757 VAH458756:VAH458757 VKD458756:VKD458757 VTZ458756:VTZ458757 WDV458756:WDV458757 WNR458756:WNR458757 WXN458756:WXN458757 BF524292:BF524293 LB524292:LB524293 UX524292:UX524293 AET524292:AET524293 AOP524292:AOP524293 AYL524292:AYL524293 BIH524292:BIH524293 BSD524292:BSD524293 CBZ524292:CBZ524293 CLV524292:CLV524293 CVR524292:CVR524293 DFN524292:DFN524293 DPJ524292:DPJ524293 DZF524292:DZF524293 EJB524292:EJB524293 ESX524292:ESX524293 FCT524292:FCT524293 FMP524292:FMP524293 FWL524292:FWL524293 GGH524292:GGH524293 GQD524292:GQD524293 GZZ524292:GZZ524293 HJV524292:HJV524293 HTR524292:HTR524293 IDN524292:IDN524293 INJ524292:INJ524293 IXF524292:IXF524293 JHB524292:JHB524293 JQX524292:JQX524293 KAT524292:KAT524293 KKP524292:KKP524293 KUL524292:KUL524293 LEH524292:LEH524293 LOD524292:LOD524293 LXZ524292:LXZ524293 MHV524292:MHV524293 MRR524292:MRR524293 NBN524292:NBN524293 NLJ524292:NLJ524293 NVF524292:NVF524293 OFB524292:OFB524293 OOX524292:OOX524293 OYT524292:OYT524293 PIP524292:PIP524293 PSL524292:PSL524293 QCH524292:QCH524293 QMD524292:QMD524293 QVZ524292:QVZ524293 RFV524292:RFV524293 RPR524292:RPR524293 RZN524292:RZN524293 SJJ524292:SJJ524293 STF524292:STF524293 TDB524292:TDB524293 TMX524292:TMX524293 TWT524292:TWT524293 UGP524292:UGP524293 UQL524292:UQL524293 VAH524292:VAH524293 VKD524292:VKD524293 VTZ524292:VTZ524293 WDV524292:WDV524293 WNR524292:WNR524293 WXN524292:WXN524293 BF589828:BF589829 LB589828:LB589829 UX589828:UX589829 AET589828:AET589829 AOP589828:AOP589829 AYL589828:AYL589829 BIH589828:BIH589829 BSD589828:BSD589829 CBZ589828:CBZ589829 CLV589828:CLV589829 CVR589828:CVR589829 DFN589828:DFN589829 DPJ589828:DPJ589829 DZF589828:DZF589829 EJB589828:EJB589829 ESX589828:ESX589829 FCT589828:FCT589829 FMP589828:FMP589829 FWL589828:FWL589829 GGH589828:GGH589829 GQD589828:GQD589829 GZZ589828:GZZ589829 HJV589828:HJV589829 HTR589828:HTR589829 IDN589828:IDN589829 INJ589828:INJ589829 IXF589828:IXF589829 JHB589828:JHB589829 JQX589828:JQX589829 KAT589828:KAT589829 KKP589828:KKP589829 KUL589828:KUL589829 LEH589828:LEH589829 LOD589828:LOD589829 LXZ589828:LXZ589829 MHV589828:MHV589829 MRR589828:MRR589829 NBN589828:NBN589829 NLJ589828:NLJ589829 NVF589828:NVF589829 OFB589828:OFB589829 OOX589828:OOX589829 OYT589828:OYT589829 PIP589828:PIP589829 PSL589828:PSL589829 QCH589828:QCH589829 QMD589828:QMD589829 QVZ589828:QVZ589829 RFV589828:RFV589829 RPR589828:RPR589829 RZN589828:RZN589829 SJJ589828:SJJ589829 STF589828:STF589829 TDB589828:TDB589829 TMX589828:TMX589829 TWT589828:TWT589829 UGP589828:UGP589829 UQL589828:UQL589829 VAH589828:VAH589829 VKD589828:VKD589829 VTZ589828:VTZ589829 WDV589828:WDV589829 WNR589828:WNR589829 WXN589828:WXN589829 BF655364:BF655365 LB655364:LB655365 UX655364:UX655365 AET655364:AET655365 AOP655364:AOP655365 AYL655364:AYL655365 BIH655364:BIH655365 BSD655364:BSD655365 CBZ655364:CBZ655365 CLV655364:CLV655365 CVR655364:CVR655365 DFN655364:DFN655365 DPJ655364:DPJ655365 DZF655364:DZF655365 EJB655364:EJB655365 ESX655364:ESX655365 FCT655364:FCT655365 FMP655364:FMP655365 FWL655364:FWL655365 GGH655364:GGH655365 GQD655364:GQD655365 GZZ655364:GZZ655365 HJV655364:HJV655365 HTR655364:HTR655365 IDN655364:IDN655365 INJ655364:INJ655365 IXF655364:IXF655365 JHB655364:JHB655365 JQX655364:JQX655365 KAT655364:KAT655365 KKP655364:KKP655365 KUL655364:KUL655365 LEH655364:LEH655365 LOD655364:LOD655365 LXZ655364:LXZ655365 MHV655364:MHV655365 MRR655364:MRR655365 NBN655364:NBN655365 NLJ655364:NLJ655365 NVF655364:NVF655365 OFB655364:OFB655365 OOX655364:OOX655365 OYT655364:OYT655365 PIP655364:PIP655365 PSL655364:PSL655365 QCH655364:QCH655365 QMD655364:QMD655365 QVZ655364:QVZ655365 RFV655364:RFV655365 RPR655364:RPR655365 RZN655364:RZN655365 SJJ655364:SJJ655365 STF655364:STF655365 TDB655364:TDB655365 TMX655364:TMX655365 TWT655364:TWT655365 UGP655364:UGP655365 UQL655364:UQL655365 VAH655364:VAH655365 VKD655364:VKD655365 VTZ655364:VTZ655365 WDV655364:WDV655365 WNR655364:WNR655365 WXN655364:WXN655365 BF720900:BF720901 LB720900:LB720901 UX720900:UX720901 AET720900:AET720901 AOP720900:AOP720901 AYL720900:AYL720901 BIH720900:BIH720901 BSD720900:BSD720901 CBZ720900:CBZ720901 CLV720900:CLV720901 CVR720900:CVR720901 DFN720900:DFN720901 DPJ720900:DPJ720901 DZF720900:DZF720901 EJB720900:EJB720901 ESX720900:ESX720901 FCT720900:FCT720901 FMP720900:FMP720901 FWL720900:FWL720901 GGH720900:GGH720901 GQD720900:GQD720901 GZZ720900:GZZ720901 HJV720900:HJV720901 HTR720900:HTR720901 IDN720900:IDN720901 INJ720900:INJ720901 IXF720900:IXF720901 JHB720900:JHB720901 JQX720900:JQX720901 KAT720900:KAT720901 KKP720900:KKP720901 KUL720900:KUL720901 LEH720900:LEH720901 LOD720900:LOD720901 LXZ720900:LXZ720901 MHV720900:MHV720901 MRR720900:MRR720901 NBN720900:NBN720901 NLJ720900:NLJ720901 NVF720900:NVF720901 OFB720900:OFB720901 OOX720900:OOX720901 OYT720900:OYT720901 PIP720900:PIP720901 PSL720900:PSL720901 QCH720900:QCH720901 QMD720900:QMD720901 QVZ720900:QVZ720901 RFV720900:RFV720901 RPR720900:RPR720901 RZN720900:RZN720901 SJJ720900:SJJ720901 STF720900:STF720901 TDB720900:TDB720901 TMX720900:TMX720901 TWT720900:TWT720901 UGP720900:UGP720901 UQL720900:UQL720901 VAH720900:VAH720901 VKD720900:VKD720901 VTZ720900:VTZ720901 WDV720900:WDV720901 WNR720900:WNR720901 WXN720900:WXN720901 BF786436:BF786437 LB786436:LB786437 UX786436:UX786437 AET786436:AET786437 AOP786436:AOP786437 AYL786436:AYL786437 BIH786436:BIH786437 BSD786436:BSD786437 CBZ786436:CBZ786437 CLV786436:CLV786437 CVR786436:CVR786437 DFN786436:DFN786437 DPJ786436:DPJ786437 DZF786436:DZF786437 EJB786436:EJB786437 ESX786436:ESX786437 FCT786436:FCT786437 FMP786436:FMP786437 FWL786436:FWL786437 GGH786436:GGH786437 GQD786436:GQD786437 GZZ786436:GZZ786437 HJV786436:HJV786437 HTR786436:HTR786437 IDN786436:IDN786437 INJ786436:INJ786437 IXF786436:IXF786437 JHB786436:JHB786437 JQX786436:JQX786437 KAT786436:KAT786437 KKP786436:KKP786437 KUL786436:KUL786437 LEH786436:LEH786437 LOD786436:LOD786437 LXZ786436:LXZ786437 MHV786436:MHV786437 MRR786436:MRR786437 NBN786436:NBN786437 NLJ786436:NLJ786437 NVF786436:NVF786437 OFB786436:OFB786437 OOX786436:OOX786437 OYT786436:OYT786437 PIP786436:PIP786437 PSL786436:PSL786437 QCH786436:QCH786437 QMD786436:QMD786437 QVZ786436:QVZ786437 RFV786436:RFV786437 RPR786436:RPR786437 RZN786436:RZN786437 SJJ786436:SJJ786437 STF786436:STF786437 TDB786436:TDB786437 TMX786436:TMX786437 TWT786436:TWT786437 UGP786436:UGP786437 UQL786436:UQL786437 VAH786436:VAH786437 VKD786436:VKD786437 VTZ786436:VTZ786437 WDV786436:WDV786437 WNR786436:WNR786437 WXN786436:WXN786437 BF851972:BF851973 LB851972:LB851973 UX851972:UX851973 AET851972:AET851973 AOP851972:AOP851973 AYL851972:AYL851973 BIH851972:BIH851973 BSD851972:BSD851973 CBZ851972:CBZ851973 CLV851972:CLV851973 CVR851972:CVR851973 DFN851972:DFN851973 DPJ851972:DPJ851973 DZF851972:DZF851973 EJB851972:EJB851973 ESX851972:ESX851973 FCT851972:FCT851973 FMP851972:FMP851973 FWL851972:FWL851973 GGH851972:GGH851973 GQD851972:GQD851973 GZZ851972:GZZ851973 HJV851972:HJV851973 HTR851972:HTR851973 IDN851972:IDN851973 INJ851972:INJ851973 IXF851972:IXF851973 JHB851972:JHB851973 JQX851972:JQX851973 KAT851972:KAT851973 KKP851972:KKP851973 KUL851972:KUL851973 LEH851972:LEH851973 LOD851972:LOD851973 LXZ851972:LXZ851973 MHV851972:MHV851973 MRR851972:MRR851973 NBN851972:NBN851973 NLJ851972:NLJ851973 NVF851972:NVF851973 OFB851972:OFB851973 OOX851972:OOX851973 OYT851972:OYT851973 PIP851972:PIP851973 PSL851972:PSL851973 QCH851972:QCH851973 QMD851972:QMD851973 QVZ851972:QVZ851973 RFV851972:RFV851973 RPR851972:RPR851973 RZN851972:RZN851973 SJJ851972:SJJ851973 STF851972:STF851973 TDB851972:TDB851973 TMX851972:TMX851973 TWT851972:TWT851973 UGP851972:UGP851973 UQL851972:UQL851973 VAH851972:VAH851973 VKD851972:VKD851973 VTZ851972:VTZ851973 WDV851972:WDV851973 WNR851972:WNR851973 WXN851972:WXN851973 BF917508:BF917509 LB917508:LB917509 UX917508:UX917509 AET917508:AET917509 AOP917508:AOP917509 AYL917508:AYL917509 BIH917508:BIH917509 BSD917508:BSD917509 CBZ917508:CBZ917509 CLV917508:CLV917509 CVR917508:CVR917509 DFN917508:DFN917509 DPJ917508:DPJ917509 DZF917508:DZF917509 EJB917508:EJB917509 ESX917508:ESX917509 FCT917508:FCT917509 FMP917508:FMP917509 FWL917508:FWL917509 GGH917508:GGH917509 GQD917508:GQD917509 GZZ917508:GZZ917509 HJV917508:HJV917509 HTR917508:HTR917509 IDN917508:IDN917509 INJ917508:INJ917509 IXF917508:IXF917509 JHB917508:JHB917509 JQX917508:JQX917509 KAT917508:KAT917509 KKP917508:KKP917509 KUL917508:KUL917509 LEH917508:LEH917509 LOD917508:LOD917509 LXZ917508:LXZ917509 MHV917508:MHV917509 MRR917508:MRR917509 NBN917508:NBN917509 NLJ917508:NLJ917509 NVF917508:NVF917509 OFB917508:OFB917509 OOX917508:OOX917509 OYT917508:OYT917509 PIP917508:PIP917509 PSL917508:PSL917509 QCH917508:QCH917509 QMD917508:QMD917509 QVZ917508:QVZ917509 RFV917508:RFV917509 RPR917508:RPR917509 RZN917508:RZN917509 SJJ917508:SJJ917509 STF917508:STF917509 TDB917508:TDB917509 TMX917508:TMX917509 TWT917508:TWT917509 UGP917508:UGP917509 UQL917508:UQL917509 VAH917508:VAH917509 VKD917508:VKD917509 VTZ917508:VTZ917509 WDV917508:WDV917509 WNR917508:WNR917509 WXN917508:WXN917509 BF983044:BF983045 LB983044:LB983045 UX983044:UX983045 AET983044:AET983045 AOP983044:AOP983045 AYL983044:AYL983045 BIH983044:BIH983045 BSD983044:BSD983045 CBZ983044:CBZ983045 CLV983044:CLV983045 CVR983044:CVR983045 DFN983044:DFN983045 DPJ983044:DPJ983045 DZF983044:DZF983045 EJB983044:EJB983045 ESX983044:ESX983045 FCT983044:FCT983045 FMP983044:FMP983045 FWL983044:FWL983045 GGH983044:GGH983045 GQD983044:GQD983045 GZZ983044:GZZ983045 HJV983044:HJV983045 HTR983044:HTR983045 IDN983044:IDN983045 INJ983044:INJ983045 IXF983044:IXF983045 JHB983044:JHB983045 JQX983044:JQX983045 KAT983044:KAT983045 KKP983044:KKP983045 KUL983044:KUL983045 LEH983044:LEH983045 LOD983044:LOD983045 LXZ983044:LXZ983045 MHV983044:MHV983045 MRR983044:MRR983045 NBN983044:NBN983045 NLJ983044:NLJ983045 NVF983044:NVF983045 OFB983044:OFB983045 OOX983044:OOX983045 OYT983044:OYT983045 PIP983044:PIP983045 PSL983044:PSL983045 QCH983044:QCH983045 QMD983044:QMD983045 QVZ983044:QVZ983045 RFV983044:RFV983045 RPR983044:RPR983045 RZN983044:RZN983045 SJJ983044:SJJ983045 STF983044:STF983045 TDB983044:TDB983045 TMX983044:TMX983045 TWT983044:TWT983045 UGP983044:UGP983045 UQL983044:UQL983045 VAH983044:VAH983045 VKD983044:VKD983045 VTZ983044:VTZ983045 WDV983044:WDV983045 WNR983044:WNR983045 WXN983044:WXN983045 BH4:BH5 LD4:LD5 UZ4:UZ5 AEV4:AEV5 AOR4:AOR5 AYN4:AYN5 BIJ4:BIJ5 BSF4:BSF5 CCB4:CCB5 CLX4:CLX5 CVT4:CVT5 DFP4:DFP5 DPL4:DPL5 DZH4:DZH5 EJD4:EJD5 ESZ4:ESZ5 FCV4:FCV5 FMR4:FMR5 FWN4:FWN5 GGJ4:GGJ5 GQF4:GQF5 HAB4:HAB5 HJX4:HJX5 HTT4:HTT5 IDP4:IDP5 INL4:INL5 IXH4:IXH5 JHD4:JHD5 JQZ4:JQZ5 KAV4:KAV5 KKR4:KKR5 KUN4:KUN5 LEJ4:LEJ5 LOF4:LOF5 LYB4:LYB5 MHX4:MHX5 MRT4:MRT5 NBP4:NBP5 NLL4:NLL5 NVH4:NVH5 OFD4:OFD5 OOZ4:OOZ5 OYV4:OYV5 PIR4:PIR5 PSN4:PSN5 QCJ4:QCJ5 QMF4:QMF5 QWB4:QWB5 RFX4:RFX5 RPT4:RPT5 RZP4:RZP5 SJL4:SJL5 STH4:STH5 TDD4:TDD5 TMZ4:TMZ5 TWV4:TWV5 UGR4:UGR5 UQN4:UQN5 VAJ4:VAJ5 VKF4:VKF5 VUB4:VUB5 WDX4:WDX5 WNT4:WNT5 WXP4:WXP5 BH65540:BH65541 LD65540:LD65541 UZ65540:UZ65541 AEV65540:AEV65541 AOR65540:AOR65541 AYN65540:AYN65541 BIJ65540:BIJ65541 BSF65540:BSF65541 CCB65540:CCB65541 CLX65540:CLX65541 CVT65540:CVT65541 DFP65540:DFP65541 DPL65540:DPL65541 DZH65540:DZH65541 EJD65540:EJD65541 ESZ65540:ESZ65541 FCV65540:FCV65541 FMR65540:FMR65541 FWN65540:FWN65541 GGJ65540:GGJ65541 GQF65540:GQF65541 HAB65540:HAB65541 HJX65540:HJX65541 HTT65540:HTT65541 IDP65540:IDP65541 INL65540:INL65541 IXH65540:IXH65541 JHD65540:JHD65541 JQZ65540:JQZ65541 KAV65540:KAV65541 KKR65540:KKR65541 KUN65540:KUN65541 LEJ65540:LEJ65541 LOF65540:LOF65541 LYB65540:LYB65541 MHX65540:MHX65541 MRT65540:MRT65541 NBP65540:NBP65541 NLL65540:NLL65541 NVH65540:NVH65541 OFD65540:OFD65541 OOZ65540:OOZ65541 OYV65540:OYV65541 PIR65540:PIR65541 PSN65540:PSN65541 QCJ65540:QCJ65541 QMF65540:QMF65541 QWB65540:QWB65541 RFX65540:RFX65541 RPT65540:RPT65541 RZP65540:RZP65541 SJL65540:SJL65541 STH65540:STH65541 TDD65540:TDD65541 TMZ65540:TMZ65541 TWV65540:TWV65541 UGR65540:UGR65541 UQN65540:UQN65541 VAJ65540:VAJ65541 VKF65540:VKF65541 VUB65540:VUB65541 WDX65540:WDX65541 WNT65540:WNT65541 WXP65540:WXP65541 BH131076:BH131077 LD131076:LD131077 UZ131076:UZ131077 AEV131076:AEV131077 AOR131076:AOR131077 AYN131076:AYN131077 BIJ131076:BIJ131077 BSF131076:BSF131077 CCB131076:CCB131077 CLX131076:CLX131077 CVT131076:CVT131077 DFP131076:DFP131077 DPL131076:DPL131077 DZH131076:DZH131077 EJD131076:EJD131077 ESZ131076:ESZ131077 FCV131076:FCV131077 FMR131076:FMR131077 FWN131076:FWN131077 GGJ131076:GGJ131077 GQF131076:GQF131077 HAB131076:HAB131077 HJX131076:HJX131077 HTT131076:HTT131077 IDP131076:IDP131077 INL131076:INL131077 IXH131076:IXH131077 JHD131076:JHD131077 JQZ131076:JQZ131077 KAV131076:KAV131077 KKR131076:KKR131077 KUN131076:KUN131077 LEJ131076:LEJ131077 LOF131076:LOF131077 LYB131076:LYB131077 MHX131076:MHX131077 MRT131076:MRT131077 NBP131076:NBP131077 NLL131076:NLL131077 NVH131076:NVH131077 OFD131076:OFD131077 OOZ131076:OOZ131077 OYV131076:OYV131077 PIR131076:PIR131077 PSN131076:PSN131077 QCJ131076:QCJ131077 QMF131076:QMF131077 QWB131076:QWB131077 RFX131076:RFX131077 RPT131076:RPT131077 RZP131076:RZP131077 SJL131076:SJL131077 STH131076:STH131077 TDD131076:TDD131077 TMZ131076:TMZ131077 TWV131076:TWV131077 UGR131076:UGR131077 UQN131076:UQN131077 VAJ131076:VAJ131077 VKF131076:VKF131077 VUB131076:VUB131077 WDX131076:WDX131077 WNT131076:WNT131077 WXP131076:WXP131077 BH196612:BH196613 LD196612:LD196613 UZ196612:UZ196613 AEV196612:AEV196613 AOR196612:AOR196613 AYN196612:AYN196613 BIJ196612:BIJ196613 BSF196612:BSF196613 CCB196612:CCB196613 CLX196612:CLX196613 CVT196612:CVT196613 DFP196612:DFP196613 DPL196612:DPL196613 DZH196612:DZH196613 EJD196612:EJD196613 ESZ196612:ESZ196613 FCV196612:FCV196613 FMR196612:FMR196613 FWN196612:FWN196613 GGJ196612:GGJ196613 GQF196612:GQF196613 HAB196612:HAB196613 HJX196612:HJX196613 HTT196612:HTT196613 IDP196612:IDP196613 INL196612:INL196613 IXH196612:IXH196613 JHD196612:JHD196613 JQZ196612:JQZ196613 KAV196612:KAV196613 KKR196612:KKR196613 KUN196612:KUN196613 LEJ196612:LEJ196613 LOF196612:LOF196613 LYB196612:LYB196613 MHX196612:MHX196613 MRT196612:MRT196613 NBP196612:NBP196613 NLL196612:NLL196613 NVH196612:NVH196613 OFD196612:OFD196613 OOZ196612:OOZ196613 OYV196612:OYV196613 PIR196612:PIR196613 PSN196612:PSN196613 QCJ196612:QCJ196613 QMF196612:QMF196613 QWB196612:QWB196613 RFX196612:RFX196613 RPT196612:RPT196613 RZP196612:RZP196613 SJL196612:SJL196613 STH196612:STH196613 TDD196612:TDD196613 TMZ196612:TMZ196613 TWV196612:TWV196613 UGR196612:UGR196613 UQN196612:UQN196613 VAJ196612:VAJ196613 VKF196612:VKF196613 VUB196612:VUB196613 WDX196612:WDX196613 WNT196612:WNT196613 WXP196612:WXP196613 BH262148:BH262149 LD262148:LD262149 UZ262148:UZ262149 AEV262148:AEV262149 AOR262148:AOR262149 AYN262148:AYN262149 BIJ262148:BIJ262149 BSF262148:BSF262149 CCB262148:CCB262149 CLX262148:CLX262149 CVT262148:CVT262149 DFP262148:DFP262149 DPL262148:DPL262149 DZH262148:DZH262149 EJD262148:EJD262149 ESZ262148:ESZ262149 FCV262148:FCV262149 FMR262148:FMR262149 FWN262148:FWN262149 GGJ262148:GGJ262149 GQF262148:GQF262149 HAB262148:HAB262149 HJX262148:HJX262149 HTT262148:HTT262149 IDP262148:IDP262149 INL262148:INL262149 IXH262148:IXH262149 JHD262148:JHD262149 JQZ262148:JQZ262149 KAV262148:KAV262149 KKR262148:KKR262149 KUN262148:KUN262149 LEJ262148:LEJ262149 LOF262148:LOF262149 LYB262148:LYB262149 MHX262148:MHX262149 MRT262148:MRT262149 NBP262148:NBP262149 NLL262148:NLL262149 NVH262148:NVH262149 OFD262148:OFD262149 OOZ262148:OOZ262149 OYV262148:OYV262149 PIR262148:PIR262149 PSN262148:PSN262149 QCJ262148:QCJ262149 QMF262148:QMF262149 QWB262148:QWB262149 RFX262148:RFX262149 RPT262148:RPT262149 RZP262148:RZP262149 SJL262148:SJL262149 STH262148:STH262149 TDD262148:TDD262149 TMZ262148:TMZ262149 TWV262148:TWV262149 UGR262148:UGR262149 UQN262148:UQN262149 VAJ262148:VAJ262149 VKF262148:VKF262149 VUB262148:VUB262149 WDX262148:WDX262149 WNT262148:WNT262149 WXP262148:WXP262149 BH327684:BH327685 LD327684:LD327685 UZ327684:UZ327685 AEV327684:AEV327685 AOR327684:AOR327685 AYN327684:AYN327685 BIJ327684:BIJ327685 BSF327684:BSF327685 CCB327684:CCB327685 CLX327684:CLX327685 CVT327684:CVT327685 DFP327684:DFP327685 DPL327684:DPL327685 DZH327684:DZH327685 EJD327684:EJD327685 ESZ327684:ESZ327685 FCV327684:FCV327685 FMR327684:FMR327685 FWN327684:FWN327685 GGJ327684:GGJ327685 GQF327684:GQF327685 HAB327684:HAB327685 HJX327684:HJX327685 HTT327684:HTT327685 IDP327684:IDP327685 INL327684:INL327685 IXH327684:IXH327685 JHD327684:JHD327685 JQZ327684:JQZ327685 KAV327684:KAV327685 KKR327684:KKR327685 KUN327684:KUN327685 LEJ327684:LEJ327685 LOF327684:LOF327685 LYB327684:LYB327685 MHX327684:MHX327685 MRT327684:MRT327685 NBP327684:NBP327685 NLL327684:NLL327685 NVH327684:NVH327685 OFD327684:OFD327685 OOZ327684:OOZ327685 OYV327684:OYV327685 PIR327684:PIR327685 PSN327684:PSN327685 QCJ327684:QCJ327685 QMF327684:QMF327685 QWB327684:QWB327685 RFX327684:RFX327685 RPT327684:RPT327685 RZP327684:RZP327685 SJL327684:SJL327685 STH327684:STH327685 TDD327684:TDD327685 TMZ327684:TMZ327685 TWV327684:TWV327685 UGR327684:UGR327685 UQN327684:UQN327685 VAJ327684:VAJ327685 VKF327684:VKF327685 VUB327684:VUB327685 WDX327684:WDX327685 WNT327684:WNT327685 WXP327684:WXP327685 BH393220:BH393221 LD393220:LD393221 UZ393220:UZ393221 AEV393220:AEV393221 AOR393220:AOR393221 AYN393220:AYN393221 BIJ393220:BIJ393221 BSF393220:BSF393221 CCB393220:CCB393221 CLX393220:CLX393221 CVT393220:CVT393221 DFP393220:DFP393221 DPL393220:DPL393221 DZH393220:DZH393221 EJD393220:EJD393221 ESZ393220:ESZ393221 FCV393220:FCV393221 FMR393220:FMR393221 FWN393220:FWN393221 GGJ393220:GGJ393221 GQF393220:GQF393221 HAB393220:HAB393221 HJX393220:HJX393221 HTT393220:HTT393221 IDP393220:IDP393221 INL393220:INL393221 IXH393220:IXH393221 JHD393220:JHD393221 JQZ393220:JQZ393221 KAV393220:KAV393221 KKR393220:KKR393221 KUN393220:KUN393221 LEJ393220:LEJ393221 LOF393220:LOF393221 LYB393220:LYB393221 MHX393220:MHX393221 MRT393220:MRT393221 NBP393220:NBP393221 NLL393220:NLL393221 NVH393220:NVH393221 OFD393220:OFD393221 OOZ393220:OOZ393221 OYV393220:OYV393221 PIR393220:PIR393221 PSN393220:PSN393221 QCJ393220:QCJ393221 QMF393220:QMF393221 QWB393220:QWB393221 RFX393220:RFX393221 RPT393220:RPT393221 RZP393220:RZP393221 SJL393220:SJL393221 STH393220:STH393221 TDD393220:TDD393221 TMZ393220:TMZ393221 TWV393220:TWV393221 UGR393220:UGR393221 UQN393220:UQN393221 VAJ393220:VAJ393221 VKF393220:VKF393221 VUB393220:VUB393221 WDX393220:WDX393221 WNT393220:WNT393221 WXP393220:WXP393221 BH458756:BH458757 LD458756:LD458757 UZ458756:UZ458757 AEV458756:AEV458757 AOR458756:AOR458757 AYN458756:AYN458757 BIJ458756:BIJ458757 BSF458756:BSF458757 CCB458756:CCB458757 CLX458756:CLX458757 CVT458756:CVT458757 DFP458756:DFP458757 DPL458756:DPL458757 DZH458756:DZH458757 EJD458756:EJD458757 ESZ458756:ESZ458757 FCV458756:FCV458757 FMR458756:FMR458757 FWN458756:FWN458757 GGJ458756:GGJ458757 GQF458756:GQF458757 HAB458756:HAB458757 HJX458756:HJX458757 HTT458756:HTT458757 IDP458756:IDP458757 INL458756:INL458757 IXH458756:IXH458757 JHD458756:JHD458757 JQZ458756:JQZ458757 KAV458756:KAV458757 KKR458756:KKR458757 KUN458756:KUN458757 LEJ458756:LEJ458757 LOF458756:LOF458757 LYB458756:LYB458757 MHX458756:MHX458757 MRT458756:MRT458757 NBP458756:NBP458757 NLL458756:NLL458757 NVH458756:NVH458757 OFD458756:OFD458757 OOZ458756:OOZ458757 OYV458756:OYV458757 PIR458756:PIR458757 PSN458756:PSN458757 QCJ458756:QCJ458757 QMF458756:QMF458757 QWB458756:QWB458757 RFX458756:RFX458757 RPT458756:RPT458757 RZP458756:RZP458757 SJL458756:SJL458757 STH458756:STH458757 TDD458756:TDD458757 TMZ458756:TMZ458757 TWV458756:TWV458757 UGR458756:UGR458757 UQN458756:UQN458757 VAJ458756:VAJ458757 VKF458756:VKF458757 VUB458756:VUB458757 WDX458756:WDX458757 WNT458756:WNT458757 WXP458756:WXP458757 BH524292:BH524293 LD524292:LD524293 UZ524292:UZ524293 AEV524292:AEV524293 AOR524292:AOR524293 AYN524292:AYN524293 BIJ524292:BIJ524293 BSF524292:BSF524293 CCB524292:CCB524293 CLX524292:CLX524293 CVT524292:CVT524293 DFP524292:DFP524293 DPL524292:DPL524293 DZH524292:DZH524293 EJD524292:EJD524293 ESZ524292:ESZ524293 FCV524292:FCV524293 FMR524292:FMR524293 FWN524292:FWN524293 GGJ524292:GGJ524293 GQF524292:GQF524293 HAB524292:HAB524293 HJX524292:HJX524293 HTT524292:HTT524293 IDP524292:IDP524293 INL524292:INL524293 IXH524292:IXH524293 JHD524292:JHD524293 JQZ524292:JQZ524293 KAV524292:KAV524293 KKR524292:KKR524293 KUN524292:KUN524293 LEJ524292:LEJ524293 LOF524292:LOF524293 LYB524292:LYB524293 MHX524292:MHX524293 MRT524292:MRT524293 NBP524292:NBP524293 NLL524292:NLL524293 NVH524292:NVH524293 OFD524292:OFD524293 OOZ524292:OOZ524293 OYV524292:OYV524293 PIR524292:PIR524293 PSN524292:PSN524293 QCJ524292:QCJ524293 QMF524292:QMF524293 QWB524292:QWB524293 RFX524292:RFX524293 RPT524292:RPT524293 RZP524292:RZP524293 SJL524292:SJL524293 STH524292:STH524293 TDD524292:TDD524293 TMZ524292:TMZ524293 TWV524292:TWV524293 UGR524292:UGR524293 UQN524292:UQN524293 VAJ524292:VAJ524293 VKF524292:VKF524293 VUB524292:VUB524293 WDX524292:WDX524293 WNT524292:WNT524293 WXP524292:WXP524293 BH589828:BH589829 LD589828:LD589829 UZ589828:UZ589829 AEV589828:AEV589829 AOR589828:AOR589829 AYN589828:AYN589829 BIJ589828:BIJ589829 BSF589828:BSF589829 CCB589828:CCB589829 CLX589828:CLX589829 CVT589828:CVT589829 DFP589828:DFP589829 DPL589828:DPL589829 DZH589828:DZH589829 EJD589828:EJD589829 ESZ589828:ESZ589829 FCV589828:FCV589829 FMR589828:FMR589829 FWN589828:FWN589829 GGJ589828:GGJ589829 GQF589828:GQF589829 HAB589828:HAB589829 HJX589828:HJX589829 HTT589828:HTT589829 IDP589828:IDP589829 INL589828:INL589829 IXH589828:IXH589829 JHD589828:JHD589829 JQZ589828:JQZ589829 KAV589828:KAV589829 KKR589828:KKR589829 KUN589828:KUN589829 LEJ589828:LEJ589829 LOF589828:LOF589829 LYB589828:LYB589829 MHX589828:MHX589829 MRT589828:MRT589829 NBP589828:NBP589829 NLL589828:NLL589829 NVH589828:NVH589829 OFD589828:OFD589829 OOZ589828:OOZ589829 OYV589828:OYV589829 PIR589828:PIR589829 PSN589828:PSN589829 QCJ589828:QCJ589829 QMF589828:QMF589829 QWB589828:QWB589829 RFX589828:RFX589829 RPT589828:RPT589829 RZP589828:RZP589829 SJL589828:SJL589829 STH589828:STH589829 TDD589828:TDD589829 TMZ589828:TMZ589829 TWV589828:TWV589829 UGR589828:UGR589829 UQN589828:UQN589829 VAJ589828:VAJ589829 VKF589828:VKF589829 VUB589828:VUB589829 WDX589828:WDX589829 WNT589828:WNT589829 WXP589828:WXP589829 BH655364:BH655365 LD655364:LD655365 UZ655364:UZ655365 AEV655364:AEV655365 AOR655364:AOR655365 AYN655364:AYN655365 BIJ655364:BIJ655365 BSF655364:BSF655365 CCB655364:CCB655365 CLX655364:CLX655365 CVT655364:CVT655365 DFP655364:DFP655365 DPL655364:DPL655365 DZH655364:DZH655365 EJD655364:EJD655365 ESZ655364:ESZ655365 FCV655364:FCV655365 FMR655364:FMR655365 FWN655364:FWN655365 GGJ655364:GGJ655365 GQF655364:GQF655365 HAB655364:HAB655365 HJX655364:HJX655365 HTT655364:HTT655365 IDP655364:IDP655365 INL655364:INL655365 IXH655364:IXH655365 JHD655364:JHD655365 JQZ655364:JQZ655365 KAV655364:KAV655365 KKR655364:KKR655365 KUN655364:KUN655365 LEJ655364:LEJ655365 LOF655364:LOF655365 LYB655364:LYB655365 MHX655364:MHX655365 MRT655364:MRT655365 NBP655364:NBP655365 NLL655364:NLL655365 NVH655364:NVH655365 OFD655364:OFD655365 OOZ655364:OOZ655365 OYV655364:OYV655365 PIR655364:PIR655365 PSN655364:PSN655365 QCJ655364:QCJ655365 QMF655364:QMF655365 QWB655364:QWB655365 RFX655364:RFX655365 RPT655364:RPT655365 RZP655364:RZP655365 SJL655364:SJL655365 STH655364:STH655365 TDD655364:TDD655365 TMZ655364:TMZ655365 TWV655364:TWV655365 UGR655364:UGR655365 UQN655364:UQN655365 VAJ655364:VAJ655365 VKF655364:VKF655365 VUB655364:VUB655365 WDX655364:WDX655365 WNT655364:WNT655365 WXP655364:WXP655365 BH720900:BH720901 LD720900:LD720901 UZ720900:UZ720901 AEV720900:AEV720901 AOR720900:AOR720901 AYN720900:AYN720901 BIJ720900:BIJ720901 BSF720900:BSF720901 CCB720900:CCB720901 CLX720900:CLX720901 CVT720900:CVT720901 DFP720900:DFP720901 DPL720900:DPL720901 DZH720900:DZH720901 EJD720900:EJD720901 ESZ720900:ESZ720901 FCV720900:FCV720901 FMR720900:FMR720901 FWN720900:FWN720901 GGJ720900:GGJ720901 GQF720900:GQF720901 HAB720900:HAB720901 HJX720900:HJX720901 HTT720900:HTT720901 IDP720900:IDP720901 INL720900:INL720901 IXH720900:IXH720901 JHD720900:JHD720901 JQZ720900:JQZ720901 KAV720900:KAV720901 KKR720900:KKR720901 KUN720900:KUN720901 LEJ720900:LEJ720901 LOF720900:LOF720901 LYB720900:LYB720901 MHX720900:MHX720901 MRT720900:MRT720901 NBP720900:NBP720901 NLL720900:NLL720901 NVH720900:NVH720901 OFD720900:OFD720901 OOZ720900:OOZ720901 OYV720900:OYV720901 PIR720900:PIR720901 PSN720900:PSN720901 QCJ720900:QCJ720901 QMF720900:QMF720901 QWB720900:QWB720901 RFX720900:RFX720901 RPT720900:RPT720901 RZP720900:RZP720901 SJL720900:SJL720901 STH720900:STH720901 TDD720900:TDD720901 TMZ720900:TMZ720901 TWV720900:TWV720901 UGR720900:UGR720901 UQN720900:UQN720901 VAJ720900:VAJ720901 VKF720900:VKF720901 VUB720900:VUB720901 WDX720900:WDX720901 WNT720900:WNT720901 WXP720900:WXP720901 BH786436:BH786437 LD786436:LD786437 UZ786436:UZ786437 AEV786436:AEV786437 AOR786436:AOR786437 AYN786436:AYN786437 BIJ786436:BIJ786437 BSF786436:BSF786437 CCB786436:CCB786437 CLX786436:CLX786437 CVT786436:CVT786437 DFP786436:DFP786437 DPL786436:DPL786437 DZH786436:DZH786437 EJD786436:EJD786437 ESZ786436:ESZ786437 FCV786436:FCV786437 FMR786436:FMR786437 FWN786436:FWN786437 GGJ786436:GGJ786437 GQF786436:GQF786437 HAB786436:HAB786437 HJX786436:HJX786437 HTT786436:HTT786437 IDP786436:IDP786437 INL786436:INL786437 IXH786436:IXH786437 JHD786436:JHD786437 JQZ786436:JQZ786437 KAV786436:KAV786437 KKR786436:KKR786437 KUN786436:KUN786437 LEJ786436:LEJ786437 LOF786436:LOF786437 LYB786436:LYB786437 MHX786436:MHX786437 MRT786436:MRT786437 NBP786436:NBP786437 NLL786436:NLL786437 NVH786436:NVH786437 OFD786436:OFD786437 OOZ786436:OOZ786437 OYV786436:OYV786437 PIR786436:PIR786437 PSN786436:PSN786437 QCJ786436:QCJ786437 QMF786436:QMF786437 QWB786436:QWB786437 RFX786436:RFX786437 RPT786436:RPT786437 RZP786436:RZP786437 SJL786436:SJL786437 STH786436:STH786437 TDD786436:TDD786437 TMZ786436:TMZ786437 TWV786436:TWV786437 UGR786436:UGR786437 UQN786436:UQN786437 VAJ786436:VAJ786437 VKF786436:VKF786437 VUB786436:VUB786437 WDX786436:WDX786437 WNT786436:WNT786437 WXP786436:WXP786437 BH851972:BH851973 LD851972:LD851973 UZ851972:UZ851973 AEV851972:AEV851973 AOR851972:AOR851973 AYN851972:AYN851973 BIJ851972:BIJ851973 BSF851972:BSF851973 CCB851972:CCB851973 CLX851972:CLX851973 CVT851972:CVT851973 DFP851972:DFP851973 DPL851972:DPL851973 DZH851972:DZH851973 EJD851972:EJD851973 ESZ851972:ESZ851973 FCV851972:FCV851973 FMR851972:FMR851973 FWN851972:FWN851973 GGJ851972:GGJ851973 GQF851972:GQF851973 HAB851972:HAB851973 HJX851972:HJX851973 HTT851972:HTT851973 IDP851972:IDP851973 INL851972:INL851973 IXH851972:IXH851973 JHD851972:JHD851973 JQZ851972:JQZ851973 KAV851972:KAV851973 KKR851972:KKR851973 KUN851972:KUN851973 LEJ851972:LEJ851973 LOF851972:LOF851973 LYB851972:LYB851973 MHX851972:MHX851973 MRT851972:MRT851973 NBP851972:NBP851973 NLL851972:NLL851973 NVH851972:NVH851973 OFD851972:OFD851973 OOZ851972:OOZ851973 OYV851972:OYV851973 PIR851972:PIR851973 PSN851972:PSN851973 QCJ851972:QCJ851973 QMF851972:QMF851973 QWB851972:QWB851973 RFX851972:RFX851973 RPT851972:RPT851973 RZP851972:RZP851973 SJL851972:SJL851973 STH851972:STH851973 TDD851972:TDD851973 TMZ851972:TMZ851973 TWV851972:TWV851973 UGR851972:UGR851973 UQN851972:UQN851973 VAJ851972:VAJ851973 VKF851972:VKF851973 VUB851972:VUB851973 WDX851972:WDX851973 WNT851972:WNT851973 WXP851972:WXP851973 BH917508:BH917509 LD917508:LD917509 UZ917508:UZ917509 AEV917508:AEV917509 AOR917508:AOR917509 AYN917508:AYN917509 BIJ917508:BIJ917509 BSF917508:BSF917509 CCB917508:CCB917509 CLX917508:CLX917509 CVT917508:CVT917509 DFP917508:DFP917509 DPL917508:DPL917509 DZH917508:DZH917509 EJD917508:EJD917509 ESZ917508:ESZ917509 FCV917508:FCV917509 FMR917508:FMR917509 FWN917508:FWN917509 GGJ917508:GGJ917509 GQF917508:GQF917509 HAB917508:HAB917509 HJX917508:HJX917509 HTT917508:HTT917509 IDP917508:IDP917509 INL917508:INL917509 IXH917508:IXH917509 JHD917508:JHD917509 JQZ917508:JQZ917509 KAV917508:KAV917509 KKR917508:KKR917509 KUN917508:KUN917509 LEJ917508:LEJ917509 LOF917508:LOF917509 LYB917508:LYB917509 MHX917508:MHX917509 MRT917508:MRT917509 NBP917508:NBP917509 NLL917508:NLL917509 NVH917508:NVH917509 OFD917508:OFD917509 OOZ917508:OOZ917509 OYV917508:OYV917509 PIR917508:PIR917509 PSN917508:PSN917509 QCJ917508:QCJ917509 QMF917508:QMF917509 QWB917508:QWB917509 RFX917508:RFX917509 RPT917508:RPT917509 RZP917508:RZP917509 SJL917508:SJL917509 STH917508:STH917509 TDD917508:TDD917509 TMZ917508:TMZ917509 TWV917508:TWV917509 UGR917508:UGR917509 UQN917508:UQN917509 VAJ917508:VAJ917509 VKF917508:VKF917509 VUB917508:VUB917509 WDX917508:WDX917509 WNT917508:WNT917509 WXP917508:WXP917509 BH983044:BH983045 LD983044:LD983045 UZ983044:UZ983045 AEV983044:AEV983045 AOR983044:AOR983045 AYN983044:AYN983045 BIJ983044:BIJ983045 BSF983044:BSF983045 CCB983044:CCB983045 CLX983044:CLX983045 CVT983044:CVT983045 DFP983044:DFP983045 DPL983044:DPL983045 DZH983044:DZH983045 EJD983044:EJD983045 ESZ983044:ESZ983045 FCV983044:FCV983045 FMR983044:FMR983045 FWN983044:FWN983045 GGJ983044:GGJ983045 GQF983044:GQF983045 HAB983044:HAB983045 HJX983044:HJX983045 HTT983044:HTT983045 IDP983044:IDP983045 INL983044:INL983045 IXH983044:IXH983045 JHD983044:JHD983045 JQZ983044:JQZ983045 KAV983044:KAV983045 KKR983044:KKR983045 KUN983044:KUN983045 LEJ983044:LEJ983045 LOF983044:LOF983045 LYB983044:LYB983045 MHX983044:MHX983045 MRT983044:MRT983045 NBP983044:NBP983045 NLL983044:NLL983045 NVH983044:NVH983045 OFD983044:OFD983045 OOZ983044:OOZ983045 OYV983044:OYV983045 PIR983044:PIR983045 PSN983044:PSN983045 QCJ983044:QCJ983045 QMF983044:QMF983045 QWB983044:QWB983045 RFX983044:RFX983045 RPT983044:RPT983045 RZP983044:RZP983045 SJL983044:SJL983045 STH983044:STH983045 TDD983044:TDD983045 TMZ983044:TMZ983045 TWV983044:TWV983045 UGR983044:UGR983045 UQN983044:UQN983045 VAJ983044:VAJ983045 VKF983044:VKF983045 VUB983044:VUB983045 WDX983044:WDX983045 WNT983044:WNT983045 WXP983044:WXP983045 BJ4:BJ5 LF4:LF5 VB4:VB5 AEX4:AEX5 AOT4:AOT5 AYP4:AYP5 BIL4:BIL5 BSH4:BSH5 CCD4:CCD5 CLZ4:CLZ5 CVV4:CVV5 DFR4:DFR5 DPN4:DPN5 DZJ4:DZJ5 EJF4:EJF5 ETB4:ETB5 FCX4:FCX5 FMT4:FMT5 FWP4:FWP5 GGL4:GGL5 GQH4:GQH5 HAD4:HAD5 HJZ4:HJZ5 HTV4:HTV5 IDR4:IDR5 INN4:INN5 IXJ4:IXJ5 JHF4:JHF5 JRB4:JRB5 KAX4:KAX5 KKT4:KKT5 KUP4:KUP5 LEL4:LEL5 LOH4:LOH5 LYD4:LYD5 MHZ4:MHZ5 MRV4:MRV5 NBR4:NBR5 NLN4:NLN5 NVJ4:NVJ5 OFF4:OFF5 OPB4:OPB5 OYX4:OYX5 PIT4:PIT5 PSP4:PSP5 QCL4:QCL5 QMH4:QMH5 QWD4:QWD5 RFZ4:RFZ5 RPV4:RPV5 RZR4:RZR5 SJN4:SJN5 STJ4:STJ5 TDF4:TDF5 TNB4:TNB5 TWX4:TWX5 UGT4:UGT5 UQP4:UQP5 VAL4:VAL5 VKH4:VKH5 VUD4:VUD5 WDZ4:WDZ5 WNV4:WNV5 WXR4:WXR5 BJ65540:BJ65541 LF65540:LF65541 VB65540:VB65541 AEX65540:AEX65541 AOT65540:AOT65541 AYP65540:AYP65541 BIL65540:BIL65541 BSH65540:BSH65541 CCD65540:CCD65541 CLZ65540:CLZ65541 CVV65540:CVV65541 DFR65540:DFR65541 DPN65540:DPN65541 DZJ65540:DZJ65541 EJF65540:EJF65541 ETB65540:ETB65541 FCX65540:FCX65541 FMT65540:FMT65541 FWP65540:FWP65541 GGL65540:GGL65541 GQH65540:GQH65541 HAD65540:HAD65541 HJZ65540:HJZ65541 HTV65540:HTV65541 IDR65540:IDR65541 INN65540:INN65541 IXJ65540:IXJ65541 JHF65540:JHF65541 JRB65540:JRB65541 KAX65540:KAX65541 KKT65540:KKT65541 KUP65540:KUP65541 LEL65540:LEL65541 LOH65540:LOH65541 LYD65540:LYD65541 MHZ65540:MHZ65541 MRV65540:MRV65541 NBR65540:NBR65541 NLN65540:NLN65541 NVJ65540:NVJ65541 OFF65540:OFF65541 OPB65540:OPB65541 OYX65540:OYX65541 PIT65540:PIT65541 PSP65540:PSP65541 QCL65540:QCL65541 QMH65540:QMH65541 QWD65540:QWD65541 RFZ65540:RFZ65541 RPV65540:RPV65541 RZR65540:RZR65541 SJN65540:SJN65541 STJ65540:STJ65541 TDF65540:TDF65541 TNB65540:TNB65541 TWX65540:TWX65541 UGT65540:UGT65541 UQP65540:UQP65541 VAL65540:VAL65541 VKH65540:VKH65541 VUD65540:VUD65541 WDZ65540:WDZ65541 WNV65540:WNV65541 WXR65540:WXR65541 BJ131076:BJ131077 LF131076:LF131077 VB131076:VB131077 AEX131076:AEX131077 AOT131076:AOT131077 AYP131076:AYP131077 BIL131076:BIL131077 BSH131076:BSH131077 CCD131076:CCD131077 CLZ131076:CLZ131077 CVV131076:CVV131077 DFR131076:DFR131077 DPN131076:DPN131077 DZJ131076:DZJ131077 EJF131076:EJF131077 ETB131076:ETB131077 FCX131076:FCX131077 FMT131076:FMT131077 FWP131076:FWP131077 GGL131076:GGL131077 GQH131076:GQH131077 HAD131076:HAD131077 HJZ131076:HJZ131077 HTV131076:HTV131077 IDR131076:IDR131077 INN131076:INN131077 IXJ131076:IXJ131077 JHF131076:JHF131077 JRB131076:JRB131077 KAX131076:KAX131077 KKT131076:KKT131077 KUP131076:KUP131077 LEL131076:LEL131077 LOH131076:LOH131077 LYD131076:LYD131077 MHZ131076:MHZ131077 MRV131076:MRV131077 NBR131076:NBR131077 NLN131076:NLN131077 NVJ131076:NVJ131077 OFF131076:OFF131077 OPB131076:OPB131077 OYX131076:OYX131077 PIT131076:PIT131077 PSP131076:PSP131077 QCL131076:QCL131077 QMH131076:QMH131077 QWD131076:QWD131077 RFZ131076:RFZ131077 RPV131076:RPV131077 RZR131076:RZR131077 SJN131076:SJN131077 STJ131076:STJ131077 TDF131076:TDF131077 TNB131076:TNB131077 TWX131076:TWX131077 UGT131076:UGT131077 UQP131076:UQP131077 VAL131076:VAL131077 VKH131076:VKH131077 VUD131076:VUD131077 WDZ131076:WDZ131077 WNV131076:WNV131077 WXR131076:WXR131077 BJ196612:BJ196613 LF196612:LF196613 VB196612:VB196613 AEX196612:AEX196613 AOT196612:AOT196613 AYP196612:AYP196613 BIL196612:BIL196613 BSH196612:BSH196613 CCD196612:CCD196613 CLZ196612:CLZ196613 CVV196612:CVV196613 DFR196612:DFR196613 DPN196612:DPN196613 DZJ196612:DZJ196613 EJF196612:EJF196613 ETB196612:ETB196613 FCX196612:FCX196613 FMT196612:FMT196613 FWP196612:FWP196613 GGL196612:GGL196613 GQH196612:GQH196613 HAD196612:HAD196613 HJZ196612:HJZ196613 HTV196612:HTV196613 IDR196612:IDR196613 INN196612:INN196613 IXJ196612:IXJ196613 JHF196612:JHF196613 JRB196612:JRB196613 KAX196612:KAX196613 KKT196612:KKT196613 KUP196612:KUP196613 LEL196612:LEL196613 LOH196612:LOH196613 LYD196612:LYD196613 MHZ196612:MHZ196613 MRV196612:MRV196613 NBR196612:NBR196613 NLN196612:NLN196613 NVJ196612:NVJ196613 OFF196612:OFF196613 OPB196612:OPB196613 OYX196612:OYX196613 PIT196612:PIT196613 PSP196612:PSP196613 QCL196612:QCL196613 QMH196612:QMH196613 QWD196612:QWD196613 RFZ196612:RFZ196613 RPV196612:RPV196613 RZR196612:RZR196613 SJN196612:SJN196613 STJ196612:STJ196613 TDF196612:TDF196613 TNB196612:TNB196613 TWX196612:TWX196613 UGT196612:UGT196613 UQP196612:UQP196613 VAL196612:VAL196613 VKH196612:VKH196613 VUD196612:VUD196613 WDZ196612:WDZ196613 WNV196612:WNV196613 WXR196612:WXR196613 BJ262148:BJ262149 LF262148:LF262149 VB262148:VB262149 AEX262148:AEX262149 AOT262148:AOT262149 AYP262148:AYP262149 BIL262148:BIL262149 BSH262148:BSH262149 CCD262148:CCD262149 CLZ262148:CLZ262149 CVV262148:CVV262149 DFR262148:DFR262149 DPN262148:DPN262149 DZJ262148:DZJ262149 EJF262148:EJF262149 ETB262148:ETB262149 FCX262148:FCX262149 FMT262148:FMT262149 FWP262148:FWP262149 GGL262148:GGL262149 GQH262148:GQH262149 HAD262148:HAD262149 HJZ262148:HJZ262149 HTV262148:HTV262149 IDR262148:IDR262149 INN262148:INN262149 IXJ262148:IXJ262149 JHF262148:JHF262149 JRB262148:JRB262149 KAX262148:KAX262149 KKT262148:KKT262149 KUP262148:KUP262149 LEL262148:LEL262149 LOH262148:LOH262149 LYD262148:LYD262149 MHZ262148:MHZ262149 MRV262148:MRV262149 NBR262148:NBR262149 NLN262148:NLN262149 NVJ262148:NVJ262149 OFF262148:OFF262149 OPB262148:OPB262149 OYX262148:OYX262149 PIT262148:PIT262149 PSP262148:PSP262149 QCL262148:QCL262149 QMH262148:QMH262149 QWD262148:QWD262149 RFZ262148:RFZ262149 RPV262148:RPV262149 RZR262148:RZR262149 SJN262148:SJN262149 STJ262148:STJ262149 TDF262148:TDF262149 TNB262148:TNB262149 TWX262148:TWX262149 UGT262148:UGT262149 UQP262148:UQP262149 VAL262148:VAL262149 VKH262148:VKH262149 VUD262148:VUD262149 WDZ262148:WDZ262149 WNV262148:WNV262149 WXR262148:WXR262149 BJ327684:BJ327685 LF327684:LF327685 VB327684:VB327685 AEX327684:AEX327685 AOT327684:AOT327685 AYP327684:AYP327685 BIL327684:BIL327685 BSH327684:BSH327685 CCD327684:CCD327685 CLZ327684:CLZ327685 CVV327684:CVV327685 DFR327684:DFR327685 DPN327684:DPN327685 DZJ327684:DZJ327685 EJF327684:EJF327685 ETB327684:ETB327685 FCX327684:FCX327685 FMT327684:FMT327685 FWP327684:FWP327685 GGL327684:GGL327685 GQH327684:GQH327685 HAD327684:HAD327685 HJZ327684:HJZ327685 HTV327684:HTV327685 IDR327684:IDR327685 INN327684:INN327685 IXJ327684:IXJ327685 JHF327684:JHF327685 JRB327684:JRB327685 KAX327684:KAX327685 KKT327684:KKT327685 KUP327684:KUP327685 LEL327684:LEL327685 LOH327684:LOH327685 LYD327684:LYD327685 MHZ327684:MHZ327685 MRV327684:MRV327685 NBR327684:NBR327685 NLN327684:NLN327685 NVJ327684:NVJ327685 OFF327684:OFF327685 OPB327684:OPB327685 OYX327684:OYX327685 PIT327684:PIT327685 PSP327684:PSP327685 QCL327684:QCL327685 QMH327684:QMH327685 QWD327684:QWD327685 RFZ327684:RFZ327685 RPV327684:RPV327685 RZR327684:RZR327685 SJN327684:SJN327685 STJ327684:STJ327685 TDF327684:TDF327685 TNB327684:TNB327685 TWX327684:TWX327685 UGT327684:UGT327685 UQP327684:UQP327685 VAL327684:VAL327685 VKH327684:VKH327685 VUD327684:VUD327685 WDZ327684:WDZ327685 WNV327684:WNV327685 WXR327684:WXR327685 BJ393220:BJ393221 LF393220:LF393221 VB393220:VB393221 AEX393220:AEX393221 AOT393220:AOT393221 AYP393220:AYP393221 BIL393220:BIL393221 BSH393220:BSH393221 CCD393220:CCD393221 CLZ393220:CLZ393221 CVV393220:CVV393221 DFR393220:DFR393221 DPN393220:DPN393221 DZJ393220:DZJ393221 EJF393220:EJF393221 ETB393220:ETB393221 FCX393220:FCX393221 FMT393220:FMT393221 FWP393220:FWP393221 GGL393220:GGL393221 GQH393220:GQH393221 HAD393220:HAD393221 HJZ393220:HJZ393221 HTV393220:HTV393221 IDR393220:IDR393221 INN393220:INN393221 IXJ393220:IXJ393221 JHF393220:JHF393221 JRB393220:JRB393221 KAX393220:KAX393221 KKT393220:KKT393221 KUP393220:KUP393221 LEL393220:LEL393221 LOH393220:LOH393221 LYD393220:LYD393221 MHZ393220:MHZ393221 MRV393220:MRV393221 NBR393220:NBR393221 NLN393220:NLN393221 NVJ393220:NVJ393221 OFF393220:OFF393221 OPB393220:OPB393221 OYX393220:OYX393221 PIT393220:PIT393221 PSP393220:PSP393221 QCL393220:QCL393221 QMH393220:QMH393221 QWD393220:QWD393221 RFZ393220:RFZ393221 RPV393220:RPV393221 RZR393220:RZR393221 SJN393220:SJN393221 STJ393220:STJ393221 TDF393220:TDF393221 TNB393220:TNB393221 TWX393220:TWX393221 UGT393220:UGT393221 UQP393220:UQP393221 VAL393220:VAL393221 VKH393220:VKH393221 VUD393220:VUD393221 WDZ393220:WDZ393221 WNV393220:WNV393221 WXR393220:WXR393221 BJ458756:BJ458757 LF458756:LF458757 VB458756:VB458757 AEX458756:AEX458757 AOT458756:AOT458757 AYP458756:AYP458757 BIL458756:BIL458757 BSH458756:BSH458757 CCD458756:CCD458757 CLZ458756:CLZ458757 CVV458756:CVV458757 DFR458756:DFR458757 DPN458756:DPN458757 DZJ458756:DZJ458757 EJF458756:EJF458757 ETB458756:ETB458757 FCX458756:FCX458757 FMT458756:FMT458757 FWP458756:FWP458757 GGL458756:GGL458757 GQH458756:GQH458757 HAD458756:HAD458757 HJZ458756:HJZ458757 HTV458756:HTV458757 IDR458756:IDR458757 INN458756:INN458757 IXJ458756:IXJ458757 JHF458756:JHF458757 JRB458756:JRB458757 KAX458756:KAX458757 KKT458756:KKT458757 KUP458756:KUP458757 LEL458756:LEL458757 LOH458756:LOH458757 LYD458756:LYD458757 MHZ458756:MHZ458757 MRV458756:MRV458757 NBR458756:NBR458757 NLN458756:NLN458757 NVJ458756:NVJ458757 OFF458756:OFF458757 OPB458756:OPB458757 OYX458756:OYX458757 PIT458756:PIT458757 PSP458756:PSP458757 QCL458756:QCL458757 QMH458756:QMH458757 QWD458756:QWD458757 RFZ458756:RFZ458757 RPV458756:RPV458757 RZR458756:RZR458757 SJN458756:SJN458757 STJ458756:STJ458757 TDF458756:TDF458757 TNB458756:TNB458757 TWX458756:TWX458757 UGT458756:UGT458757 UQP458756:UQP458757 VAL458756:VAL458757 VKH458756:VKH458757 VUD458756:VUD458757 WDZ458756:WDZ458757 WNV458756:WNV458757 WXR458756:WXR458757 BJ524292:BJ524293 LF524292:LF524293 VB524292:VB524293 AEX524292:AEX524293 AOT524292:AOT524293 AYP524292:AYP524293 BIL524292:BIL524293 BSH524292:BSH524293 CCD524292:CCD524293 CLZ524292:CLZ524293 CVV524292:CVV524293 DFR524292:DFR524293 DPN524292:DPN524293 DZJ524292:DZJ524293 EJF524292:EJF524293 ETB524292:ETB524293 FCX524292:FCX524293 FMT524292:FMT524293 FWP524292:FWP524293 GGL524292:GGL524293 GQH524292:GQH524293 HAD524292:HAD524293 HJZ524292:HJZ524293 HTV524292:HTV524293 IDR524292:IDR524293 INN524292:INN524293 IXJ524292:IXJ524293 JHF524292:JHF524293 JRB524292:JRB524293 KAX524292:KAX524293 KKT524292:KKT524293 KUP524292:KUP524293 LEL524292:LEL524293 LOH524292:LOH524293 LYD524292:LYD524293 MHZ524292:MHZ524293 MRV524292:MRV524293 NBR524292:NBR524293 NLN524292:NLN524293 NVJ524292:NVJ524293 OFF524292:OFF524293 OPB524292:OPB524293 OYX524292:OYX524293 PIT524292:PIT524293 PSP524292:PSP524293 QCL524292:QCL524293 QMH524292:QMH524293 QWD524292:QWD524293 RFZ524292:RFZ524293 RPV524292:RPV524293 RZR524292:RZR524293 SJN524292:SJN524293 STJ524292:STJ524293 TDF524292:TDF524293 TNB524292:TNB524293 TWX524292:TWX524293 UGT524292:UGT524293 UQP524292:UQP524293 VAL524292:VAL524293 VKH524292:VKH524293 VUD524292:VUD524293 WDZ524292:WDZ524293 WNV524292:WNV524293 WXR524292:WXR524293 BJ589828:BJ589829 LF589828:LF589829 VB589828:VB589829 AEX589828:AEX589829 AOT589828:AOT589829 AYP589828:AYP589829 BIL589828:BIL589829 BSH589828:BSH589829 CCD589828:CCD589829 CLZ589828:CLZ589829 CVV589828:CVV589829 DFR589828:DFR589829 DPN589828:DPN589829 DZJ589828:DZJ589829 EJF589828:EJF589829 ETB589828:ETB589829 FCX589828:FCX589829 FMT589828:FMT589829 FWP589828:FWP589829 GGL589828:GGL589829 GQH589828:GQH589829 HAD589828:HAD589829 HJZ589828:HJZ589829 HTV589828:HTV589829 IDR589828:IDR589829 INN589828:INN589829 IXJ589828:IXJ589829 JHF589828:JHF589829 JRB589828:JRB589829 KAX589828:KAX589829 KKT589828:KKT589829 KUP589828:KUP589829 LEL589828:LEL589829 LOH589828:LOH589829 LYD589828:LYD589829 MHZ589828:MHZ589829 MRV589828:MRV589829 NBR589828:NBR589829 NLN589828:NLN589829 NVJ589828:NVJ589829 OFF589828:OFF589829 OPB589828:OPB589829 OYX589828:OYX589829 PIT589828:PIT589829 PSP589828:PSP589829 QCL589828:QCL589829 QMH589828:QMH589829 QWD589828:QWD589829 RFZ589828:RFZ589829 RPV589828:RPV589829 RZR589828:RZR589829 SJN589828:SJN589829 STJ589828:STJ589829 TDF589828:TDF589829 TNB589828:TNB589829 TWX589828:TWX589829 UGT589828:UGT589829 UQP589828:UQP589829 VAL589828:VAL589829 VKH589828:VKH589829 VUD589828:VUD589829 WDZ589828:WDZ589829 WNV589828:WNV589829 WXR589828:WXR589829 BJ655364:BJ655365 LF655364:LF655365 VB655364:VB655365 AEX655364:AEX655365 AOT655364:AOT655365 AYP655364:AYP655365 BIL655364:BIL655365 BSH655364:BSH655365 CCD655364:CCD655365 CLZ655364:CLZ655365 CVV655364:CVV655365 DFR655364:DFR655365 DPN655364:DPN655365 DZJ655364:DZJ655365 EJF655364:EJF655365 ETB655364:ETB655365 FCX655364:FCX655365 FMT655364:FMT655365 FWP655364:FWP655365 GGL655364:GGL655365 GQH655364:GQH655365 HAD655364:HAD655365 HJZ655364:HJZ655365 HTV655364:HTV655365 IDR655364:IDR655365 INN655364:INN655365 IXJ655364:IXJ655365 JHF655364:JHF655365 JRB655364:JRB655365 KAX655364:KAX655365 KKT655364:KKT655365 KUP655364:KUP655365 LEL655364:LEL655365 LOH655364:LOH655365 LYD655364:LYD655365 MHZ655364:MHZ655365 MRV655364:MRV655365 NBR655364:NBR655365 NLN655364:NLN655365 NVJ655364:NVJ655365 OFF655364:OFF655365 OPB655364:OPB655365 OYX655364:OYX655365 PIT655364:PIT655365 PSP655364:PSP655365 QCL655364:QCL655365 QMH655364:QMH655365 QWD655364:QWD655365 RFZ655364:RFZ655365 RPV655364:RPV655365 RZR655364:RZR655365 SJN655364:SJN655365 STJ655364:STJ655365 TDF655364:TDF655365 TNB655364:TNB655365 TWX655364:TWX655365 UGT655364:UGT655365 UQP655364:UQP655365 VAL655364:VAL655365 VKH655364:VKH655365 VUD655364:VUD655365 WDZ655364:WDZ655365 WNV655364:WNV655365 WXR655364:WXR655365 BJ720900:BJ720901 LF720900:LF720901 VB720900:VB720901 AEX720900:AEX720901 AOT720900:AOT720901 AYP720900:AYP720901 BIL720900:BIL720901 BSH720900:BSH720901 CCD720900:CCD720901 CLZ720900:CLZ720901 CVV720900:CVV720901 DFR720900:DFR720901 DPN720900:DPN720901 DZJ720900:DZJ720901 EJF720900:EJF720901 ETB720900:ETB720901 FCX720900:FCX720901 FMT720900:FMT720901 FWP720900:FWP720901 GGL720900:GGL720901 GQH720900:GQH720901 HAD720900:HAD720901 HJZ720900:HJZ720901 HTV720900:HTV720901 IDR720900:IDR720901 INN720900:INN720901 IXJ720900:IXJ720901 JHF720900:JHF720901 JRB720900:JRB720901 KAX720900:KAX720901 KKT720900:KKT720901 KUP720900:KUP720901 LEL720900:LEL720901 LOH720900:LOH720901 LYD720900:LYD720901 MHZ720900:MHZ720901 MRV720900:MRV720901 NBR720900:NBR720901 NLN720900:NLN720901 NVJ720900:NVJ720901 OFF720900:OFF720901 OPB720900:OPB720901 OYX720900:OYX720901 PIT720900:PIT720901 PSP720900:PSP720901 QCL720900:QCL720901 QMH720900:QMH720901 QWD720900:QWD720901 RFZ720900:RFZ720901 RPV720900:RPV720901 RZR720900:RZR720901 SJN720900:SJN720901 STJ720900:STJ720901 TDF720900:TDF720901 TNB720900:TNB720901 TWX720900:TWX720901 UGT720900:UGT720901 UQP720900:UQP720901 VAL720900:VAL720901 VKH720900:VKH720901 VUD720900:VUD720901 WDZ720900:WDZ720901 WNV720900:WNV720901 WXR720900:WXR720901 BJ786436:BJ786437 LF786436:LF786437 VB786436:VB786437 AEX786436:AEX786437 AOT786436:AOT786437 AYP786436:AYP786437 BIL786436:BIL786437 BSH786436:BSH786437 CCD786436:CCD786437 CLZ786436:CLZ786437 CVV786436:CVV786437 DFR786436:DFR786437 DPN786436:DPN786437 DZJ786436:DZJ786437 EJF786436:EJF786437 ETB786436:ETB786437 FCX786436:FCX786437 FMT786436:FMT786437 FWP786436:FWP786437 GGL786436:GGL786437 GQH786436:GQH786437 HAD786436:HAD786437 HJZ786436:HJZ786437 HTV786436:HTV786437 IDR786436:IDR786437 INN786436:INN786437 IXJ786436:IXJ786437 JHF786436:JHF786437 JRB786436:JRB786437 KAX786436:KAX786437 KKT786436:KKT786437 KUP786436:KUP786437 LEL786436:LEL786437 LOH786436:LOH786437 LYD786436:LYD786437 MHZ786436:MHZ786437 MRV786436:MRV786437 NBR786436:NBR786437 NLN786436:NLN786437 NVJ786436:NVJ786437 OFF786436:OFF786437 OPB786436:OPB786437 OYX786436:OYX786437 PIT786436:PIT786437 PSP786436:PSP786437 QCL786436:QCL786437 QMH786436:QMH786437 QWD786436:QWD786437 RFZ786436:RFZ786437 RPV786436:RPV786437 RZR786436:RZR786437 SJN786436:SJN786437 STJ786436:STJ786437 TDF786436:TDF786437 TNB786436:TNB786437 TWX786436:TWX786437 UGT786436:UGT786437 UQP786436:UQP786437 VAL786436:VAL786437 VKH786436:VKH786437 VUD786436:VUD786437 WDZ786436:WDZ786437 WNV786436:WNV786437 WXR786436:WXR786437 BJ851972:BJ851973 LF851972:LF851973 VB851972:VB851973 AEX851972:AEX851973 AOT851972:AOT851973 AYP851972:AYP851973 BIL851972:BIL851973 BSH851972:BSH851973 CCD851972:CCD851973 CLZ851972:CLZ851973 CVV851972:CVV851973 DFR851972:DFR851973 DPN851972:DPN851973 DZJ851972:DZJ851973 EJF851972:EJF851973 ETB851972:ETB851973 FCX851972:FCX851973 FMT851972:FMT851973 FWP851972:FWP851973 GGL851972:GGL851973 GQH851972:GQH851973 HAD851972:HAD851973 HJZ851972:HJZ851973 HTV851972:HTV851973 IDR851972:IDR851973 INN851972:INN851973 IXJ851972:IXJ851973 JHF851972:JHF851973 JRB851972:JRB851973 KAX851972:KAX851973 KKT851972:KKT851973 KUP851972:KUP851973 LEL851972:LEL851973 LOH851972:LOH851973 LYD851972:LYD851973 MHZ851972:MHZ851973 MRV851972:MRV851973 NBR851972:NBR851973 NLN851972:NLN851973 NVJ851972:NVJ851973 OFF851972:OFF851973 OPB851972:OPB851973 OYX851972:OYX851973 PIT851972:PIT851973 PSP851972:PSP851973 QCL851972:QCL851973 QMH851972:QMH851973 QWD851972:QWD851973 RFZ851972:RFZ851973 RPV851972:RPV851973 RZR851972:RZR851973 SJN851972:SJN851973 STJ851972:STJ851973 TDF851972:TDF851973 TNB851972:TNB851973 TWX851972:TWX851973 UGT851972:UGT851973 UQP851972:UQP851973 VAL851972:VAL851973 VKH851972:VKH851973 VUD851972:VUD851973 WDZ851972:WDZ851973 WNV851972:WNV851973 WXR851972:WXR851973 BJ917508:BJ917509 LF917508:LF917509 VB917508:VB917509 AEX917508:AEX917509 AOT917508:AOT917509 AYP917508:AYP917509 BIL917508:BIL917509 BSH917508:BSH917509 CCD917508:CCD917509 CLZ917508:CLZ917509 CVV917508:CVV917509 DFR917508:DFR917509 DPN917508:DPN917509 DZJ917508:DZJ917509 EJF917508:EJF917509 ETB917508:ETB917509 FCX917508:FCX917509 FMT917508:FMT917509 FWP917508:FWP917509 GGL917508:GGL917509 GQH917508:GQH917509 HAD917508:HAD917509 HJZ917508:HJZ917509 HTV917508:HTV917509 IDR917508:IDR917509 INN917508:INN917509 IXJ917508:IXJ917509 JHF917508:JHF917509 JRB917508:JRB917509 KAX917508:KAX917509 KKT917508:KKT917509 KUP917508:KUP917509 LEL917508:LEL917509 LOH917508:LOH917509 LYD917508:LYD917509 MHZ917508:MHZ917509 MRV917508:MRV917509 NBR917508:NBR917509 NLN917508:NLN917509 NVJ917508:NVJ917509 OFF917508:OFF917509 OPB917508:OPB917509 OYX917508:OYX917509 PIT917508:PIT917509 PSP917508:PSP917509 QCL917508:QCL917509 QMH917508:QMH917509 QWD917508:QWD917509 RFZ917508:RFZ917509 RPV917508:RPV917509 RZR917508:RZR917509 SJN917508:SJN917509 STJ917508:STJ917509 TDF917508:TDF917509 TNB917508:TNB917509 TWX917508:TWX917509 UGT917508:UGT917509 UQP917508:UQP917509 VAL917508:VAL917509 VKH917508:VKH917509 VUD917508:VUD917509 WDZ917508:WDZ917509 WNV917508:WNV917509 WXR917508:WXR917509 BJ983044:BJ983045 LF983044:LF983045 VB983044:VB983045 AEX983044:AEX983045 AOT983044:AOT983045 AYP983044:AYP983045 BIL983044:BIL983045 BSH983044:BSH983045 CCD983044:CCD983045 CLZ983044:CLZ983045 CVV983044:CVV983045 DFR983044:DFR983045 DPN983044:DPN983045 DZJ983044:DZJ983045 EJF983044:EJF983045 ETB983044:ETB983045 FCX983044:FCX983045 FMT983044:FMT983045 FWP983044:FWP983045 GGL983044:GGL983045 GQH983044:GQH983045 HAD983044:HAD983045 HJZ983044:HJZ983045 HTV983044:HTV983045 IDR983044:IDR983045 INN983044:INN983045 IXJ983044:IXJ983045 JHF983044:JHF983045 JRB983044:JRB983045 KAX983044:KAX983045 KKT983044:KKT983045 KUP983044:KUP983045 LEL983044:LEL983045 LOH983044:LOH983045 LYD983044:LYD983045 MHZ983044:MHZ983045 MRV983044:MRV983045 NBR983044:NBR983045 NLN983044:NLN983045 NVJ983044:NVJ983045 OFF983044:OFF983045 OPB983044:OPB983045 OYX983044:OYX983045 PIT983044:PIT983045 PSP983044:PSP983045 QCL983044:QCL983045 QMH983044:QMH983045 QWD983044:QWD983045 RFZ983044:RFZ983045 RPV983044:RPV983045 RZR983044:RZR983045 SJN983044:SJN983045 STJ983044:STJ983045 TDF983044:TDF983045 TNB983044:TNB983045 TWX983044:TWX983045 UGT983044:UGT983045 UQP983044:UQP983045 VAL983044:VAL983045 VKH983044:VKH983045 VUD983044:VUD983045 WDZ983044:WDZ983045 WNV983044:WNV983045 WXR983044:WXR983045 BB5 KX5 UT5 AEP5 AOL5 AYH5 BID5 BRZ5 CBV5 CLR5 CVN5 DFJ5 DPF5 DZB5 EIX5 EST5 FCP5 FML5 FWH5 GGD5 GPZ5 GZV5 HJR5 HTN5 IDJ5 INF5 IXB5 JGX5 JQT5 KAP5 KKL5 KUH5 LED5 LNZ5 LXV5 MHR5 MRN5 NBJ5 NLF5 NVB5 OEX5 OOT5 OYP5 PIL5 PSH5 QCD5 QLZ5 QVV5 RFR5 RPN5 RZJ5 SJF5 STB5 TCX5 TMT5 TWP5 UGL5 UQH5 VAD5 VJZ5 VTV5 WDR5 WNN5 WXJ5 BB65541 KX65541 UT65541 AEP65541 AOL65541 AYH65541 BID65541 BRZ65541 CBV65541 CLR65541 CVN65541 DFJ65541 DPF65541 DZB65541 EIX65541 EST65541 FCP65541 FML65541 FWH65541 GGD65541 GPZ65541 GZV65541 HJR65541 HTN65541 IDJ65541 INF65541 IXB65541 JGX65541 JQT65541 KAP65541 KKL65541 KUH65541 LED65541 LNZ65541 LXV65541 MHR65541 MRN65541 NBJ65541 NLF65541 NVB65541 OEX65541 OOT65541 OYP65541 PIL65541 PSH65541 QCD65541 QLZ65541 QVV65541 RFR65541 RPN65541 RZJ65541 SJF65541 STB65541 TCX65541 TMT65541 TWP65541 UGL65541 UQH65541 VAD65541 VJZ65541 VTV65541 WDR65541 WNN65541 WXJ65541 BB131077 KX131077 UT131077 AEP131077 AOL131077 AYH131077 BID131077 BRZ131077 CBV131077 CLR131077 CVN131077 DFJ131077 DPF131077 DZB131077 EIX131077 EST131077 FCP131077 FML131077 FWH131077 GGD131077 GPZ131077 GZV131077 HJR131077 HTN131077 IDJ131077 INF131077 IXB131077 JGX131077 JQT131077 KAP131077 KKL131077 KUH131077 LED131077 LNZ131077 LXV131077 MHR131077 MRN131077 NBJ131077 NLF131077 NVB131077 OEX131077 OOT131077 OYP131077 PIL131077 PSH131077 QCD131077 QLZ131077 QVV131077 RFR131077 RPN131077 RZJ131077 SJF131077 STB131077 TCX131077 TMT131077 TWP131077 UGL131077 UQH131077 VAD131077 VJZ131077 VTV131077 WDR131077 WNN131077 WXJ131077 BB196613 KX196613 UT196613 AEP196613 AOL196613 AYH196613 BID196613 BRZ196613 CBV196613 CLR196613 CVN196613 DFJ196613 DPF196613 DZB196613 EIX196613 EST196613 FCP196613 FML196613 FWH196613 GGD196613 GPZ196613 GZV196613 HJR196613 HTN196613 IDJ196613 INF196613 IXB196613 JGX196613 JQT196613 KAP196613 KKL196613 KUH196613 LED196613 LNZ196613 LXV196613 MHR196613 MRN196613 NBJ196613 NLF196613 NVB196613 OEX196613 OOT196613 OYP196613 PIL196613 PSH196613 QCD196613 QLZ196613 QVV196613 RFR196613 RPN196613 RZJ196613 SJF196613 STB196613 TCX196613 TMT196613 TWP196613 UGL196613 UQH196613 VAD196613 VJZ196613 VTV196613 WDR196613 WNN196613 WXJ196613 BB262149 KX262149 UT262149 AEP262149 AOL262149 AYH262149 BID262149 BRZ262149 CBV262149 CLR262149 CVN262149 DFJ262149 DPF262149 DZB262149 EIX262149 EST262149 FCP262149 FML262149 FWH262149 GGD262149 GPZ262149 GZV262149 HJR262149 HTN262149 IDJ262149 INF262149 IXB262149 JGX262149 JQT262149 KAP262149 KKL262149 KUH262149 LED262149 LNZ262149 LXV262149 MHR262149 MRN262149 NBJ262149 NLF262149 NVB262149 OEX262149 OOT262149 OYP262149 PIL262149 PSH262149 QCD262149 QLZ262149 QVV262149 RFR262149 RPN262149 RZJ262149 SJF262149 STB262149 TCX262149 TMT262149 TWP262149 UGL262149 UQH262149 VAD262149 VJZ262149 VTV262149 WDR262149 WNN262149 WXJ262149 BB327685 KX327685 UT327685 AEP327685 AOL327685 AYH327685 BID327685 BRZ327685 CBV327685 CLR327685 CVN327685 DFJ327685 DPF327685 DZB327685 EIX327685 EST327685 FCP327685 FML327685 FWH327685 GGD327685 GPZ327685 GZV327685 HJR327685 HTN327685 IDJ327685 INF327685 IXB327685 JGX327685 JQT327685 KAP327685 KKL327685 KUH327685 LED327685 LNZ327685 LXV327685 MHR327685 MRN327685 NBJ327685 NLF327685 NVB327685 OEX327685 OOT327685 OYP327685 PIL327685 PSH327685 QCD327685 QLZ327685 QVV327685 RFR327685 RPN327685 RZJ327685 SJF327685 STB327685 TCX327685 TMT327685 TWP327685 UGL327685 UQH327685 VAD327685 VJZ327685 VTV327685 WDR327685 WNN327685 WXJ327685 BB393221 KX393221 UT393221 AEP393221 AOL393221 AYH393221 BID393221 BRZ393221 CBV393221 CLR393221 CVN393221 DFJ393221 DPF393221 DZB393221 EIX393221 EST393221 FCP393221 FML393221 FWH393221 GGD393221 GPZ393221 GZV393221 HJR393221 HTN393221 IDJ393221 INF393221 IXB393221 JGX393221 JQT393221 KAP393221 KKL393221 KUH393221 LED393221 LNZ393221 LXV393221 MHR393221 MRN393221 NBJ393221 NLF393221 NVB393221 OEX393221 OOT393221 OYP393221 PIL393221 PSH393221 QCD393221 QLZ393221 QVV393221 RFR393221 RPN393221 RZJ393221 SJF393221 STB393221 TCX393221 TMT393221 TWP393221 UGL393221 UQH393221 VAD393221 VJZ393221 VTV393221 WDR393221 WNN393221 WXJ393221 BB458757 KX458757 UT458757 AEP458757 AOL458757 AYH458757 BID458757 BRZ458757 CBV458757 CLR458757 CVN458757 DFJ458757 DPF458757 DZB458757 EIX458757 EST458757 FCP458757 FML458757 FWH458757 GGD458757 GPZ458757 GZV458757 HJR458757 HTN458757 IDJ458757 INF458757 IXB458757 JGX458757 JQT458757 KAP458757 KKL458757 KUH458757 LED458757 LNZ458757 LXV458757 MHR458757 MRN458757 NBJ458757 NLF458757 NVB458757 OEX458757 OOT458757 OYP458757 PIL458757 PSH458757 QCD458757 QLZ458757 QVV458757 RFR458757 RPN458757 RZJ458757 SJF458757 STB458757 TCX458757 TMT458757 TWP458757 UGL458757 UQH458757 VAD458757 VJZ458757 VTV458757 WDR458757 WNN458757 WXJ458757 BB524293 KX524293 UT524293 AEP524293 AOL524293 AYH524293 BID524293 BRZ524293 CBV524293 CLR524293 CVN524293 DFJ524293 DPF524293 DZB524293 EIX524293 EST524293 FCP524293 FML524293 FWH524293 GGD524293 GPZ524293 GZV524293 HJR524293 HTN524293 IDJ524293 INF524293 IXB524293 JGX524293 JQT524293 KAP524293 KKL524293 KUH524293 LED524293 LNZ524293 LXV524293 MHR524293 MRN524293 NBJ524293 NLF524293 NVB524293 OEX524293 OOT524293 OYP524293 PIL524293 PSH524293 QCD524293 QLZ524293 QVV524293 RFR524293 RPN524293 RZJ524293 SJF524293 STB524293 TCX524293 TMT524293 TWP524293 UGL524293 UQH524293 VAD524293 VJZ524293 VTV524293 WDR524293 WNN524293 WXJ524293 BB589829 KX589829 UT589829 AEP589829 AOL589829 AYH589829 BID589829 BRZ589829 CBV589829 CLR589829 CVN589829 DFJ589829 DPF589829 DZB589829 EIX589829 EST589829 FCP589829 FML589829 FWH589829 GGD589829 GPZ589829 GZV589829 HJR589829 HTN589829 IDJ589829 INF589829 IXB589829 JGX589829 JQT589829 KAP589829 KKL589829 KUH589829 LED589829 LNZ589829 LXV589829 MHR589829 MRN589829 NBJ589829 NLF589829 NVB589829 OEX589829 OOT589829 OYP589829 PIL589829 PSH589829 QCD589829 QLZ589829 QVV589829 RFR589829 RPN589829 RZJ589829 SJF589829 STB589829 TCX589829 TMT589829 TWP589829 UGL589829 UQH589829 VAD589829 VJZ589829 VTV589829 WDR589829 WNN589829 WXJ589829 BB655365 KX655365 UT655365 AEP655365 AOL655365 AYH655365 BID655365 BRZ655365 CBV655365 CLR655365 CVN655365 DFJ655365 DPF655365 DZB655365 EIX655365 EST655365 FCP655365 FML655365 FWH655365 GGD655365 GPZ655365 GZV655365 HJR655365 HTN655365 IDJ655365 INF655365 IXB655365 JGX655365 JQT655365 KAP655365 KKL655365 KUH655365 LED655365 LNZ655365 LXV655365 MHR655365 MRN655365 NBJ655365 NLF655365 NVB655365 OEX655365 OOT655365 OYP655365 PIL655365 PSH655365 QCD655365 QLZ655365 QVV655365 RFR655365 RPN655365 RZJ655365 SJF655365 STB655365 TCX655365 TMT655365 TWP655365 UGL655365 UQH655365 VAD655365 VJZ655365 VTV655365 WDR655365 WNN655365 WXJ655365 BB720901 KX720901 UT720901 AEP720901 AOL720901 AYH720901 BID720901 BRZ720901 CBV720901 CLR720901 CVN720901 DFJ720901 DPF720901 DZB720901 EIX720901 EST720901 FCP720901 FML720901 FWH720901 GGD720901 GPZ720901 GZV720901 HJR720901 HTN720901 IDJ720901 INF720901 IXB720901 JGX720901 JQT720901 KAP720901 KKL720901 KUH720901 LED720901 LNZ720901 LXV720901 MHR720901 MRN720901 NBJ720901 NLF720901 NVB720901 OEX720901 OOT720901 OYP720901 PIL720901 PSH720901 QCD720901 QLZ720901 QVV720901 RFR720901 RPN720901 RZJ720901 SJF720901 STB720901 TCX720901 TMT720901 TWP720901 UGL720901 UQH720901 VAD720901 VJZ720901 VTV720901 WDR720901 WNN720901 WXJ720901 BB786437 KX786437 UT786437 AEP786437 AOL786437 AYH786437 BID786437 BRZ786437 CBV786437 CLR786437 CVN786437 DFJ786437 DPF786437 DZB786437 EIX786437 EST786437 FCP786437 FML786437 FWH786437 GGD786437 GPZ786437 GZV786437 HJR786437 HTN786437 IDJ786437 INF786437 IXB786437 JGX786437 JQT786437 KAP786437 KKL786437 KUH786437 LED786437 LNZ786437 LXV786437 MHR786437 MRN786437 NBJ786437 NLF786437 NVB786437 OEX786437 OOT786437 OYP786437 PIL786437 PSH786437 QCD786437 QLZ786437 QVV786437 RFR786437 RPN786437 RZJ786437 SJF786437 STB786437 TCX786437 TMT786437 TWP786437 UGL786437 UQH786437 VAD786437 VJZ786437 VTV786437 WDR786437 WNN786437 WXJ786437 BB851973 KX851973 UT851973 AEP851973 AOL851973 AYH851973 BID851973 BRZ851973 CBV851973 CLR851973 CVN851973 DFJ851973 DPF851973 DZB851973 EIX851973 EST851973 FCP851973 FML851973 FWH851973 GGD851973 GPZ851973 GZV851973 HJR851973 HTN851973 IDJ851973 INF851973 IXB851973 JGX851973 JQT851973 KAP851973 KKL851973 KUH851973 LED851973 LNZ851973 LXV851973 MHR851973 MRN851973 NBJ851973 NLF851973 NVB851973 OEX851973 OOT851973 OYP851973 PIL851973 PSH851973 QCD851973 QLZ851973 QVV851973 RFR851973 RPN851973 RZJ851973 SJF851973 STB851973 TCX851973 TMT851973 TWP851973 UGL851973 UQH851973 VAD851973 VJZ851973 VTV851973 WDR851973 WNN851973 WXJ851973 BB917509 KX917509 UT917509 AEP917509 AOL917509 AYH917509 BID917509 BRZ917509 CBV917509 CLR917509 CVN917509 DFJ917509 DPF917509 DZB917509 EIX917509 EST917509 FCP917509 FML917509 FWH917509 GGD917509 GPZ917509 GZV917509 HJR917509 HTN917509 IDJ917509 INF917509 IXB917509 JGX917509 JQT917509 KAP917509 KKL917509 KUH917509 LED917509 LNZ917509 LXV917509 MHR917509 MRN917509 NBJ917509 NLF917509 NVB917509 OEX917509 OOT917509 OYP917509 PIL917509 PSH917509 QCD917509 QLZ917509 QVV917509 RFR917509 RPN917509 RZJ917509 SJF917509 STB917509 TCX917509 TMT917509 TWP917509 UGL917509 UQH917509 VAD917509 VJZ917509 VTV917509 WDR917509 WNN917509 WXJ917509 BB983045 KX983045 UT983045 AEP983045 AOL983045 AYH983045 BID983045 BRZ983045 CBV983045 CLR983045 CVN983045 DFJ983045 DPF983045 DZB983045 EIX983045 EST983045 FCP983045 FML983045 FWH983045 GGD983045 GPZ983045 GZV983045 HJR983045 HTN983045 IDJ983045 INF983045 IXB983045 JGX983045 JQT983045 KAP983045 KKL983045 KUH983045 LED983045 LNZ983045 LXV983045 MHR983045 MRN983045 NBJ983045 NLF983045 NVB983045 OEX983045 OOT983045 OYP983045 PIL983045 PSH983045 QCD983045 QLZ983045 QVV983045 RFR983045 RPN983045 RZJ983045 SJF983045 STB983045 TCX983045 TMT983045 TWP983045 UGL983045 UQH983045 VAD983045 VJZ983045 VTV983045 WDR983045 WNN983045 WXJ983045 BN4:BN5 LJ4:LJ5 VF4:VF5 AFB4:AFB5 AOX4:AOX5 AYT4:AYT5 BIP4:BIP5 BSL4:BSL5 CCH4:CCH5 CMD4:CMD5 CVZ4:CVZ5 DFV4:DFV5 DPR4:DPR5 DZN4:DZN5 EJJ4:EJJ5 ETF4:ETF5 FDB4:FDB5 FMX4:FMX5 FWT4:FWT5 GGP4:GGP5 GQL4:GQL5 HAH4:HAH5 HKD4:HKD5 HTZ4:HTZ5 IDV4:IDV5 INR4:INR5 IXN4:IXN5 JHJ4:JHJ5 JRF4:JRF5 KBB4:KBB5 KKX4:KKX5 KUT4:KUT5 LEP4:LEP5 LOL4:LOL5 LYH4:LYH5 MID4:MID5 MRZ4:MRZ5 NBV4:NBV5 NLR4:NLR5 NVN4:NVN5 OFJ4:OFJ5 OPF4:OPF5 OZB4:OZB5 PIX4:PIX5 PST4:PST5 QCP4:QCP5 QML4:QML5 QWH4:QWH5 RGD4:RGD5 RPZ4:RPZ5 RZV4:RZV5 SJR4:SJR5 STN4:STN5 TDJ4:TDJ5 TNF4:TNF5 TXB4:TXB5 UGX4:UGX5 UQT4:UQT5 VAP4:VAP5 VKL4:VKL5 VUH4:VUH5 WED4:WED5 WNZ4:WNZ5 WXV4:WXV5 BN65540:BN65541 LJ65540:LJ65541 VF65540:VF65541 AFB65540:AFB65541 AOX65540:AOX65541 AYT65540:AYT65541 BIP65540:BIP65541 BSL65540:BSL65541 CCH65540:CCH65541 CMD65540:CMD65541 CVZ65540:CVZ65541 DFV65540:DFV65541 DPR65540:DPR65541 DZN65540:DZN65541 EJJ65540:EJJ65541 ETF65540:ETF65541 FDB65540:FDB65541 FMX65540:FMX65541 FWT65540:FWT65541 GGP65540:GGP65541 GQL65540:GQL65541 HAH65540:HAH65541 HKD65540:HKD65541 HTZ65540:HTZ65541 IDV65540:IDV65541 INR65540:INR65541 IXN65540:IXN65541 JHJ65540:JHJ65541 JRF65540:JRF65541 KBB65540:KBB65541 KKX65540:KKX65541 KUT65540:KUT65541 LEP65540:LEP65541 LOL65540:LOL65541 LYH65540:LYH65541 MID65540:MID65541 MRZ65540:MRZ65541 NBV65540:NBV65541 NLR65540:NLR65541 NVN65540:NVN65541 OFJ65540:OFJ65541 OPF65540:OPF65541 OZB65540:OZB65541 PIX65540:PIX65541 PST65540:PST65541 QCP65540:QCP65541 QML65540:QML65541 QWH65540:QWH65541 RGD65540:RGD65541 RPZ65540:RPZ65541 RZV65540:RZV65541 SJR65540:SJR65541 STN65540:STN65541 TDJ65540:TDJ65541 TNF65540:TNF65541 TXB65540:TXB65541 UGX65540:UGX65541 UQT65540:UQT65541 VAP65540:VAP65541 VKL65540:VKL65541 VUH65540:VUH65541 WED65540:WED65541 WNZ65540:WNZ65541 WXV65540:WXV65541 BN131076:BN131077 LJ131076:LJ131077 VF131076:VF131077 AFB131076:AFB131077 AOX131076:AOX131077 AYT131076:AYT131077 BIP131076:BIP131077 BSL131076:BSL131077 CCH131076:CCH131077 CMD131076:CMD131077 CVZ131076:CVZ131077 DFV131076:DFV131077 DPR131076:DPR131077 DZN131076:DZN131077 EJJ131076:EJJ131077 ETF131076:ETF131077 FDB131076:FDB131077 FMX131076:FMX131077 FWT131076:FWT131077 GGP131076:GGP131077 GQL131076:GQL131077 HAH131076:HAH131077 HKD131076:HKD131077 HTZ131076:HTZ131077 IDV131076:IDV131077 INR131076:INR131077 IXN131076:IXN131077 JHJ131076:JHJ131077 JRF131076:JRF131077 KBB131076:KBB131077 KKX131076:KKX131077 KUT131076:KUT131077 LEP131076:LEP131077 LOL131076:LOL131077 LYH131076:LYH131077 MID131076:MID131077 MRZ131076:MRZ131077 NBV131076:NBV131077 NLR131076:NLR131077 NVN131076:NVN131077 OFJ131076:OFJ131077 OPF131076:OPF131077 OZB131076:OZB131077 PIX131076:PIX131077 PST131076:PST131077 QCP131076:QCP131077 QML131076:QML131077 QWH131076:QWH131077 RGD131076:RGD131077 RPZ131076:RPZ131077 RZV131076:RZV131077 SJR131076:SJR131077 STN131076:STN131077 TDJ131076:TDJ131077 TNF131076:TNF131077 TXB131076:TXB131077 UGX131076:UGX131077 UQT131076:UQT131077 VAP131076:VAP131077 VKL131076:VKL131077 VUH131076:VUH131077 WED131076:WED131077 WNZ131076:WNZ131077 WXV131076:WXV131077 BN196612:BN196613 LJ196612:LJ196613 VF196612:VF196613 AFB196612:AFB196613 AOX196612:AOX196613 AYT196612:AYT196613 BIP196612:BIP196613 BSL196612:BSL196613 CCH196612:CCH196613 CMD196612:CMD196613 CVZ196612:CVZ196613 DFV196612:DFV196613 DPR196612:DPR196613 DZN196612:DZN196613 EJJ196612:EJJ196613 ETF196612:ETF196613 FDB196612:FDB196613 FMX196612:FMX196613 FWT196612:FWT196613 GGP196612:GGP196613 GQL196612:GQL196613 HAH196612:HAH196613 HKD196612:HKD196613 HTZ196612:HTZ196613 IDV196612:IDV196613 INR196612:INR196613 IXN196612:IXN196613 JHJ196612:JHJ196613 JRF196612:JRF196613 KBB196612:KBB196613 KKX196612:KKX196613 KUT196612:KUT196613 LEP196612:LEP196613 LOL196612:LOL196613 LYH196612:LYH196613 MID196612:MID196613 MRZ196612:MRZ196613 NBV196612:NBV196613 NLR196612:NLR196613 NVN196612:NVN196613 OFJ196612:OFJ196613 OPF196612:OPF196613 OZB196612:OZB196613 PIX196612:PIX196613 PST196612:PST196613 QCP196612:QCP196613 QML196612:QML196613 QWH196612:QWH196613 RGD196612:RGD196613 RPZ196612:RPZ196613 RZV196612:RZV196613 SJR196612:SJR196613 STN196612:STN196613 TDJ196612:TDJ196613 TNF196612:TNF196613 TXB196612:TXB196613 UGX196612:UGX196613 UQT196612:UQT196613 VAP196612:VAP196613 VKL196612:VKL196613 VUH196612:VUH196613 WED196612:WED196613 WNZ196612:WNZ196613 WXV196612:WXV196613 BN262148:BN262149 LJ262148:LJ262149 VF262148:VF262149 AFB262148:AFB262149 AOX262148:AOX262149 AYT262148:AYT262149 BIP262148:BIP262149 BSL262148:BSL262149 CCH262148:CCH262149 CMD262148:CMD262149 CVZ262148:CVZ262149 DFV262148:DFV262149 DPR262148:DPR262149 DZN262148:DZN262149 EJJ262148:EJJ262149 ETF262148:ETF262149 FDB262148:FDB262149 FMX262148:FMX262149 FWT262148:FWT262149 GGP262148:GGP262149 GQL262148:GQL262149 HAH262148:HAH262149 HKD262148:HKD262149 HTZ262148:HTZ262149 IDV262148:IDV262149 INR262148:INR262149 IXN262148:IXN262149 JHJ262148:JHJ262149 JRF262148:JRF262149 KBB262148:KBB262149 KKX262148:KKX262149 KUT262148:KUT262149 LEP262148:LEP262149 LOL262148:LOL262149 LYH262148:LYH262149 MID262148:MID262149 MRZ262148:MRZ262149 NBV262148:NBV262149 NLR262148:NLR262149 NVN262148:NVN262149 OFJ262148:OFJ262149 OPF262148:OPF262149 OZB262148:OZB262149 PIX262148:PIX262149 PST262148:PST262149 QCP262148:QCP262149 QML262148:QML262149 QWH262148:QWH262149 RGD262148:RGD262149 RPZ262148:RPZ262149 RZV262148:RZV262149 SJR262148:SJR262149 STN262148:STN262149 TDJ262148:TDJ262149 TNF262148:TNF262149 TXB262148:TXB262149 UGX262148:UGX262149 UQT262148:UQT262149 VAP262148:VAP262149 VKL262148:VKL262149 VUH262148:VUH262149 WED262148:WED262149 WNZ262148:WNZ262149 WXV262148:WXV262149 BN327684:BN327685 LJ327684:LJ327685 VF327684:VF327685 AFB327684:AFB327685 AOX327684:AOX327685 AYT327684:AYT327685 BIP327684:BIP327685 BSL327684:BSL327685 CCH327684:CCH327685 CMD327684:CMD327685 CVZ327684:CVZ327685 DFV327684:DFV327685 DPR327684:DPR327685 DZN327684:DZN327685 EJJ327684:EJJ327685 ETF327684:ETF327685 FDB327684:FDB327685 FMX327684:FMX327685 FWT327684:FWT327685 GGP327684:GGP327685 GQL327684:GQL327685 HAH327684:HAH327685 HKD327684:HKD327685 HTZ327684:HTZ327685 IDV327684:IDV327685 INR327684:INR327685 IXN327684:IXN327685 JHJ327684:JHJ327685 JRF327684:JRF327685 KBB327684:KBB327685 KKX327684:KKX327685 KUT327684:KUT327685 LEP327684:LEP327685 LOL327684:LOL327685 LYH327684:LYH327685 MID327684:MID327685 MRZ327684:MRZ327685 NBV327684:NBV327685 NLR327684:NLR327685 NVN327684:NVN327685 OFJ327684:OFJ327685 OPF327684:OPF327685 OZB327684:OZB327685 PIX327684:PIX327685 PST327684:PST327685 QCP327684:QCP327685 QML327684:QML327685 QWH327684:QWH327685 RGD327684:RGD327685 RPZ327684:RPZ327685 RZV327684:RZV327685 SJR327684:SJR327685 STN327684:STN327685 TDJ327684:TDJ327685 TNF327684:TNF327685 TXB327684:TXB327685 UGX327684:UGX327685 UQT327684:UQT327685 VAP327684:VAP327685 VKL327684:VKL327685 VUH327684:VUH327685 WED327684:WED327685 WNZ327684:WNZ327685 WXV327684:WXV327685 BN393220:BN393221 LJ393220:LJ393221 VF393220:VF393221 AFB393220:AFB393221 AOX393220:AOX393221 AYT393220:AYT393221 BIP393220:BIP393221 BSL393220:BSL393221 CCH393220:CCH393221 CMD393220:CMD393221 CVZ393220:CVZ393221 DFV393220:DFV393221 DPR393220:DPR393221 DZN393220:DZN393221 EJJ393220:EJJ393221 ETF393220:ETF393221 FDB393220:FDB393221 FMX393220:FMX393221 FWT393220:FWT393221 GGP393220:GGP393221 GQL393220:GQL393221 HAH393220:HAH393221 HKD393220:HKD393221 HTZ393220:HTZ393221 IDV393220:IDV393221 INR393220:INR393221 IXN393220:IXN393221 JHJ393220:JHJ393221 JRF393220:JRF393221 KBB393220:KBB393221 KKX393220:KKX393221 KUT393220:KUT393221 LEP393220:LEP393221 LOL393220:LOL393221 LYH393220:LYH393221 MID393220:MID393221 MRZ393220:MRZ393221 NBV393220:NBV393221 NLR393220:NLR393221 NVN393220:NVN393221 OFJ393220:OFJ393221 OPF393220:OPF393221 OZB393220:OZB393221 PIX393220:PIX393221 PST393220:PST393221 QCP393220:QCP393221 QML393220:QML393221 QWH393220:QWH393221 RGD393220:RGD393221 RPZ393220:RPZ393221 RZV393220:RZV393221 SJR393220:SJR393221 STN393220:STN393221 TDJ393220:TDJ393221 TNF393220:TNF393221 TXB393220:TXB393221 UGX393220:UGX393221 UQT393220:UQT393221 VAP393220:VAP393221 VKL393220:VKL393221 VUH393220:VUH393221 WED393220:WED393221 WNZ393220:WNZ393221 WXV393220:WXV393221 BN458756:BN458757 LJ458756:LJ458757 VF458756:VF458757 AFB458756:AFB458757 AOX458756:AOX458757 AYT458756:AYT458757 BIP458756:BIP458757 BSL458756:BSL458757 CCH458756:CCH458757 CMD458756:CMD458757 CVZ458756:CVZ458757 DFV458756:DFV458757 DPR458756:DPR458757 DZN458756:DZN458757 EJJ458756:EJJ458757 ETF458756:ETF458757 FDB458756:FDB458757 FMX458756:FMX458757 FWT458756:FWT458757 GGP458756:GGP458757 GQL458756:GQL458757 HAH458756:HAH458757 HKD458756:HKD458757 HTZ458756:HTZ458757 IDV458756:IDV458757 INR458756:INR458757 IXN458756:IXN458757 JHJ458756:JHJ458757 JRF458756:JRF458757 KBB458756:KBB458757 KKX458756:KKX458757 KUT458756:KUT458757 LEP458756:LEP458757 LOL458756:LOL458757 LYH458756:LYH458757 MID458756:MID458757 MRZ458756:MRZ458757 NBV458756:NBV458757 NLR458756:NLR458757 NVN458756:NVN458757 OFJ458756:OFJ458757 OPF458756:OPF458757 OZB458756:OZB458757 PIX458756:PIX458757 PST458756:PST458757 QCP458756:QCP458757 QML458756:QML458757 QWH458756:QWH458757 RGD458756:RGD458757 RPZ458756:RPZ458757 RZV458756:RZV458757 SJR458756:SJR458757 STN458756:STN458757 TDJ458756:TDJ458757 TNF458756:TNF458757 TXB458756:TXB458757 UGX458756:UGX458757 UQT458756:UQT458757 VAP458756:VAP458757 VKL458756:VKL458757 VUH458756:VUH458757 WED458756:WED458757 WNZ458756:WNZ458757 WXV458756:WXV458757 BN524292:BN524293 LJ524292:LJ524293 VF524292:VF524293 AFB524292:AFB524293 AOX524292:AOX524293 AYT524292:AYT524293 BIP524292:BIP524293 BSL524292:BSL524293 CCH524292:CCH524293 CMD524292:CMD524293 CVZ524292:CVZ524293 DFV524292:DFV524293 DPR524292:DPR524293 DZN524292:DZN524293 EJJ524292:EJJ524293 ETF524292:ETF524293 FDB524292:FDB524293 FMX524292:FMX524293 FWT524292:FWT524293 GGP524292:GGP524293 GQL524292:GQL524293 HAH524292:HAH524293 HKD524292:HKD524293 HTZ524292:HTZ524293 IDV524292:IDV524293 INR524292:INR524293 IXN524292:IXN524293 JHJ524292:JHJ524293 JRF524292:JRF524293 KBB524292:KBB524293 KKX524292:KKX524293 KUT524292:KUT524293 LEP524292:LEP524293 LOL524292:LOL524293 LYH524292:LYH524293 MID524292:MID524293 MRZ524292:MRZ524293 NBV524292:NBV524293 NLR524292:NLR524293 NVN524292:NVN524293 OFJ524292:OFJ524293 OPF524292:OPF524293 OZB524292:OZB524293 PIX524292:PIX524293 PST524292:PST524293 QCP524292:QCP524293 QML524292:QML524293 QWH524292:QWH524293 RGD524292:RGD524293 RPZ524292:RPZ524293 RZV524292:RZV524293 SJR524292:SJR524293 STN524292:STN524293 TDJ524292:TDJ524293 TNF524292:TNF524293 TXB524292:TXB524293 UGX524292:UGX524293 UQT524292:UQT524293 VAP524292:VAP524293 VKL524292:VKL524293 VUH524292:VUH524293 WED524292:WED524293 WNZ524292:WNZ524293 WXV524292:WXV524293 BN589828:BN589829 LJ589828:LJ589829 VF589828:VF589829 AFB589828:AFB589829 AOX589828:AOX589829 AYT589828:AYT589829 BIP589828:BIP589829 BSL589828:BSL589829 CCH589828:CCH589829 CMD589828:CMD589829 CVZ589828:CVZ589829 DFV589828:DFV589829 DPR589828:DPR589829 DZN589828:DZN589829 EJJ589828:EJJ589829 ETF589828:ETF589829 FDB589828:FDB589829 FMX589828:FMX589829 FWT589828:FWT589829 GGP589828:GGP589829 GQL589828:GQL589829 HAH589828:HAH589829 HKD589828:HKD589829 HTZ589828:HTZ589829 IDV589828:IDV589829 INR589828:INR589829 IXN589828:IXN589829 JHJ589828:JHJ589829 JRF589828:JRF589829 KBB589828:KBB589829 KKX589828:KKX589829 KUT589828:KUT589829 LEP589828:LEP589829 LOL589828:LOL589829 LYH589828:LYH589829 MID589828:MID589829 MRZ589828:MRZ589829 NBV589828:NBV589829 NLR589828:NLR589829 NVN589828:NVN589829 OFJ589828:OFJ589829 OPF589828:OPF589829 OZB589828:OZB589829 PIX589828:PIX589829 PST589828:PST589829 QCP589828:QCP589829 QML589828:QML589829 QWH589828:QWH589829 RGD589828:RGD589829 RPZ589828:RPZ589829 RZV589828:RZV589829 SJR589828:SJR589829 STN589828:STN589829 TDJ589828:TDJ589829 TNF589828:TNF589829 TXB589828:TXB589829 UGX589828:UGX589829 UQT589828:UQT589829 VAP589828:VAP589829 VKL589828:VKL589829 VUH589828:VUH589829 WED589828:WED589829 WNZ589828:WNZ589829 WXV589828:WXV589829 BN655364:BN655365 LJ655364:LJ655365 VF655364:VF655365 AFB655364:AFB655365 AOX655364:AOX655365 AYT655364:AYT655365 BIP655364:BIP655365 BSL655364:BSL655365 CCH655364:CCH655365 CMD655364:CMD655365 CVZ655364:CVZ655365 DFV655364:DFV655365 DPR655364:DPR655365 DZN655364:DZN655365 EJJ655364:EJJ655365 ETF655364:ETF655365 FDB655364:FDB655365 FMX655364:FMX655365 FWT655364:FWT655365 GGP655364:GGP655365 GQL655364:GQL655365 HAH655364:HAH655365 HKD655364:HKD655365 HTZ655364:HTZ655365 IDV655364:IDV655365 INR655364:INR655365 IXN655364:IXN655365 JHJ655364:JHJ655365 JRF655364:JRF655365 KBB655364:KBB655365 KKX655364:KKX655365 KUT655364:KUT655365 LEP655364:LEP655365 LOL655364:LOL655365 LYH655364:LYH655365 MID655364:MID655365 MRZ655364:MRZ655365 NBV655364:NBV655365 NLR655364:NLR655365 NVN655364:NVN655365 OFJ655364:OFJ655365 OPF655364:OPF655365 OZB655364:OZB655365 PIX655364:PIX655365 PST655364:PST655365 QCP655364:QCP655365 QML655364:QML655365 QWH655364:QWH655365 RGD655364:RGD655365 RPZ655364:RPZ655365 RZV655364:RZV655365 SJR655364:SJR655365 STN655364:STN655365 TDJ655364:TDJ655365 TNF655364:TNF655365 TXB655364:TXB655365 UGX655364:UGX655365 UQT655364:UQT655365 VAP655364:VAP655365 VKL655364:VKL655365 VUH655364:VUH655365 WED655364:WED655365 WNZ655364:WNZ655365 WXV655364:WXV655365 BN720900:BN720901 LJ720900:LJ720901 VF720900:VF720901 AFB720900:AFB720901 AOX720900:AOX720901 AYT720900:AYT720901 BIP720900:BIP720901 BSL720900:BSL720901 CCH720900:CCH720901 CMD720900:CMD720901 CVZ720900:CVZ720901 DFV720900:DFV720901 DPR720900:DPR720901 DZN720900:DZN720901 EJJ720900:EJJ720901 ETF720900:ETF720901 FDB720900:FDB720901 FMX720900:FMX720901 FWT720900:FWT720901 GGP720900:GGP720901 GQL720900:GQL720901 HAH720900:HAH720901 HKD720900:HKD720901 HTZ720900:HTZ720901 IDV720900:IDV720901 INR720900:INR720901 IXN720900:IXN720901 JHJ720900:JHJ720901 JRF720900:JRF720901 KBB720900:KBB720901 KKX720900:KKX720901 KUT720900:KUT720901 LEP720900:LEP720901 LOL720900:LOL720901 LYH720900:LYH720901 MID720900:MID720901 MRZ720900:MRZ720901 NBV720900:NBV720901 NLR720900:NLR720901 NVN720900:NVN720901 OFJ720900:OFJ720901 OPF720900:OPF720901 OZB720900:OZB720901 PIX720900:PIX720901 PST720900:PST720901 QCP720900:QCP720901 QML720900:QML720901 QWH720900:QWH720901 RGD720900:RGD720901 RPZ720900:RPZ720901 RZV720900:RZV720901 SJR720900:SJR720901 STN720900:STN720901 TDJ720900:TDJ720901 TNF720900:TNF720901 TXB720900:TXB720901 UGX720900:UGX720901 UQT720900:UQT720901 VAP720900:VAP720901 VKL720900:VKL720901 VUH720900:VUH720901 WED720900:WED720901 WNZ720900:WNZ720901 WXV720900:WXV720901 BN786436:BN786437 LJ786436:LJ786437 VF786436:VF786437 AFB786436:AFB786437 AOX786436:AOX786437 AYT786436:AYT786437 BIP786436:BIP786437 BSL786436:BSL786437 CCH786436:CCH786437 CMD786436:CMD786437 CVZ786436:CVZ786437 DFV786436:DFV786437 DPR786436:DPR786437 DZN786436:DZN786437 EJJ786436:EJJ786437 ETF786436:ETF786437 FDB786436:FDB786437 FMX786436:FMX786437 FWT786436:FWT786437 GGP786436:GGP786437 GQL786436:GQL786437 HAH786436:HAH786437 HKD786436:HKD786437 HTZ786436:HTZ786437 IDV786436:IDV786437 INR786436:INR786437 IXN786436:IXN786437 JHJ786436:JHJ786437 JRF786436:JRF786437 KBB786436:KBB786437 KKX786436:KKX786437 KUT786436:KUT786437 LEP786436:LEP786437 LOL786436:LOL786437 LYH786436:LYH786437 MID786436:MID786437 MRZ786436:MRZ786437 NBV786436:NBV786437 NLR786436:NLR786437 NVN786436:NVN786437 OFJ786436:OFJ786437 OPF786436:OPF786437 OZB786436:OZB786437 PIX786436:PIX786437 PST786436:PST786437 QCP786436:QCP786437 QML786436:QML786437 QWH786436:QWH786437 RGD786436:RGD786437 RPZ786436:RPZ786437 RZV786436:RZV786437 SJR786436:SJR786437 STN786436:STN786437 TDJ786436:TDJ786437 TNF786436:TNF786437 TXB786436:TXB786437 UGX786436:UGX786437 UQT786436:UQT786437 VAP786436:VAP786437 VKL786436:VKL786437 VUH786436:VUH786437 WED786436:WED786437 WNZ786436:WNZ786437 WXV786436:WXV786437 BN851972:BN851973 LJ851972:LJ851973 VF851972:VF851973 AFB851972:AFB851973 AOX851972:AOX851973 AYT851972:AYT851973 BIP851972:BIP851973 BSL851972:BSL851973 CCH851972:CCH851973 CMD851972:CMD851973 CVZ851972:CVZ851973 DFV851972:DFV851973 DPR851972:DPR851973 DZN851972:DZN851973 EJJ851972:EJJ851973 ETF851972:ETF851973 FDB851972:FDB851973 FMX851972:FMX851973 FWT851972:FWT851973 GGP851972:GGP851973 GQL851972:GQL851973 HAH851972:HAH851973 HKD851972:HKD851973 HTZ851972:HTZ851973 IDV851972:IDV851973 INR851972:INR851973 IXN851972:IXN851973 JHJ851972:JHJ851973 JRF851972:JRF851973 KBB851972:KBB851973 KKX851972:KKX851973 KUT851972:KUT851973 LEP851972:LEP851973 LOL851972:LOL851973 LYH851972:LYH851973 MID851972:MID851973 MRZ851972:MRZ851973 NBV851972:NBV851973 NLR851972:NLR851973 NVN851972:NVN851973 OFJ851972:OFJ851973 OPF851972:OPF851973 OZB851972:OZB851973 PIX851972:PIX851973 PST851972:PST851973 QCP851972:QCP851973 QML851972:QML851973 QWH851972:QWH851973 RGD851972:RGD851973 RPZ851972:RPZ851973 RZV851972:RZV851973 SJR851972:SJR851973 STN851972:STN851973 TDJ851972:TDJ851973 TNF851972:TNF851973 TXB851972:TXB851973 UGX851972:UGX851973 UQT851972:UQT851973 VAP851972:VAP851973 VKL851972:VKL851973 VUH851972:VUH851973 WED851972:WED851973 WNZ851972:WNZ851973 WXV851972:WXV851973 BN917508:BN917509 LJ917508:LJ917509 VF917508:VF917509 AFB917508:AFB917509 AOX917508:AOX917509 AYT917508:AYT917509 BIP917508:BIP917509 BSL917508:BSL917509 CCH917508:CCH917509 CMD917508:CMD917509 CVZ917508:CVZ917509 DFV917508:DFV917509 DPR917508:DPR917509 DZN917508:DZN917509 EJJ917508:EJJ917509 ETF917508:ETF917509 FDB917508:FDB917509 FMX917508:FMX917509 FWT917508:FWT917509 GGP917508:GGP917509 GQL917508:GQL917509 HAH917508:HAH917509 HKD917508:HKD917509 HTZ917508:HTZ917509 IDV917508:IDV917509 INR917508:INR917509 IXN917508:IXN917509 JHJ917508:JHJ917509 JRF917508:JRF917509 KBB917508:KBB917509 KKX917508:KKX917509 KUT917508:KUT917509 LEP917508:LEP917509 LOL917508:LOL917509 LYH917508:LYH917509 MID917508:MID917509 MRZ917508:MRZ917509 NBV917508:NBV917509 NLR917508:NLR917509 NVN917508:NVN917509 OFJ917508:OFJ917509 OPF917508:OPF917509 OZB917508:OZB917509 PIX917508:PIX917509 PST917508:PST917509 QCP917508:QCP917509 QML917508:QML917509 QWH917508:QWH917509 RGD917508:RGD917509 RPZ917508:RPZ917509 RZV917508:RZV917509 SJR917508:SJR917509 STN917508:STN917509 TDJ917508:TDJ917509 TNF917508:TNF917509 TXB917508:TXB917509 UGX917508:UGX917509 UQT917508:UQT917509 VAP917508:VAP917509 VKL917508:VKL917509 VUH917508:VUH917509 WED917508:WED917509 WNZ917508:WNZ917509 WXV917508:WXV917509 BN983044:BN983045 LJ983044:LJ983045 VF983044:VF983045 AFB983044:AFB983045 AOX983044:AOX983045 AYT983044:AYT983045 BIP983044:BIP983045 BSL983044:BSL983045 CCH983044:CCH983045 CMD983044:CMD983045 CVZ983044:CVZ983045 DFV983044:DFV983045 DPR983044:DPR983045 DZN983044:DZN983045 EJJ983044:EJJ983045 ETF983044:ETF983045 FDB983044:FDB983045 FMX983044:FMX983045 FWT983044:FWT983045 GGP983044:GGP983045 GQL983044:GQL983045 HAH983044:HAH983045 HKD983044:HKD983045 HTZ983044:HTZ983045 IDV983044:IDV983045 INR983044:INR983045 IXN983044:IXN983045 JHJ983044:JHJ983045 JRF983044:JRF983045 KBB983044:KBB983045 KKX983044:KKX983045 KUT983044:KUT983045 LEP983044:LEP983045 LOL983044:LOL983045 LYH983044:LYH983045 MID983044:MID983045 MRZ983044:MRZ983045 NBV983044:NBV983045 NLR983044:NLR983045 NVN983044:NVN983045 OFJ983044:OFJ983045 OPF983044:OPF983045 OZB983044:OZB983045 PIX983044:PIX983045 PST983044:PST983045 QCP983044:QCP983045 QML983044:QML983045 QWH983044:QWH983045 RGD983044:RGD983045 RPZ983044:RPZ983045 RZV983044:RZV983045 SJR983044:SJR983045 STN983044:STN983045 TDJ983044:TDJ983045 TNF983044:TNF983045 TXB983044:TXB983045 UGX983044:UGX983045 UQT983044:UQT983045 VAP983044:VAP983045 VKL983044:VKL983045 VUH983044:VUH983045 WED983044:WED983045 WNZ983044:WNZ983045 WXV983044:WXV983045 AQ4:AQ5 KM4:KM5 UI4:UI5 AEE4:AEE5 AOA4:AOA5 AXW4:AXW5 BHS4:BHS5 BRO4:BRO5 CBK4:CBK5 CLG4:CLG5 CVC4:CVC5 DEY4:DEY5 DOU4:DOU5 DYQ4:DYQ5 EIM4:EIM5 ESI4:ESI5 FCE4:FCE5 FMA4:FMA5 FVW4:FVW5 GFS4:GFS5 GPO4:GPO5 GZK4:GZK5 HJG4:HJG5 HTC4:HTC5 ICY4:ICY5 IMU4:IMU5 IWQ4:IWQ5 JGM4:JGM5 JQI4:JQI5 KAE4:KAE5 KKA4:KKA5 KTW4:KTW5 LDS4:LDS5 LNO4:LNO5 LXK4:LXK5 MHG4:MHG5 MRC4:MRC5 NAY4:NAY5 NKU4:NKU5 NUQ4:NUQ5 OEM4:OEM5 OOI4:OOI5 OYE4:OYE5 PIA4:PIA5 PRW4:PRW5 QBS4:QBS5 QLO4:QLO5 QVK4:QVK5 RFG4:RFG5 RPC4:RPC5 RYY4:RYY5 SIU4:SIU5 SSQ4:SSQ5 TCM4:TCM5 TMI4:TMI5 TWE4:TWE5 UGA4:UGA5 UPW4:UPW5 UZS4:UZS5 VJO4:VJO5 VTK4:VTK5 WDG4:WDG5 WNC4:WNC5 WWY4:WWY5 AQ65540:AQ65541 KM65540:KM65541 UI65540:UI65541 AEE65540:AEE65541 AOA65540:AOA65541 AXW65540:AXW65541 BHS65540:BHS65541 BRO65540:BRO65541 CBK65540:CBK65541 CLG65540:CLG65541 CVC65540:CVC65541 DEY65540:DEY65541 DOU65540:DOU65541 DYQ65540:DYQ65541 EIM65540:EIM65541 ESI65540:ESI65541 FCE65540:FCE65541 FMA65540:FMA65541 FVW65540:FVW65541 GFS65540:GFS65541 GPO65540:GPO65541 GZK65540:GZK65541 HJG65540:HJG65541 HTC65540:HTC65541 ICY65540:ICY65541 IMU65540:IMU65541 IWQ65540:IWQ65541 JGM65540:JGM65541 JQI65540:JQI65541 KAE65540:KAE65541 KKA65540:KKA65541 KTW65540:KTW65541 LDS65540:LDS65541 LNO65540:LNO65541 LXK65540:LXK65541 MHG65540:MHG65541 MRC65540:MRC65541 NAY65540:NAY65541 NKU65540:NKU65541 NUQ65540:NUQ65541 OEM65540:OEM65541 OOI65540:OOI65541 OYE65540:OYE65541 PIA65540:PIA65541 PRW65540:PRW65541 QBS65540:QBS65541 QLO65540:QLO65541 QVK65540:QVK65541 RFG65540:RFG65541 RPC65540:RPC65541 RYY65540:RYY65541 SIU65540:SIU65541 SSQ65540:SSQ65541 TCM65540:TCM65541 TMI65540:TMI65541 TWE65540:TWE65541 UGA65540:UGA65541 UPW65540:UPW65541 UZS65540:UZS65541 VJO65540:VJO65541 VTK65540:VTK65541 WDG65540:WDG65541 WNC65540:WNC65541 WWY65540:WWY65541 AQ131076:AQ131077 KM131076:KM131077 UI131076:UI131077 AEE131076:AEE131077 AOA131076:AOA131077 AXW131076:AXW131077 BHS131076:BHS131077 BRO131076:BRO131077 CBK131076:CBK131077 CLG131076:CLG131077 CVC131076:CVC131077 DEY131076:DEY131077 DOU131076:DOU131077 DYQ131076:DYQ131077 EIM131076:EIM131077 ESI131076:ESI131077 FCE131076:FCE131077 FMA131076:FMA131077 FVW131076:FVW131077 GFS131076:GFS131077 GPO131076:GPO131077 GZK131076:GZK131077 HJG131076:HJG131077 HTC131076:HTC131077 ICY131076:ICY131077 IMU131076:IMU131077 IWQ131076:IWQ131077 JGM131076:JGM131077 JQI131076:JQI131077 KAE131076:KAE131077 KKA131076:KKA131077 KTW131076:KTW131077 LDS131076:LDS131077 LNO131076:LNO131077 LXK131076:LXK131077 MHG131076:MHG131077 MRC131076:MRC131077 NAY131076:NAY131077 NKU131076:NKU131077 NUQ131076:NUQ131077 OEM131076:OEM131077 OOI131076:OOI131077 OYE131076:OYE131077 PIA131076:PIA131077 PRW131076:PRW131077 QBS131076:QBS131077 QLO131076:QLO131077 QVK131076:QVK131077 RFG131076:RFG131077 RPC131076:RPC131077 RYY131076:RYY131077 SIU131076:SIU131077 SSQ131076:SSQ131077 TCM131076:TCM131077 TMI131076:TMI131077 TWE131076:TWE131077 UGA131076:UGA131077 UPW131076:UPW131077 UZS131076:UZS131077 VJO131076:VJO131077 VTK131076:VTK131077 WDG131076:WDG131077 WNC131076:WNC131077 WWY131076:WWY131077 AQ196612:AQ196613 KM196612:KM196613 UI196612:UI196613 AEE196612:AEE196613 AOA196612:AOA196613 AXW196612:AXW196613 BHS196612:BHS196613 BRO196612:BRO196613 CBK196612:CBK196613 CLG196612:CLG196613 CVC196612:CVC196613 DEY196612:DEY196613 DOU196612:DOU196613 DYQ196612:DYQ196613 EIM196612:EIM196613 ESI196612:ESI196613 FCE196612:FCE196613 FMA196612:FMA196613 FVW196612:FVW196613 GFS196612:GFS196613 GPO196612:GPO196613 GZK196612:GZK196613 HJG196612:HJG196613 HTC196612:HTC196613 ICY196612:ICY196613 IMU196612:IMU196613 IWQ196612:IWQ196613 JGM196612:JGM196613 JQI196612:JQI196613 KAE196612:KAE196613 KKA196612:KKA196613 KTW196612:KTW196613 LDS196612:LDS196613 LNO196612:LNO196613 LXK196612:LXK196613 MHG196612:MHG196613 MRC196612:MRC196613 NAY196612:NAY196613 NKU196612:NKU196613 NUQ196612:NUQ196613 OEM196612:OEM196613 OOI196612:OOI196613 OYE196612:OYE196613 PIA196612:PIA196613 PRW196612:PRW196613 QBS196612:QBS196613 QLO196612:QLO196613 QVK196612:QVK196613 RFG196612:RFG196613 RPC196612:RPC196613 RYY196612:RYY196613 SIU196612:SIU196613 SSQ196612:SSQ196613 TCM196612:TCM196613 TMI196612:TMI196613 TWE196612:TWE196613 UGA196612:UGA196613 UPW196612:UPW196613 UZS196612:UZS196613 VJO196612:VJO196613 VTK196612:VTK196613 WDG196612:WDG196613 WNC196612:WNC196613 WWY196612:WWY196613 AQ262148:AQ262149 KM262148:KM262149 UI262148:UI262149 AEE262148:AEE262149 AOA262148:AOA262149 AXW262148:AXW262149 BHS262148:BHS262149 BRO262148:BRO262149 CBK262148:CBK262149 CLG262148:CLG262149 CVC262148:CVC262149 DEY262148:DEY262149 DOU262148:DOU262149 DYQ262148:DYQ262149 EIM262148:EIM262149 ESI262148:ESI262149 FCE262148:FCE262149 FMA262148:FMA262149 FVW262148:FVW262149 GFS262148:GFS262149 GPO262148:GPO262149 GZK262148:GZK262149 HJG262148:HJG262149 HTC262148:HTC262149 ICY262148:ICY262149 IMU262148:IMU262149 IWQ262148:IWQ262149 JGM262148:JGM262149 JQI262148:JQI262149 KAE262148:KAE262149 KKA262148:KKA262149 KTW262148:KTW262149 LDS262148:LDS262149 LNO262148:LNO262149 LXK262148:LXK262149 MHG262148:MHG262149 MRC262148:MRC262149 NAY262148:NAY262149 NKU262148:NKU262149 NUQ262148:NUQ262149 OEM262148:OEM262149 OOI262148:OOI262149 OYE262148:OYE262149 PIA262148:PIA262149 PRW262148:PRW262149 QBS262148:QBS262149 QLO262148:QLO262149 QVK262148:QVK262149 RFG262148:RFG262149 RPC262148:RPC262149 RYY262148:RYY262149 SIU262148:SIU262149 SSQ262148:SSQ262149 TCM262148:TCM262149 TMI262148:TMI262149 TWE262148:TWE262149 UGA262148:UGA262149 UPW262148:UPW262149 UZS262148:UZS262149 VJO262148:VJO262149 VTK262148:VTK262149 WDG262148:WDG262149 WNC262148:WNC262149 WWY262148:WWY262149 AQ327684:AQ327685 KM327684:KM327685 UI327684:UI327685 AEE327684:AEE327685 AOA327684:AOA327685 AXW327684:AXW327685 BHS327684:BHS327685 BRO327684:BRO327685 CBK327684:CBK327685 CLG327684:CLG327685 CVC327684:CVC327685 DEY327684:DEY327685 DOU327684:DOU327685 DYQ327684:DYQ327685 EIM327684:EIM327685 ESI327684:ESI327685 FCE327684:FCE327685 FMA327684:FMA327685 FVW327684:FVW327685 GFS327684:GFS327685 GPO327684:GPO327685 GZK327684:GZK327685 HJG327684:HJG327685 HTC327684:HTC327685 ICY327684:ICY327685 IMU327684:IMU327685 IWQ327684:IWQ327685 JGM327684:JGM327685 JQI327684:JQI327685 KAE327684:KAE327685 KKA327684:KKA327685 KTW327684:KTW327685 LDS327684:LDS327685 LNO327684:LNO327685 LXK327684:LXK327685 MHG327684:MHG327685 MRC327684:MRC327685 NAY327684:NAY327685 NKU327684:NKU327685 NUQ327684:NUQ327685 OEM327684:OEM327685 OOI327684:OOI327685 OYE327684:OYE327685 PIA327684:PIA327685 PRW327684:PRW327685 QBS327684:QBS327685 QLO327684:QLO327685 QVK327684:QVK327685 RFG327684:RFG327685 RPC327684:RPC327685 RYY327684:RYY327685 SIU327684:SIU327685 SSQ327684:SSQ327685 TCM327684:TCM327685 TMI327684:TMI327685 TWE327684:TWE327685 UGA327684:UGA327685 UPW327684:UPW327685 UZS327684:UZS327685 VJO327684:VJO327685 VTK327684:VTK327685 WDG327684:WDG327685 WNC327684:WNC327685 WWY327684:WWY327685 AQ393220:AQ393221 KM393220:KM393221 UI393220:UI393221 AEE393220:AEE393221 AOA393220:AOA393221 AXW393220:AXW393221 BHS393220:BHS393221 BRO393220:BRO393221 CBK393220:CBK393221 CLG393220:CLG393221 CVC393220:CVC393221 DEY393220:DEY393221 DOU393220:DOU393221 DYQ393220:DYQ393221 EIM393220:EIM393221 ESI393220:ESI393221 FCE393220:FCE393221 FMA393220:FMA393221 FVW393220:FVW393221 GFS393220:GFS393221 GPO393220:GPO393221 GZK393220:GZK393221 HJG393220:HJG393221 HTC393220:HTC393221 ICY393220:ICY393221 IMU393220:IMU393221 IWQ393220:IWQ393221 JGM393220:JGM393221 JQI393220:JQI393221 KAE393220:KAE393221 KKA393220:KKA393221 KTW393220:KTW393221 LDS393220:LDS393221 LNO393220:LNO393221 LXK393220:LXK393221 MHG393220:MHG393221 MRC393220:MRC393221 NAY393220:NAY393221 NKU393220:NKU393221 NUQ393220:NUQ393221 OEM393220:OEM393221 OOI393220:OOI393221 OYE393220:OYE393221 PIA393220:PIA393221 PRW393220:PRW393221 QBS393220:QBS393221 QLO393220:QLO393221 QVK393220:QVK393221 RFG393220:RFG393221 RPC393220:RPC393221 RYY393220:RYY393221 SIU393220:SIU393221 SSQ393220:SSQ393221 TCM393220:TCM393221 TMI393220:TMI393221 TWE393220:TWE393221 UGA393220:UGA393221 UPW393220:UPW393221 UZS393220:UZS393221 VJO393220:VJO393221 VTK393220:VTK393221 WDG393220:WDG393221 WNC393220:WNC393221 WWY393220:WWY393221 AQ458756:AQ458757 KM458756:KM458757 UI458756:UI458757 AEE458756:AEE458757 AOA458756:AOA458757 AXW458756:AXW458757 BHS458756:BHS458757 BRO458756:BRO458757 CBK458756:CBK458757 CLG458756:CLG458757 CVC458756:CVC458757 DEY458756:DEY458757 DOU458756:DOU458757 DYQ458756:DYQ458757 EIM458756:EIM458757 ESI458756:ESI458757 FCE458756:FCE458757 FMA458756:FMA458757 FVW458756:FVW458757 GFS458756:GFS458757 GPO458756:GPO458757 GZK458756:GZK458757 HJG458756:HJG458757 HTC458756:HTC458757 ICY458756:ICY458757 IMU458756:IMU458757 IWQ458756:IWQ458757 JGM458756:JGM458757 JQI458756:JQI458757 KAE458756:KAE458757 KKA458756:KKA458757 KTW458756:KTW458757 LDS458756:LDS458757 LNO458756:LNO458757 LXK458756:LXK458757 MHG458756:MHG458757 MRC458756:MRC458757 NAY458756:NAY458757 NKU458756:NKU458757 NUQ458756:NUQ458757 OEM458756:OEM458757 OOI458756:OOI458757 OYE458756:OYE458757 PIA458756:PIA458757 PRW458756:PRW458757 QBS458756:QBS458757 QLO458756:QLO458757 QVK458756:QVK458757 RFG458756:RFG458757 RPC458756:RPC458757 RYY458756:RYY458757 SIU458756:SIU458757 SSQ458756:SSQ458757 TCM458756:TCM458757 TMI458756:TMI458757 TWE458756:TWE458757 UGA458756:UGA458757 UPW458756:UPW458757 UZS458756:UZS458757 VJO458756:VJO458757 VTK458756:VTK458757 WDG458756:WDG458757 WNC458756:WNC458757 WWY458756:WWY458757 AQ524292:AQ524293 KM524292:KM524293 UI524292:UI524293 AEE524292:AEE524293 AOA524292:AOA524293 AXW524292:AXW524293 BHS524292:BHS524293 BRO524292:BRO524293 CBK524292:CBK524293 CLG524292:CLG524293 CVC524292:CVC524293 DEY524292:DEY524293 DOU524292:DOU524293 DYQ524292:DYQ524293 EIM524292:EIM524293 ESI524292:ESI524293 FCE524292:FCE524293 FMA524292:FMA524293 FVW524292:FVW524293 GFS524292:GFS524293 GPO524292:GPO524293 GZK524292:GZK524293 HJG524292:HJG524293 HTC524292:HTC524293 ICY524292:ICY524293 IMU524292:IMU524293 IWQ524292:IWQ524293 JGM524292:JGM524293 JQI524292:JQI524293 KAE524292:KAE524293 KKA524292:KKA524293 KTW524292:KTW524293 LDS524292:LDS524293 LNO524292:LNO524293 LXK524292:LXK524293 MHG524292:MHG524293 MRC524292:MRC524293 NAY524292:NAY524293 NKU524292:NKU524293 NUQ524292:NUQ524293 OEM524292:OEM524293 OOI524292:OOI524293 OYE524292:OYE524293 PIA524292:PIA524293 PRW524292:PRW524293 QBS524292:QBS524293 QLO524292:QLO524293 QVK524292:QVK524293 RFG524292:RFG524293 RPC524292:RPC524293 RYY524292:RYY524293 SIU524292:SIU524293 SSQ524292:SSQ524293 TCM524292:TCM524293 TMI524292:TMI524293 TWE524292:TWE524293 UGA524292:UGA524293 UPW524292:UPW524293 UZS524292:UZS524293 VJO524292:VJO524293 VTK524292:VTK524293 WDG524292:WDG524293 WNC524292:WNC524293 WWY524292:WWY524293 AQ589828:AQ589829 KM589828:KM589829 UI589828:UI589829 AEE589828:AEE589829 AOA589828:AOA589829 AXW589828:AXW589829 BHS589828:BHS589829 BRO589828:BRO589829 CBK589828:CBK589829 CLG589828:CLG589829 CVC589828:CVC589829 DEY589828:DEY589829 DOU589828:DOU589829 DYQ589828:DYQ589829 EIM589828:EIM589829 ESI589828:ESI589829 FCE589828:FCE589829 FMA589828:FMA589829 FVW589828:FVW589829 GFS589828:GFS589829 GPO589828:GPO589829 GZK589828:GZK589829 HJG589828:HJG589829 HTC589828:HTC589829 ICY589828:ICY589829 IMU589828:IMU589829 IWQ589828:IWQ589829 JGM589828:JGM589829 JQI589828:JQI589829 KAE589828:KAE589829 KKA589828:KKA589829 KTW589828:KTW589829 LDS589828:LDS589829 LNO589828:LNO589829 LXK589828:LXK589829 MHG589828:MHG589829 MRC589828:MRC589829 NAY589828:NAY589829 NKU589828:NKU589829 NUQ589828:NUQ589829 OEM589828:OEM589829 OOI589828:OOI589829 OYE589828:OYE589829 PIA589828:PIA589829 PRW589828:PRW589829 QBS589828:QBS589829 QLO589828:QLO589829 QVK589828:QVK589829 RFG589828:RFG589829 RPC589828:RPC589829 RYY589828:RYY589829 SIU589828:SIU589829 SSQ589828:SSQ589829 TCM589828:TCM589829 TMI589828:TMI589829 TWE589828:TWE589829 UGA589828:UGA589829 UPW589828:UPW589829 UZS589828:UZS589829 VJO589828:VJO589829 VTK589828:VTK589829 WDG589828:WDG589829 WNC589828:WNC589829 WWY589828:WWY589829 AQ655364:AQ655365 KM655364:KM655365 UI655364:UI655365 AEE655364:AEE655365 AOA655364:AOA655365 AXW655364:AXW655365 BHS655364:BHS655365 BRO655364:BRO655365 CBK655364:CBK655365 CLG655364:CLG655365 CVC655364:CVC655365 DEY655364:DEY655365 DOU655364:DOU655365 DYQ655364:DYQ655365 EIM655364:EIM655365 ESI655364:ESI655365 FCE655364:FCE655365 FMA655364:FMA655365 FVW655364:FVW655365 GFS655364:GFS655365 GPO655364:GPO655365 GZK655364:GZK655365 HJG655364:HJG655365 HTC655364:HTC655365 ICY655364:ICY655365 IMU655364:IMU655365 IWQ655364:IWQ655365 JGM655364:JGM655365 JQI655364:JQI655365 KAE655364:KAE655365 KKA655364:KKA655365 KTW655364:KTW655365 LDS655364:LDS655365 LNO655364:LNO655365 LXK655364:LXK655365 MHG655364:MHG655365 MRC655364:MRC655365 NAY655364:NAY655365 NKU655364:NKU655365 NUQ655364:NUQ655365 OEM655364:OEM655365 OOI655364:OOI655365 OYE655364:OYE655365 PIA655364:PIA655365 PRW655364:PRW655365 QBS655364:QBS655365 QLO655364:QLO655365 QVK655364:QVK655365 RFG655364:RFG655365 RPC655364:RPC655365 RYY655364:RYY655365 SIU655364:SIU655365 SSQ655364:SSQ655365 TCM655364:TCM655365 TMI655364:TMI655365 TWE655364:TWE655365 UGA655364:UGA655365 UPW655364:UPW655365 UZS655364:UZS655365 VJO655364:VJO655365 VTK655364:VTK655365 WDG655364:WDG655365 WNC655364:WNC655365 WWY655364:WWY655365 AQ720900:AQ720901 KM720900:KM720901 UI720900:UI720901 AEE720900:AEE720901 AOA720900:AOA720901 AXW720900:AXW720901 BHS720900:BHS720901 BRO720900:BRO720901 CBK720900:CBK720901 CLG720900:CLG720901 CVC720900:CVC720901 DEY720900:DEY720901 DOU720900:DOU720901 DYQ720900:DYQ720901 EIM720900:EIM720901 ESI720900:ESI720901 FCE720900:FCE720901 FMA720900:FMA720901 FVW720900:FVW720901 GFS720900:GFS720901 GPO720900:GPO720901 GZK720900:GZK720901 HJG720900:HJG720901 HTC720900:HTC720901 ICY720900:ICY720901 IMU720900:IMU720901 IWQ720900:IWQ720901 JGM720900:JGM720901 JQI720900:JQI720901 KAE720900:KAE720901 KKA720900:KKA720901 KTW720900:KTW720901 LDS720900:LDS720901 LNO720900:LNO720901 LXK720900:LXK720901 MHG720900:MHG720901 MRC720900:MRC720901 NAY720900:NAY720901 NKU720900:NKU720901 NUQ720900:NUQ720901 OEM720900:OEM720901 OOI720900:OOI720901 OYE720900:OYE720901 PIA720900:PIA720901 PRW720900:PRW720901 QBS720900:QBS720901 QLO720900:QLO720901 QVK720900:QVK720901 RFG720900:RFG720901 RPC720900:RPC720901 RYY720900:RYY720901 SIU720900:SIU720901 SSQ720900:SSQ720901 TCM720900:TCM720901 TMI720900:TMI720901 TWE720900:TWE720901 UGA720900:UGA720901 UPW720900:UPW720901 UZS720900:UZS720901 VJO720900:VJO720901 VTK720900:VTK720901 WDG720900:WDG720901 WNC720900:WNC720901 WWY720900:WWY720901 AQ786436:AQ786437 KM786436:KM786437 UI786436:UI786437 AEE786436:AEE786437 AOA786436:AOA786437 AXW786436:AXW786437 BHS786436:BHS786437 BRO786436:BRO786437 CBK786436:CBK786437 CLG786436:CLG786437 CVC786436:CVC786437 DEY786436:DEY786437 DOU786436:DOU786437 DYQ786436:DYQ786437 EIM786436:EIM786437 ESI786436:ESI786437 FCE786436:FCE786437 FMA786436:FMA786437 FVW786436:FVW786437 GFS786436:GFS786437 GPO786436:GPO786437 GZK786436:GZK786437 HJG786436:HJG786437 HTC786436:HTC786437 ICY786436:ICY786437 IMU786436:IMU786437 IWQ786436:IWQ786437 JGM786436:JGM786437 JQI786436:JQI786437 KAE786436:KAE786437 KKA786436:KKA786437 KTW786436:KTW786437 LDS786436:LDS786437 LNO786436:LNO786437 LXK786436:LXK786437 MHG786436:MHG786437 MRC786436:MRC786437 NAY786436:NAY786437 NKU786436:NKU786437 NUQ786436:NUQ786437 OEM786436:OEM786437 OOI786436:OOI786437 OYE786436:OYE786437 PIA786436:PIA786437 PRW786436:PRW786437 QBS786436:QBS786437 QLO786436:QLO786437 QVK786436:QVK786437 RFG786436:RFG786437 RPC786436:RPC786437 RYY786436:RYY786437 SIU786436:SIU786437 SSQ786436:SSQ786437 TCM786436:TCM786437 TMI786436:TMI786437 TWE786436:TWE786437 UGA786436:UGA786437 UPW786436:UPW786437 UZS786436:UZS786437 VJO786436:VJO786437 VTK786436:VTK786437 WDG786436:WDG786437 WNC786436:WNC786437 WWY786436:WWY786437 AQ851972:AQ851973 KM851972:KM851973 UI851972:UI851973 AEE851972:AEE851973 AOA851972:AOA851973 AXW851972:AXW851973 BHS851972:BHS851973 BRO851972:BRO851973 CBK851972:CBK851973 CLG851972:CLG851973 CVC851972:CVC851973 DEY851972:DEY851973 DOU851972:DOU851973 DYQ851972:DYQ851973 EIM851972:EIM851973 ESI851972:ESI851973 FCE851972:FCE851973 FMA851972:FMA851973 FVW851972:FVW851973 GFS851972:GFS851973 GPO851972:GPO851973 GZK851972:GZK851973 HJG851972:HJG851973 HTC851972:HTC851973 ICY851972:ICY851973 IMU851972:IMU851973 IWQ851972:IWQ851973 JGM851972:JGM851973 JQI851972:JQI851973 KAE851972:KAE851973 KKA851972:KKA851973 KTW851972:KTW851973 LDS851972:LDS851973 LNO851972:LNO851973 LXK851972:LXK851973 MHG851972:MHG851973 MRC851972:MRC851973 NAY851972:NAY851973 NKU851972:NKU851973 NUQ851972:NUQ851973 OEM851972:OEM851973 OOI851972:OOI851973 OYE851972:OYE851973 PIA851972:PIA851973 PRW851972:PRW851973 QBS851972:QBS851973 QLO851972:QLO851973 QVK851972:QVK851973 RFG851972:RFG851973 RPC851972:RPC851973 RYY851972:RYY851973 SIU851972:SIU851973 SSQ851972:SSQ851973 TCM851972:TCM851973 TMI851972:TMI851973 TWE851972:TWE851973 UGA851972:UGA851973 UPW851972:UPW851973 UZS851972:UZS851973 VJO851972:VJO851973 VTK851972:VTK851973 WDG851972:WDG851973 WNC851972:WNC851973 WWY851972:WWY851973 AQ917508:AQ917509 KM917508:KM917509 UI917508:UI917509 AEE917508:AEE917509 AOA917508:AOA917509 AXW917508:AXW917509 BHS917508:BHS917509 BRO917508:BRO917509 CBK917508:CBK917509 CLG917508:CLG917509 CVC917508:CVC917509 DEY917508:DEY917509 DOU917508:DOU917509 DYQ917508:DYQ917509 EIM917508:EIM917509 ESI917508:ESI917509 FCE917508:FCE917509 FMA917508:FMA917509 FVW917508:FVW917509 GFS917508:GFS917509 GPO917508:GPO917509 GZK917508:GZK917509 HJG917508:HJG917509 HTC917508:HTC917509 ICY917508:ICY917509 IMU917508:IMU917509 IWQ917508:IWQ917509 JGM917508:JGM917509 JQI917508:JQI917509 KAE917508:KAE917509 KKA917508:KKA917509 KTW917508:KTW917509 LDS917508:LDS917509 LNO917508:LNO917509 LXK917508:LXK917509 MHG917508:MHG917509 MRC917508:MRC917509 NAY917508:NAY917509 NKU917508:NKU917509 NUQ917508:NUQ917509 OEM917508:OEM917509 OOI917508:OOI917509 OYE917508:OYE917509 PIA917508:PIA917509 PRW917508:PRW917509 QBS917508:QBS917509 QLO917508:QLO917509 QVK917508:QVK917509 RFG917508:RFG917509 RPC917508:RPC917509 RYY917508:RYY917509 SIU917508:SIU917509 SSQ917508:SSQ917509 TCM917508:TCM917509 TMI917508:TMI917509 TWE917508:TWE917509 UGA917508:UGA917509 UPW917508:UPW917509 UZS917508:UZS917509 VJO917508:VJO917509 VTK917508:VTK917509 WDG917508:WDG917509 WNC917508:WNC917509 WWY917508:WWY917509 AQ983044:AQ983045 KM983044:KM983045 UI983044:UI983045 AEE983044:AEE983045 AOA983044:AOA983045 AXW983044:AXW983045 BHS983044:BHS983045 BRO983044:BRO983045 CBK983044:CBK983045 CLG983044:CLG983045 CVC983044:CVC983045 DEY983044:DEY983045 DOU983044:DOU983045 DYQ983044:DYQ983045 EIM983044:EIM983045 ESI983044:ESI983045 FCE983044:FCE983045 FMA983044:FMA983045 FVW983044:FVW983045 GFS983044:GFS983045 GPO983044:GPO983045 GZK983044:GZK983045 HJG983044:HJG983045 HTC983044:HTC983045 ICY983044:ICY983045 IMU983044:IMU983045 IWQ983044:IWQ983045 JGM983044:JGM983045 JQI983044:JQI983045 KAE983044:KAE983045 KKA983044:KKA983045 KTW983044:KTW983045 LDS983044:LDS983045 LNO983044:LNO983045 LXK983044:LXK983045 MHG983044:MHG983045 MRC983044:MRC983045 NAY983044:NAY983045 NKU983044:NKU983045 NUQ983044:NUQ983045 OEM983044:OEM983045 OOI983044:OOI983045 OYE983044:OYE983045 PIA983044:PIA983045 PRW983044:PRW983045 QBS983044:QBS983045 QLO983044:QLO983045 QVK983044:QVK983045 RFG983044:RFG983045 RPC983044:RPC983045 RYY983044:RYY983045 SIU983044:SIU983045 SSQ983044:SSQ983045 TCM983044:TCM983045 TMI983044:TMI983045 TWE983044:TWE983045 UGA983044:UGA983045 UPW983044:UPW983045 UZS983044:UZS983045 VJO983044:VJO983045 VTK983044:VTK983045 WDG983044:WDG983045 WNC983044:WNC983045 WWY983044:WWY983045 AE4:AE5 KA4:KA5 TW4:TW5 ADS4:ADS5 ANO4:ANO5 AXK4:AXK5 BHG4:BHG5 BRC4:BRC5 CAY4:CAY5 CKU4:CKU5 CUQ4:CUQ5 DEM4:DEM5 DOI4:DOI5 DYE4:DYE5 EIA4:EIA5 ERW4:ERW5 FBS4:FBS5 FLO4:FLO5 FVK4:FVK5 GFG4:GFG5 GPC4:GPC5 GYY4:GYY5 HIU4:HIU5 HSQ4:HSQ5 ICM4:ICM5 IMI4:IMI5 IWE4:IWE5 JGA4:JGA5 JPW4:JPW5 JZS4:JZS5 KJO4:KJO5 KTK4:KTK5 LDG4:LDG5 LNC4:LNC5 LWY4:LWY5 MGU4:MGU5 MQQ4:MQQ5 NAM4:NAM5 NKI4:NKI5 NUE4:NUE5 OEA4:OEA5 ONW4:ONW5 OXS4:OXS5 PHO4:PHO5 PRK4:PRK5 QBG4:QBG5 QLC4:QLC5 QUY4:QUY5 REU4:REU5 ROQ4:ROQ5 RYM4:RYM5 SII4:SII5 SSE4:SSE5 TCA4:TCA5 TLW4:TLW5 TVS4:TVS5 UFO4:UFO5 UPK4:UPK5 UZG4:UZG5 VJC4:VJC5 VSY4:VSY5 WCU4:WCU5 WMQ4:WMQ5 WWM4:WWM5 AE65540:AE65541 KA65540:KA65541 TW65540:TW65541 ADS65540:ADS65541 ANO65540:ANO65541 AXK65540:AXK65541 BHG65540:BHG65541 BRC65540:BRC65541 CAY65540:CAY65541 CKU65540:CKU65541 CUQ65540:CUQ65541 DEM65540:DEM65541 DOI65540:DOI65541 DYE65540:DYE65541 EIA65540:EIA65541 ERW65540:ERW65541 FBS65540:FBS65541 FLO65540:FLO65541 FVK65540:FVK65541 GFG65540:GFG65541 GPC65540:GPC65541 GYY65540:GYY65541 HIU65540:HIU65541 HSQ65540:HSQ65541 ICM65540:ICM65541 IMI65540:IMI65541 IWE65540:IWE65541 JGA65540:JGA65541 JPW65540:JPW65541 JZS65540:JZS65541 KJO65540:KJO65541 KTK65540:KTK65541 LDG65540:LDG65541 LNC65540:LNC65541 LWY65540:LWY65541 MGU65540:MGU65541 MQQ65540:MQQ65541 NAM65540:NAM65541 NKI65540:NKI65541 NUE65540:NUE65541 OEA65540:OEA65541 ONW65540:ONW65541 OXS65540:OXS65541 PHO65540:PHO65541 PRK65540:PRK65541 QBG65540:QBG65541 QLC65540:QLC65541 QUY65540:QUY65541 REU65540:REU65541 ROQ65540:ROQ65541 RYM65540:RYM65541 SII65540:SII65541 SSE65540:SSE65541 TCA65540:TCA65541 TLW65540:TLW65541 TVS65540:TVS65541 UFO65540:UFO65541 UPK65540:UPK65541 UZG65540:UZG65541 VJC65540:VJC65541 VSY65540:VSY65541 WCU65540:WCU65541 WMQ65540:WMQ65541 WWM65540:WWM65541 AE131076:AE131077 KA131076:KA131077 TW131076:TW131077 ADS131076:ADS131077 ANO131076:ANO131077 AXK131076:AXK131077 BHG131076:BHG131077 BRC131076:BRC131077 CAY131076:CAY131077 CKU131076:CKU131077 CUQ131076:CUQ131077 DEM131076:DEM131077 DOI131076:DOI131077 DYE131076:DYE131077 EIA131076:EIA131077 ERW131076:ERW131077 FBS131076:FBS131077 FLO131076:FLO131077 FVK131076:FVK131077 GFG131076:GFG131077 GPC131076:GPC131077 GYY131076:GYY131077 HIU131076:HIU131077 HSQ131076:HSQ131077 ICM131076:ICM131077 IMI131076:IMI131077 IWE131076:IWE131077 JGA131076:JGA131077 JPW131076:JPW131077 JZS131076:JZS131077 KJO131076:KJO131077 KTK131076:KTK131077 LDG131076:LDG131077 LNC131076:LNC131077 LWY131076:LWY131077 MGU131076:MGU131077 MQQ131076:MQQ131077 NAM131076:NAM131077 NKI131076:NKI131077 NUE131076:NUE131077 OEA131076:OEA131077 ONW131076:ONW131077 OXS131076:OXS131077 PHO131076:PHO131077 PRK131076:PRK131077 QBG131076:QBG131077 QLC131076:QLC131077 QUY131076:QUY131077 REU131076:REU131077 ROQ131076:ROQ131077 RYM131076:RYM131077 SII131076:SII131077 SSE131076:SSE131077 TCA131076:TCA131077 TLW131076:TLW131077 TVS131076:TVS131077 UFO131076:UFO131077 UPK131076:UPK131077 UZG131076:UZG131077 VJC131076:VJC131077 VSY131076:VSY131077 WCU131076:WCU131077 WMQ131076:WMQ131077 WWM131076:WWM131077 AE196612:AE196613 KA196612:KA196613 TW196612:TW196613 ADS196612:ADS196613 ANO196612:ANO196613 AXK196612:AXK196613 BHG196612:BHG196613 BRC196612:BRC196613 CAY196612:CAY196613 CKU196612:CKU196613 CUQ196612:CUQ196613 DEM196612:DEM196613 DOI196612:DOI196613 DYE196612:DYE196613 EIA196612:EIA196613 ERW196612:ERW196613 FBS196612:FBS196613 FLO196612:FLO196613 FVK196612:FVK196613 GFG196612:GFG196613 GPC196612:GPC196613 GYY196612:GYY196613 HIU196612:HIU196613 HSQ196612:HSQ196613 ICM196612:ICM196613 IMI196612:IMI196613 IWE196612:IWE196613 JGA196612:JGA196613 JPW196612:JPW196613 JZS196612:JZS196613 KJO196612:KJO196613 KTK196612:KTK196613 LDG196612:LDG196613 LNC196612:LNC196613 LWY196612:LWY196613 MGU196612:MGU196613 MQQ196612:MQQ196613 NAM196612:NAM196613 NKI196612:NKI196613 NUE196612:NUE196613 OEA196612:OEA196613 ONW196612:ONW196613 OXS196612:OXS196613 PHO196612:PHO196613 PRK196612:PRK196613 QBG196612:QBG196613 QLC196612:QLC196613 QUY196612:QUY196613 REU196612:REU196613 ROQ196612:ROQ196613 RYM196612:RYM196613 SII196612:SII196613 SSE196612:SSE196613 TCA196612:TCA196613 TLW196612:TLW196613 TVS196612:TVS196613 UFO196612:UFO196613 UPK196612:UPK196613 UZG196612:UZG196613 VJC196612:VJC196613 VSY196612:VSY196613 WCU196612:WCU196613 WMQ196612:WMQ196613 WWM196612:WWM196613 AE262148:AE262149 KA262148:KA262149 TW262148:TW262149 ADS262148:ADS262149 ANO262148:ANO262149 AXK262148:AXK262149 BHG262148:BHG262149 BRC262148:BRC262149 CAY262148:CAY262149 CKU262148:CKU262149 CUQ262148:CUQ262149 DEM262148:DEM262149 DOI262148:DOI262149 DYE262148:DYE262149 EIA262148:EIA262149 ERW262148:ERW262149 FBS262148:FBS262149 FLO262148:FLO262149 FVK262148:FVK262149 GFG262148:GFG262149 GPC262148:GPC262149 GYY262148:GYY262149 HIU262148:HIU262149 HSQ262148:HSQ262149 ICM262148:ICM262149 IMI262148:IMI262149 IWE262148:IWE262149 JGA262148:JGA262149 JPW262148:JPW262149 JZS262148:JZS262149 KJO262148:KJO262149 KTK262148:KTK262149 LDG262148:LDG262149 LNC262148:LNC262149 LWY262148:LWY262149 MGU262148:MGU262149 MQQ262148:MQQ262149 NAM262148:NAM262149 NKI262148:NKI262149 NUE262148:NUE262149 OEA262148:OEA262149 ONW262148:ONW262149 OXS262148:OXS262149 PHO262148:PHO262149 PRK262148:PRK262149 QBG262148:QBG262149 QLC262148:QLC262149 QUY262148:QUY262149 REU262148:REU262149 ROQ262148:ROQ262149 RYM262148:RYM262149 SII262148:SII262149 SSE262148:SSE262149 TCA262148:TCA262149 TLW262148:TLW262149 TVS262148:TVS262149 UFO262148:UFO262149 UPK262148:UPK262149 UZG262148:UZG262149 VJC262148:VJC262149 VSY262148:VSY262149 WCU262148:WCU262149 WMQ262148:WMQ262149 WWM262148:WWM262149 AE327684:AE327685 KA327684:KA327685 TW327684:TW327685 ADS327684:ADS327685 ANO327684:ANO327685 AXK327684:AXK327685 BHG327684:BHG327685 BRC327684:BRC327685 CAY327684:CAY327685 CKU327684:CKU327685 CUQ327684:CUQ327685 DEM327684:DEM327685 DOI327684:DOI327685 DYE327684:DYE327685 EIA327684:EIA327685 ERW327684:ERW327685 FBS327684:FBS327685 FLO327684:FLO327685 FVK327684:FVK327685 GFG327684:GFG327685 GPC327684:GPC327685 GYY327684:GYY327685 HIU327684:HIU327685 HSQ327684:HSQ327685 ICM327684:ICM327685 IMI327684:IMI327685 IWE327684:IWE327685 JGA327684:JGA327685 JPW327684:JPW327685 JZS327684:JZS327685 KJO327684:KJO327685 KTK327684:KTK327685 LDG327684:LDG327685 LNC327684:LNC327685 LWY327684:LWY327685 MGU327684:MGU327685 MQQ327684:MQQ327685 NAM327684:NAM327685 NKI327684:NKI327685 NUE327684:NUE327685 OEA327684:OEA327685 ONW327684:ONW327685 OXS327684:OXS327685 PHO327684:PHO327685 PRK327684:PRK327685 QBG327684:QBG327685 QLC327684:QLC327685 QUY327684:QUY327685 REU327684:REU327685 ROQ327684:ROQ327685 RYM327684:RYM327685 SII327684:SII327685 SSE327684:SSE327685 TCA327684:TCA327685 TLW327684:TLW327685 TVS327684:TVS327685 UFO327684:UFO327685 UPK327684:UPK327685 UZG327684:UZG327685 VJC327684:VJC327685 VSY327684:VSY327685 WCU327684:WCU327685 WMQ327684:WMQ327685 WWM327684:WWM327685 AE393220:AE393221 KA393220:KA393221 TW393220:TW393221 ADS393220:ADS393221 ANO393220:ANO393221 AXK393220:AXK393221 BHG393220:BHG393221 BRC393220:BRC393221 CAY393220:CAY393221 CKU393220:CKU393221 CUQ393220:CUQ393221 DEM393220:DEM393221 DOI393220:DOI393221 DYE393220:DYE393221 EIA393220:EIA393221 ERW393220:ERW393221 FBS393220:FBS393221 FLO393220:FLO393221 FVK393220:FVK393221 GFG393220:GFG393221 GPC393220:GPC393221 GYY393220:GYY393221 HIU393220:HIU393221 HSQ393220:HSQ393221 ICM393220:ICM393221 IMI393220:IMI393221 IWE393220:IWE393221 JGA393220:JGA393221 JPW393220:JPW393221 JZS393220:JZS393221 KJO393220:KJO393221 KTK393220:KTK393221 LDG393220:LDG393221 LNC393220:LNC393221 LWY393220:LWY393221 MGU393220:MGU393221 MQQ393220:MQQ393221 NAM393220:NAM393221 NKI393220:NKI393221 NUE393220:NUE393221 OEA393220:OEA393221 ONW393220:ONW393221 OXS393220:OXS393221 PHO393220:PHO393221 PRK393220:PRK393221 QBG393220:QBG393221 QLC393220:QLC393221 QUY393220:QUY393221 REU393220:REU393221 ROQ393220:ROQ393221 RYM393220:RYM393221 SII393220:SII393221 SSE393220:SSE393221 TCA393220:TCA393221 TLW393220:TLW393221 TVS393220:TVS393221 UFO393220:UFO393221 UPK393220:UPK393221 UZG393220:UZG393221 VJC393220:VJC393221 VSY393220:VSY393221 WCU393220:WCU393221 WMQ393220:WMQ393221 WWM393220:WWM393221 AE458756:AE458757 KA458756:KA458757 TW458756:TW458757 ADS458756:ADS458757 ANO458756:ANO458757 AXK458756:AXK458757 BHG458756:BHG458757 BRC458756:BRC458757 CAY458756:CAY458757 CKU458756:CKU458757 CUQ458756:CUQ458757 DEM458756:DEM458757 DOI458756:DOI458757 DYE458756:DYE458757 EIA458756:EIA458757 ERW458756:ERW458757 FBS458756:FBS458757 FLO458756:FLO458757 FVK458756:FVK458757 GFG458756:GFG458757 GPC458756:GPC458757 GYY458756:GYY458757 HIU458756:HIU458757 HSQ458756:HSQ458757 ICM458756:ICM458757 IMI458756:IMI458757 IWE458756:IWE458757 JGA458756:JGA458757 JPW458756:JPW458757 JZS458756:JZS458757 KJO458756:KJO458757 KTK458756:KTK458757 LDG458756:LDG458757 LNC458756:LNC458757 LWY458756:LWY458757 MGU458756:MGU458757 MQQ458756:MQQ458757 NAM458756:NAM458757 NKI458756:NKI458757 NUE458756:NUE458757 OEA458756:OEA458757 ONW458756:ONW458757 OXS458756:OXS458757 PHO458756:PHO458757 PRK458756:PRK458757 QBG458756:QBG458757 QLC458756:QLC458757 QUY458756:QUY458757 REU458756:REU458757 ROQ458756:ROQ458757 RYM458756:RYM458757 SII458756:SII458757 SSE458756:SSE458757 TCA458756:TCA458757 TLW458756:TLW458757 TVS458756:TVS458757 UFO458756:UFO458757 UPK458756:UPK458757 UZG458756:UZG458757 VJC458756:VJC458757 VSY458756:VSY458757 WCU458756:WCU458757 WMQ458756:WMQ458757 WWM458756:WWM458757 AE524292:AE524293 KA524292:KA524293 TW524292:TW524293 ADS524292:ADS524293 ANO524292:ANO524293 AXK524292:AXK524293 BHG524292:BHG524293 BRC524292:BRC524293 CAY524292:CAY524293 CKU524292:CKU524293 CUQ524292:CUQ524293 DEM524292:DEM524293 DOI524292:DOI524293 DYE524292:DYE524293 EIA524292:EIA524293 ERW524292:ERW524293 FBS524292:FBS524293 FLO524292:FLO524293 FVK524292:FVK524293 GFG524292:GFG524293 GPC524292:GPC524293 GYY524292:GYY524293 HIU524292:HIU524293 HSQ524292:HSQ524293 ICM524292:ICM524293 IMI524292:IMI524293 IWE524292:IWE524293 JGA524292:JGA524293 JPW524292:JPW524293 JZS524292:JZS524293 KJO524292:KJO524293 KTK524292:KTK524293 LDG524292:LDG524293 LNC524292:LNC524293 LWY524292:LWY524293 MGU524292:MGU524293 MQQ524292:MQQ524293 NAM524292:NAM524293 NKI524292:NKI524293 NUE524292:NUE524293 OEA524292:OEA524293 ONW524292:ONW524293 OXS524292:OXS524293 PHO524292:PHO524293 PRK524292:PRK524293 QBG524292:QBG524293 QLC524292:QLC524293 QUY524292:QUY524293 REU524292:REU524293 ROQ524292:ROQ524293 RYM524292:RYM524293 SII524292:SII524293 SSE524292:SSE524293 TCA524292:TCA524293 TLW524292:TLW524293 TVS524292:TVS524293 UFO524292:UFO524293 UPK524292:UPK524293 UZG524292:UZG524293 VJC524292:VJC524293 VSY524292:VSY524293 WCU524292:WCU524293 WMQ524292:WMQ524293 WWM524292:WWM524293 AE589828:AE589829 KA589828:KA589829 TW589828:TW589829 ADS589828:ADS589829 ANO589828:ANO589829 AXK589828:AXK589829 BHG589828:BHG589829 BRC589828:BRC589829 CAY589828:CAY589829 CKU589828:CKU589829 CUQ589828:CUQ589829 DEM589828:DEM589829 DOI589828:DOI589829 DYE589828:DYE589829 EIA589828:EIA589829 ERW589828:ERW589829 FBS589828:FBS589829 FLO589828:FLO589829 FVK589828:FVK589829 GFG589828:GFG589829 GPC589828:GPC589829 GYY589828:GYY589829 HIU589828:HIU589829 HSQ589828:HSQ589829 ICM589828:ICM589829 IMI589828:IMI589829 IWE589828:IWE589829 JGA589828:JGA589829 JPW589828:JPW589829 JZS589828:JZS589829 KJO589828:KJO589829 KTK589828:KTK589829 LDG589828:LDG589829 LNC589828:LNC589829 LWY589828:LWY589829 MGU589828:MGU589829 MQQ589828:MQQ589829 NAM589828:NAM589829 NKI589828:NKI589829 NUE589828:NUE589829 OEA589828:OEA589829 ONW589828:ONW589829 OXS589828:OXS589829 PHO589828:PHO589829 PRK589828:PRK589829 QBG589828:QBG589829 QLC589828:QLC589829 QUY589828:QUY589829 REU589828:REU589829 ROQ589828:ROQ589829 RYM589828:RYM589829 SII589828:SII589829 SSE589828:SSE589829 TCA589828:TCA589829 TLW589828:TLW589829 TVS589828:TVS589829 UFO589828:UFO589829 UPK589828:UPK589829 UZG589828:UZG589829 VJC589828:VJC589829 VSY589828:VSY589829 WCU589828:WCU589829 WMQ589828:WMQ589829 WWM589828:WWM589829 AE655364:AE655365 KA655364:KA655365 TW655364:TW655365 ADS655364:ADS655365 ANO655364:ANO655365 AXK655364:AXK655365 BHG655364:BHG655365 BRC655364:BRC655365 CAY655364:CAY655365 CKU655364:CKU655365 CUQ655364:CUQ655365 DEM655364:DEM655365 DOI655364:DOI655365 DYE655364:DYE655365 EIA655364:EIA655365 ERW655364:ERW655365 FBS655364:FBS655365 FLO655364:FLO655365 FVK655364:FVK655365 GFG655364:GFG655365 GPC655364:GPC655365 GYY655364:GYY655365 HIU655364:HIU655365 HSQ655364:HSQ655365 ICM655364:ICM655365 IMI655364:IMI655365 IWE655364:IWE655365 JGA655364:JGA655365 JPW655364:JPW655365 JZS655364:JZS655365 KJO655364:KJO655365 KTK655364:KTK655365 LDG655364:LDG655365 LNC655364:LNC655365 LWY655364:LWY655365 MGU655364:MGU655365 MQQ655364:MQQ655365 NAM655364:NAM655365 NKI655364:NKI655365 NUE655364:NUE655365 OEA655364:OEA655365 ONW655364:ONW655365 OXS655364:OXS655365 PHO655364:PHO655365 PRK655364:PRK655365 QBG655364:QBG655365 QLC655364:QLC655365 QUY655364:QUY655365 REU655364:REU655365 ROQ655364:ROQ655365 RYM655364:RYM655365 SII655364:SII655365 SSE655364:SSE655365 TCA655364:TCA655365 TLW655364:TLW655365 TVS655364:TVS655365 UFO655364:UFO655365 UPK655364:UPK655365 UZG655364:UZG655365 VJC655364:VJC655365 VSY655364:VSY655365 WCU655364:WCU655365 WMQ655364:WMQ655365 WWM655364:WWM655365 AE720900:AE720901 KA720900:KA720901 TW720900:TW720901 ADS720900:ADS720901 ANO720900:ANO720901 AXK720900:AXK720901 BHG720900:BHG720901 BRC720900:BRC720901 CAY720900:CAY720901 CKU720900:CKU720901 CUQ720900:CUQ720901 DEM720900:DEM720901 DOI720900:DOI720901 DYE720900:DYE720901 EIA720900:EIA720901 ERW720900:ERW720901 FBS720900:FBS720901 FLO720900:FLO720901 FVK720900:FVK720901 GFG720900:GFG720901 GPC720900:GPC720901 GYY720900:GYY720901 HIU720900:HIU720901 HSQ720900:HSQ720901 ICM720900:ICM720901 IMI720900:IMI720901 IWE720900:IWE720901 JGA720900:JGA720901 JPW720900:JPW720901 JZS720900:JZS720901 KJO720900:KJO720901 KTK720900:KTK720901 LDG720900:LDG720901 LNC720900:LNC720901 LWY720900:LWY720901 MGU720900:MGU720901 MQQ720900:MQQ720901 NAM720900:NAM720901 NKI720900:NKI720901 NUE720900:NUE720901 OEA720900:OEA720901 ONW720900:ONW720901 OXS720900:OXS720901 PHO720900:PHO720901 PRK720900:PRK720901 QBG720900:QBG720901 QLC720900:QLC720901 QUY720900:QUY720901 REU720900:REU720901 ROQ720900:ROQ720901 RYM720900:RYM720901 SII720900:SII720901 SSE720900:SSE720901 TCA720900:TCA720901 TLW720900:TLW720901 TVS720900:TVS720901 UFO720900:UFO720901 UPK720900:UPK720901 UZG720900:UZG720901 VJC720900:VJC720901 VSY720900:VSY720901 WCU720900:WCU720901 WMQ720900:WMQ720901 WWM720900:WWM720901 AE786436:AE786437 KA786436:KA786437 TW786436:TW786437 ADS786436:ADS786437 ANO786436:ANO786437 AXK786436:AXK786437 BHG786436:BHG786437 BRC786436:BRC786437 CAY786436:CAY786437 CKU786436:CKU786437 CUQ786436:CUQ786437 DEM786436:DEM786437 DOI786436:DOI786437 DYE786436:DYE786437 EIA786436:EIA786437 ERW786436:ERW786437 FBS786436:FBS786437 FLO786436:FLO786437 FVK786436:FVK786437 GFG786436:GFG786437 GPC786436:GPC786437 GYY786436:GYY786437 HIU786436:HIU786437 HSQ786436:HSQ786437 ICM786436:ICM786437 IMI786436:IMI786437 IWE786436:IWE786437 JGA786436:JGA786437 JPW786436:JPW786437 JZS786436:JZS786437 KJO786436:KJO786437 KTK786436:KTK786437 LDG786436:LDG786437 LNC786436:LNC786437 LWY786436:LWY786437 MGU786436:MGU786437 MQQ786436:MQQ786437 NAM786436:NAM786437 NKI786436:NKI786437 NUE786436:NUE786437 OEA786436:OEA786437 ONW786436:ONW786437 OXS786436:OXS786437 PHO786436:PHO786437 PRK786436:PRK786437 QBG786436:QBG786437 QLC786436:QLC786437 QUY786436:QUY786437 REU786436:REU786437 ROQ786436:ROQ786437 RYM786436:RYM786437 SII786436:SII786437 SSE786436:SSE786437 TCA786436:TCA786437 TLW786436:TLW786437 TVS786436:TVS786437 UFO786436:UFO786437 UPK786436:UPK786437 UZG786436:UZG786437 VJC786436:VJC786437 VSY786436:VSY786437 WCU786436:WCU786437 WMQ786436:WMQ786437 WWM786436:WWM786437 AE851972:AE851973 KA851972:KA851973 TW851972:TW851973 ADS851972:ADS851973 ANO851972:ANO851973 AXK851972:AXK851973 BHG851972:BHG851973 BRC851972:BRC851973 CAY851972:CAY851973 CKU851972:CKU851973 CUQ851972:CUQ851973 DEM851972:DEM851973 DOI851972:DOI851973 DYE851972:DYE851973 EIA851972:EIA851973 ERW851972:ERW851973 FBS851972:FBS851973 FLO851972:FLO851973 FVK851972:FVK851973 GFG851972:GFG851973 GPC851972:GPC851973 GYY851972:GYY851973 HIU851972:HIU851973 HSQ851972:HSQ851973 ICM851972:ICM851973 IMI851972:IMI851973 IWE851972:IWE851973 JGA851972:JGA851973 JPW851972:JPW851973 JZS851972:JZS851973 KJO851972:KJO851973 KTK851972:KTK851973 LDG851972:LDG851973 LNC851972:LNC851973 LWY851972:LWY851973 MGU851972:MGU851973 MQQ851972:MQQ851973 NAM851972:NAM851973 NKI851972:NKI851973 NUE851972:NUE851973 OEA851972:OEA851973 ONW851972:ONW851973 OXS851972:OXS851973 PHO851972:PHO851973 PRK851972:PRK851973 QBG851972:QBG851973 QLC851972:QLC851973 QUY851972:QUY851973 REU851972:REU851973 ROQ851972:ROQ851973 RYM851972:RYM851973 SII851972:SII851973 SSE851972:SSE851973 TCA851972:TCA851973 TLW851972:TLW851973 TVS851972:TVS851973 UFO851972:UFO851973 UPK851972:UPK851973 UZG851972:UZG851973 VJC851972:VJC851973 VSY851972:VSY851973 WCU851972:WCU851973 WMQ851972:WMQ851973 WWM851972:WWM851973 AE917508:AE917509 KA917508:KA917509 TW917508:TW917509 ADS917508:ADS917509 ANO917508:ANO917509 AXK917508:AXK917509 BHG917508:BHG917509 BRC917508:BRC917509 CAY917508:CAY917509 CKU917508:CKU917509 CUQ917508:CUQ917509 DEM917508:DEM917509 DOI917508:DOI917509 DYE917508:DYE917509 EIA917508:EIA917509 ERW917508:ERW917509 FBS917508:FBS917509 FLO917508:FLO917509 FVK917508:FVK917509 GFG917508:GFG917509 GPC917508:GPC917509 GYY917508:GYY917509 HIU917508:HIU917509 HSQ917508:HSQ917509 ICM917508:ICM917509 IMI917508:IMI917509 IWE917508:IWE917509 JGA917508:JGA917509 JPW917508:JPW917509 JZS917508:JZS917509 KJO917508:KJO917509 KTK917508:KTK917509 LDG917508:LDG917509 LNC917508:LNC917509 LWY917508:LWY917509 MGU917508:MGU917509 MQQ917508:MQQ917509 NAM917508:NAM917509 NKI917508:NKI917509 NUE917508:NUE917509 OEA917508:OEA917509 ONW917508:ONW917509 OXS917508:OXS917509 PHO917508:PHO917509 PRK917508:PRK917509 QBG917508:QBG917509 QLC917508:QLC917509 QUY917508:QUY917509 REU917508:REU917509 ROQ917508:ROQ917509 RYM917508:RYM917509 SII917508:SII917509 SSE917508:SSE917509 TCA917508:TCA917509 TLW917508:TLW917509 TVS917508:TVS917509 UFO917508:UFO917509 UPK917508:UPK917509 UZG917508:UZG917509 VJC917508:VJC917509 VSY917508:VSY917509 WCU917508:WCU917509 WMQ917508:WMQ917509 WWM917508:WWM917509 AE983044:AE983045 KA983044:KA983045 TW983044:TW983045 ADS983044:ADS983045 ANO983044:ANO983045 AXK983044:AXK983045 BHG983044:BHG983045 BRC983044:BRC983045 CAY983044:CAY983045 CKU983044:CKU983045 CUQ983044:CUQ983045 DEM983044:DEM983045 DOI983044:DOI983045 DYE983044:DYE983045 EIA983044:EIA983045 ERW983044:ERW983045 FBS983044:FBS983045 FLO983044:FLO983045 FVK983044:FVK983045 GFG983044:GFG983045 GPC983044:GPC983045 GYY983044:GYY983045 HIU983044:HIU983045 HSQ983044:HSQ983045 ICM983044:ICM983045 IMI983044:IMI983045 IWE983044:IWE983045 JGA983044:JGA983045 JPW983044:JPW983045 JZS983044:JZS983045 KJO983044:KJO983045 KTK983044:KTK983045 LDG983044:LDG983045 LNC983044:LNC983045 LWY983044:LWY983045 MGU983044:MGU983045 MQQ983044:MQQ983045 NAM983044:NAM983045 NKI983044:NKI983045 NUE983044:NUE983045 OEA983044:OEA983045 ONW983044:ONW983045 OXS983044:OXS983045 PHO983044:PHO983045 PRK983044:PRK983045 QBG983044:QBG983045 QLC983044:QLC983045 QUY983044:QUY983045 REU983044:REU983045 ROQ983044:ROQ983045 RYM983044:RYM983045 SII983044:SII983045 SSE983044:SSE983045 TCA983044:TCA983045 TLW983044:TLW983045 TVS983044:TVS983045 UFO983044:UFO983045 UPK983044:UPK983045 UZG983044:UZG983045 VJC983044:VJC983045 VSY983044:VSY983045 WCU983044:WCU983045 WMQ983044:WMQ983045 WWM983044:WWM983045 AG4:AG5 KC4:KC5 TY4:TY5 ADU4:ADU5 ANQ4:ANQ5 AXM4:AXM5 BHI4:BHI5 BRE4:BRE5 CBA4:CBA5 CKW4:CKW5 CUS4:CUS5 DEO4:DEO5 DOK4:DOK5 DYG4:DYG5 EIC4:EIC5 ERY4:ERY5 FBU4:FBU5 FLQ4:FLQ5 FVM4:FVM5 GFI4:GFI5 GPE4:GPE5 GZA4:GZA5 HIW4:HIW5 HSS4:HSS5 ICO4:ICO5 IMK4:IMK5 IWG4:IWG5 JGC4:JGC5 JPY4:JPY5 JZU4:JZU5 KJQ4:KJQ5 KTM4:KTM5 LDI4:LDI5 LNE4:LNE5 LXA4:LXA5 MGW4:MGW5 MQS4:MQS5 NAO4:NAO5 NKK4:NKK5 NUG4:NUG5 OEC4:OEC5 ONY4:ONY5 OXU4:OXU5 PHQ4:PHQ5 PRM4:PRM5 QBI4:QBI5 QLE4:QLE5 QVA4:QVA5 REW4:REW5 ROS4:ROS5 RYO4:RYO5 SIK4:SIK5 SSG4:SSG5 TCC4:TCC5 TLY4:TLY5 TVU4:TVU5 UFQ4:UFQ5 UPM4:UPM5 UZI4:UZI5 VJE4:VJE5 VTA4:VTA5 WCW4:WCW5 WMS4:WMS5 WWO4:WWO5 AG65540:AG65541 KC65540:KC65541 TY65540:TY65541 ADU65540:ADU65541 ANQ65540:ANQ65541 AXM65540:AXM65541 BHI65540:BHI65541 BRE65540:BRE65541 CBA65540:CBA65541 CKW65540:CKW65541 CUS65540:CUS65541 DEO65540:DEO65541 DOK65540:DOK65541 DYG65540:DYG65541 EIC65540:EIC65541 ERY65540:ERY65541 FBU65540:FBU65541 FLQ65540:FLQ65541 FVM65540:FVM65541 GFI65540:GFI65541 GPE65540:GPE65541 GZA65540:GZA65541 HIW65540:HIW65541 HSS65540:HSS65541 ICO65540:ICO65541 IMK65540:IMK65541 IWG65540:IWG65541 JGC65540:JGC65541 JPY65540:JPY65541 JZU65540:JZU65541 KJQ65540:KJQ65541 KTM65540:KTM65541 LDI65540:LDI65541 LNE65540:LNE65541 LXA65540:LXA65541 MGW65540:MGW65541 MQS65540:MQS65541 NAO65540:NAO65541 NKK65540:NKK65541 NUG65540:NUG65541 OEC65540:OEC65541 ONY65540:ONY65541 OXU65540:OXU65541 PHQ65540:PHQ65541 PRM65540:PRM65541 QBI65540:QBI65541 QLE65540:QLE65541 QVA65540:QVA65541 REW65540:REW65541 ROS65540:ROS65541 RYO65540:RYO65541 SIK65540:SIK65541 SSG65540:SSG65541 TCC65540:TCC65541 TLY65540:TLY65541 TVU65540:TVU65541 UFQ65540:UFQ65541 UPM65540:UPM65541 UZI65540:UZI65541 VJE65540:VJE65541 VTA65540:VTA65541 WCW65540:WCW65541 WMS65540:WMS65541 WWO65540:WWO65541 AG131076:AG131077 KC131076:KC131077 TY131076:TY131077 ADU131076:ADU131077 ANQ131076:ANQ131077 AXM131076:AXM131077 BHI131076:BHI131077 BRE131076:BRE131077 CBA131076:CBA131077 CKW131076:CKW131077 CUS131076:CUS131077 DEO131076:DEO131077 DOK131076:DOK131077 DYG131076:DYG131077 EIC131076:EIC131077 ERY131076:ERY131077 FBU131076:FBU131077 FLQ131076:FLQ131077 FVM131076:FVM131077 GFI131076:GFI131077 GPE131076:GPE131077 GZA131076:GZA131077 HIW131076:HIW131077 HSS131076:HSS131077 ICO131076:ICO131077 IMK131076:IMK131077 IWG131076:IWG131077 JGC131076:JGC131077 JPY131076:JPY131077 JZU131076:JZU131077 KJQ131076:KJQ131077 KTM131076:KTM131077 LDI131076:LDI131077 LNE131076:LNE131077 LXA131076:LXA131077 MGW131076:MGW131077 MQS131076:MQS131077 NAO131076:NAO131077 NKK131076:NKK131077 NUG131076:NUG131077 OEC131076:OEC131077 ONY131076:ONY131077 OXU131076:OXU131077 PHQ131076:PHQ131077 PRM131076:PRM131077 QBI131076:QBI131077 QLE131076:QLE131077 QVA131076:QVA131077 REW131076:REW131077 ROS131076:ROS131077 RYO131076:RYO131077 SIK131076:SIK131077 SSG131076:SSG131077 TCC131076:TCC131077 TLY131076:TLY131077 TVU131076:TVU131077 UFQ131076:UFQ131077 UPM131076:UPM131077 UZI131076:UZI131077 VJE131076:VJE131077 VTA131076:VTA131077 WCW131076:WCW131077 WMS131076:WMS131077 WWO131076:WWO131077 AG196612:AG196613 KC196612:KC196613 TY196612:TY196613 ADU196612:ADU196613 ANQ196612:ANQ196613 AXM196612:AXM196613 BHI196612:BHI196613 BRE196612:BRE196613 CBA196612:CBA196613 CKW196612:CKW196613 CUS196612:CUS196613 DEO196612:DEO196613 DOK196612:DOK196613 DYG196612:DYG196613 EIC196612:EIC196613 ERY196612:ERY196613 FBU196612:FBU196613 FLQ196612:FLQ196613 FVM196612:FVM196613 GFI196612:GFI196613 GPE196612:GPE196613 GZA196612:GZA196613 HIW196612:HIW196613 HSS196612:HSS196613 ICO196612:ICO196613 IMK196612:IMK196613 IWG196612:IWG196613 JGC196612:JGC196613 JPY196612:JPY196613 JZU196612:JZU196613 KJQ196612:KJQ196613 KTM196612:KTM196613 LDI196612:LDI196613 LNE196612:LNE196613 LXA196612:LXA196613 MGW196612:MGW196613 MQS196612:MQS196613 NAO196612:NAO196613 NKK196612:NKK196613 NUG196612:NUG196613 OEC196612:OEC196613 ONY196612:ONY196613 OXU196612:OXU196613 PHQ196612:PHQ196613 PRM196612:PRM196613 QBI196612:QBI196613 QLE196612:QLE196613 QVA196612:QVA196613 REW196612:REW196613 ROS196612:ROS196613 RYO196612:RYO196613 SIK196612:SIK196613 SSG196612:SSG196613 TCC196612:TCC196613 TLY196612:TLY196613 TVU196612:TVU196613 UFQ196612:UFQ196613 UPM196612:UPM196613 UZI196612:UZI196613 VJE196612:VJE196613 VTA196612:VTA196613 WCW196612:WCW196613 WMS196612:WMS196613 WWO196612:WWO196613 AG262148:AG262149 KC262148:KC262149 TY262148:TY262149 ADU262148:ADU262149 ANQ262148:ANQ262149 AXM262148:AXM262149 BHI262148:BHI262149 BRE262148:BRE262149 CBA262148:CBA262149 CKW262148:CKW262149 CUS262148:CUS262149 DEO262148:DEO262149 DOK262148:DOK262149 DYG262148:DYG262149 EIC262148:EIC262149 ERY262148:ERY262149 FBU262148:FBU262149 FLQ262148:FLQ262149 FVM262148:FVM262149 GFI262148:GFI262149 GPE262148:GPE262149 GZA262148:GZA262149 HIW262148:HIW262149 HSS262148:HSS262149 ICO262148:ICO262149 IMK262148:IMK262149 IWG262148:IWG262149 JGC262148:JGC262149 JPY262148:JPY262149 JZU262148:JZU262149 KJQ262148:KJQ262149 KTM262148:KTM262149 LDI262148:LDI262149 LNE262148:LNE262149 LXA262148:LXA262149 MGW262148:MGW262149 MQS262148:MQS262149 NAO262148:NAO262149 NKK262148:NKK262149 NUG262148:NUG262149 OEC262148:OEC262149 ONY262148:ONY262149 OXU262148:OXU262149 PHQ262148:PHQ262149 PRM262148:PRM262149 QBI262148:QBI262149 QLE262148:QLE262149 QVA262148:QVA262149 REW262148:REW262149 ROS262148:ROS262149 RYO262148:RYO262149 SIK262148:SIK262149 SSG262148:SSG262149 TCC262148:TCC262149 TLY262148:TLY262149 TVU262148:TVU262149 UFQ262148:UFQ262149 UPM262148:UPM262149 UZI262148:UZI262149 VJE262148:VJE262149 VTA262148:VTA262149 WCW262148:WCW262149 WMS262148:WMS262149 WWO262148:WWO262149 AG327684:AG327685 KC327684:KC327685 TY327684:TY327685 ADU327684:ADU327685 ANQ327684:ANQ327685 AXM327684:AXM327685 BHI327684:BHI327685 BRE327684:BRE327685 CBA327684:CBA327685 CKW327684:CKW327685 CUS327684:CUS327685 DEO327684:DEO327685 DOK327684:DOK327685 DYG327684:DYG327685 EIC327684:EIC327685 ERY327684:ERY327685 FBU327684:FBU327685 FLQ327684:FLQ327685 FVM327684:FVM327685 GFI327684:GFI327685 GPE327684:GPE327685 GZA327684:GZA327685 HIW327684:HIW327685 HSS327684:HSS327685 ICO327684:ICO327685 IMK327684:IMK327685 IWG327684:IWG327685 JGC327684:JGC327685 JPY327684:JPY327685 JZU327684:JZU327685 KJQ327684:KJQ327685 KTM327684:KTM327685 LDI327684:LDI327685 LNE327684:LNE327685 LXA327684:LXA327685 MGW327684:MGW327685 MQS327684:MQS327685 NAO327684:NAO327685 NKK327684:NKK327685 NUG327684:NUG327685 OEC327684:OEC327685 ONY327684:ONY327685 OXU327684:OXU327685 PHQ327684:PHQ327685 PRM327684:PRM327685 QBI327684:QBI327685 QLE327684:QLE327685 QVA327684:QVA327685 REW327684:REW327685 ROS327684:ROS327685 RYO327684:RYO327685 SIK327684:SIK327685 SSG327684:SSG327685 TCC327684:TCC327685 TLY327684:TLY327685 TVU327684:TVU327685 UFQ327684:UFQ327685 UPM327684:UPM327685 UZI327684:UZI327685 VJE327684:VJE327685 VTA327684:VTA327685 WCW327684:WCW327685 WMS327684:WMS327685 WWO327684:WWO327685 AG393220:AG393221 KC393220:KC393221 TY393220:TY393221 ADU393220:ADU393221 ANQ393220:ANQ393221 AXM393220:AXM393221 BHI393220:BHI393221 BRE393220:BRE393221 CBA393220:CBA393221 CKW393220:CKW393221 CUS393220:CUS393221 DEO393220:DEO393221 DOK393220:DOK393221 DYG393220:DYG393221 EIC393220:EIC393221 ERY393220:ERY393221 FBU393220:FBU393221 FLQ393220:FLQ393221 FVM393220:FVM393221 GFI393220:GFI393221 GPE393220:GPE393221 GZA393220:GZA393221 HIW393220:HIW393221 HSS393220:HSS393221 ICO393220:ICO393221 IMK393220:IMK393221 IWG393220:IWG393221 JGC393220:JGC393221 JPY393220:JPY393221 JZU393220:JZU393221 KJQ393220:KJQ393221 KTM393220:KTM393221 LDI393220:LDI393221 LNE393220:LNE393221 LXA393220:LXA393221 MGW393220:MGW393221 MQS393220:MQS393221 NAO393220:NAO393221 NKK393220:NKK393221 NUG393220:NUG393221 OEC393220:OEC393221 ONY393220:ONY393221 OXU393220:OXU393221 PHQ393220:PHQ393221 PRM393220:PRM393221 QBI393220:QBI393221 QLE393220:QLE393221 QVA393220:QVA393221 REW393220:REW393221 ROS393220:ROS393221 RYO393220:RYO393221 SIK393220:SIK393221 SSG393220:SSG393221 TCC393220:TCC393221 TLY393220:TLY393221 TVU393220:TVU393221 UFQ393220:UFQ393221 UPM393220:UPM393221 UZI393220:UZI393221 VJE393220:VJE393221 VTA393220:VTA393221 WCW393220:WCW393221 WMS393220:WMS393221 WWO393220:WWO393221 AG458756:AG458757 KC458756:KC458757 TY458756:TY458757 ADU458756:ADU458757 ANQ458756:ANQ458757 AXM458756:AXM458757 BHI458756:BHI458757 BRE458756:BRE458757 CBA458756:CBA458757 CKW458756:CKW458757 CUS458756:CUS458757 DEO458756:DEO458757 DOK458756:DOK458757 DYG458756:DYG458757 EIC458756:EIC458757 ERY458756:ERY458757 FBU458756:FBU458757 FLQ458756:FLQ458757 FVM458756:FVM458757 GFI458756:GFI458757 GPE458756:GPE458757 GZA458756:GZA458757 HIW458756:HIW458757 HSS458756:HSS458757 ICO458756:ICO458757 IMK458756:IMK458757 IWG458756:IWG458757 JGC458756:JGC458757 JPY458756:JPY458757 JZU458756:JZU458757 KJQ458756:KJQ458757 KTM458756:KTM458757 LDI458756:LDI458757 LNE458756:LNE458757 LXA458756:LXA458757 MGW458756:MGW458757 MQS458756:MQS458757 NAO458756:NAO458757 NKK458756:NKK458757 NUG458756:NUG458757 OEC458756:OEC458757 ONY458756:ONY458757 OXU458756:OXU458757 PHQ458756:PHQ458757 PRM458756:PRM458757 QBI458756:QBI458757 QLE458756:QLE458757 QVA458756:QVA458757 REW458756:REW458757 ROS458756:ROS458757 RYO458756:RYO458757 SIK458756:SIK458757 SSG458756:SSG458757 TCC458756:TCC458757 TLY458756:TLY458757 TVU458756:TVU458757 UFQ458756:UFQ458757 UPM458756:UPM458757 UZI458756:UZI458757 VJE458756:VJE458757 VTA458756:VTA458757 WCW458756:WCW458757 WMS458756:WMS458757 WWO458756:WWO458757 AG524292:AG524293 KC524292:KC524293 TY524292:TY524293 ADU524292:ADU524293 ANQ524292:ANQ524293 AXM524292:AXM524293 BHI524292:BHI524293 BRE524292:BRE524293 CBA524292:CBA524293 CKW524292:CKW524293 CUS524292:CUS524293 DEO524292:DEO524293 DOK524292:DOK524293 DYG524292:DYG524293 EIC524292:EIC524293 ERY524292:ERY524293 FBU524292:FBU524293 FLQ524292:FLQ524293 FVM524292:FVM524293 GFI524292:GFI524293 GPE524292:GPE524293 GZA524292:GZA524293 HIW524292:HIW524293 HSS524292:HSS524293 ICO524292:ICO524293 IMK524292:IMK524293 IWG524292:IWG524293 JGC524292:JGC524293 JPY524292:JPY524293 JZU524292:JZU524293 KJQ524292:KJQ524293 KTM524292:KTM524293 LDI524292:LDI524293 LNE524292:LNE524293 LXA524292:LXA524293 MGW524292:MGW524293 MQS524292:MQS524293 NAO524292:NAO524293 NKK524292:NKK524293 NUG524292:NUG524293 OEC524292:OEC524293 ONY524292:ONY524293 OXU524292:OXU524293 PHQ524292:PHQ524293 PRM524292:PRM524293 QBI524292:QBI524293 QLE524292:QLE524293 QVA524292:QVA524293 REW524292:REW524293 ROS524292:ROS524293 RYO524292:RYO524293 SIK524292:SIK524293 SSG524292:SSG524293 TCC524292:TCC524293 TLY524292:TLY524293 TVU524292:TVU524293 UFQ524292:UFQ524293 UPM524292:UPM524293 UZI524292:UZI524293 VJE524292:VJE524293 VTA524292:VTA524293 WCW524292:WCW524293 WMS524292:WMS524293 WWO524292:WWO524293 AG589828:AG589829 KC589828:KC589829 TY589828:TY589829 ADU589828:ADU589829 ANQ589828:ANQ589829 AXM589828:AXM589829 BHI589828:BHI589829 BRE589828:BRE589829 CBA589828:CBA589829 CKW589828:CKW589829 CUS589828:CUS589829 DEO589828:DEO589829 DOK589828:DOK589829 DYG589828:DYG589829 EIC589828:EIC589829 ERY589828:ERY589829 FBU589828:FBU589829 FLQ589828:FLQ589829 FVM589828:FVM589829 GFI589828:GFI589829 GPE589828:GPE589829 GZA589828:GZA589829 HIW589828:HIW589829 HSS589828:HSS589829 ICO589828:ICO589829 IMK589828:IMK589829 IWG589828:IWG589829 JGC589828:JGC589829 JPY589828:JPY589829 JZU589828:JZU589829 KJQ589828:KJQ589829 KTM589828:KTM589829 LDI589828:LDI589829 LNE589828:LNE589829 LXA589828:LXA589829 MGW589828:MGW589829 MQS589828:MQS589829 NAO589828:NAO589829 NKK589828:NKK589829 NUG589828:NUG589829 OEC589828:OEC589829 ONY589828:ONY589829 OXU589828:OXU589829 PHQ589828:PHQ589829 PRM589828:PRM589829 QBI589828:QBI589829 QLE589828:QLE589829 QVA589828:QVA589829 REW589828:REW589829 ROS589828:ROS589829 RYO589828:RYO589829 SIK589828:SIK589829 SSG589828:SSG589829 TCC589828:TCC589829 TLY589828:TLY589829 TVU589828:TVU589829 UFQ589828:UFQ589829 UPM589828:UPM589829 UZI589828:UZI589829 VJE589828:VJE589829 VTA589828:VTA589829 WCW589828:WCW589829 WMS589828:WMS589829 WWO589828:WWO589829 AG655364:AG655365 KC655364:KC655365 TY655364:TY655365 ADU655364:ADU655365 ANQ655364:ANQ655365 AXM655364:AXM655365 BHI655364:BHI655365 BRE655364:BRE655365 CBA655364:CBA655365 CKW655364:CKW655365 CUS655364:CUS655365 DEO655364:DEO655365 DOK655364:DOK655365 DYG655364:DYG655365 EIC655364:EIC655365 ERY655364:ERY655365 FBU655364:FBU655365 FLQ655364:FLQ655365 FVM655364:FVM655365 GFI655364:GFI655365 GPE655364:GPE655365 GZA655364:GZA655365 HIW655364:HIW655365 HSS655364:HSS655365 ICO655364:ICO655365 IMK655364:IMK655365 IWG655364:IWG655365 JGC655364:JGC655365 JPY655364:JPY655365 JZU655364:JZU655365 KJQ655364:KJQ655365 KTM655364:KTM655365 LDI655364:LDI655365 LNE655364:LNE655365 LXA655364:LXA655365 MGW655364:MGW655365 MQS655364:MQS655365 NAO655364:NAO655365 NKK655364:NKK655365 NUG655364:NUG655365 OEC655364:OEC655365 ONY655364:ONY655365 OXU655364:OXU655365 PHQ655364:PHQ655365 PRM655364:PRM655365 QBI655364:QBI655365 QLE655364:QLE655365 QVA655364:QVA655365 REW655364:REW655365 ROS655364:ROS655365 RYO655364:RYO655365 SIK655364:SIK655365 SSG655364:SSG655365 TCC655364:TCC655365 TLY655364:TLY655365 TVU655364:TVU655365 UFQ655364:UFQ655365 UPM655364:UPM655365 UZI655364:UZI655365 VJE655364:VJE655365 VTA655364:VTA655365 WCW655364:WCW655365 WMS655364:WMS655365 WWO655364:WWO655365 AG720900:AG720901 KC720900:KC720901 TY720900:TY720901 ADU720900:ADU720901 ANQ720900:ANQ720901 AXM720900:AXM720901 BHI720900:BHI720901 BRE720900:BRE720901 CBA720900:CBA720901 CKW720900:CKW720901 CUS720900:CUS720901 DEO720900:DEO720901 DOK720900:DOK720901 DYG720900:DYG720901 EIC720900:EIC720901 ERY720900:ERY720901 FBU720900:FBU720901 FLQ720900:FLQ720901 FVM720900:FVM720901 GFI720900:GFI720901 GPE720900:GPE720901 GZA720900:GZA720901 HIW720900:HIW720901 HSS720900:HSS720901 ICO720900:ICO720901 IMK720900:IMK720901 IWG720900:IWG720901 JGC720900:JGC720901 JPY720900:JPY720901 JZU720900:JZU720901 KJQ720900:KJQ720901 KTM720900:KTM720901 LDI720900:LDI720901 LNE720900:LNE720901 LXA720900:LXA720901 MGW720900:MGW720901 MQS720900:MQS720901 NAO720900:NAO720901 NKK720900:NKK720901 NUG720900:NUG720901 OEC720900:OEC720901 ONY720900:ONY720901 OXU720900:OXU720901 PHQ720900:PHQ720901 PRM720900:PRM720901 QBI720900:QBI720901 QLE720900:QLE720901 QVA720900:QVA720901 REW720900:REW720901 ROS720900:ROS720901 RYO720900:RYO720901 SIK720900:SIK720901 SSG720900:SSG720901 TCC720900:TCC720901 TLY720900:TLY720901 TVU720900:TVU720901 UFQ720900:UFQ720901 UPM720900:UPM720901 UZI720900:UZI720901 VJE720900:VJE720901 VTA720900:VTA720901 WCW720900:WCW720901 WMS720900:WMS720901 WWO720900:WWO720901 AG786436:AG786437 KC786436:KC786437 TY786436:TY786437 ADU786436:ADU786437 ANQ786436:ANQ786437 AXM786436:AXM786437 BHI786436:BHI786437 BRE786436:BRE786437 CBA786436:CBA786437 CKW786436:CKW786437 CUS786436:CUS786437 DEO786436:DEO786437 DOK786436:DOK786437 DYG786436:DYG786437 EIC786436:EIC786437 ERY786436:ERY786437 FBU786436:FBU786437 FLQ786436:FLQ786437 FVM786436:FVM786437 GFI786436:GFI786437 GPE786436:GPE786437 GZA786436:GZA786437 HIW786436:HIW786437 HSS786436:HSS786437 ICO786436:ICO786437 IMK786436:IMK786437 IWG786436:IWG786437 JGC786436:JGC786437 JPY786436:JPY786437 JZU786436:JZU786437 KJQ786436:KJQ786437 KTM786436:KTM786437 LDI786436:LDI786437 LNE786436:LNE786437 LXA786436:LXA786437 MGW786436:MGW786437 MQS786436:MQS786437 NAO786436:NAO786437 NKK786436:NKK786437 NUG786436:NUG786437 OEC786436:OEC786437 ONY786436:ONY786437 OXU786436:OXU786437 PHQ786436:PHQ786437 PRM786436:PRM786437 QBI786436:QBI786437 QLE786436:QLE786437 QVA786436:QVA786437 REW786436:REW786437 ROS786436:ROS786437 RYO786436:RYO786437 SIK786436:SIK786437 SSG786436:SSG786437 TCC786436:TCC786437 TLY786436:TLY786437 TVU786436:TVU786437 UFQ786436:UFQ786437 UPM786436:UPM786437 UZI786436:UZI786437 VJE786436:VJE786437 VTA786436:VTA786437 WCW786436:WCW786437 WMS786436:WMS786437 WWO786436:WWO786437 AG851972:AG851973 KC851972:KC851973 TY851972:TY851973 ADU851972:ADU851973 ANQ851972:ANQ851973 AXM851972:AXM851973 BHI851972:BHI851973 BRE851972:BRE851973 CBA851972:CBA851973 CKW851972:CKW851973 CUS851972:CUS851973 DEO851972:DEO851973 DOK851972:DOK851973 DYG851972:DYG851973 EIC851972:EIC851973 ERY851972:ERY851973 FBU851972:FBU851973 FLQ851972:FLQ851973 FVM851972:FVM851973 GFI851972:GFI851973 GPE851972:GPE851973 GZA851972:GZA851973 HIW851972:HIW851973 HSS851972:HSS851973 ICO851972:ICO851973 IMK851972:IMK851973 IWG851972:IWG851973 JGC851972:JGC851973 JPY851972:JPY851973 JZU851972:JZU851973 KJQ851972:KJQ851973 KTM851972:KTM851973 LDI851972:LDI851973 LNE851972:LNE851973 LXA851972:LXA851973 MGW851972:MGW851973 MQS851972:MQS851973 NAO851972:NAO851973 NKK851972:NKK851973 NUG851972:NUG851973 OEC851972:OEC851973 ONY851972:ONY851973 OXU851972:OXU851973 PHQ851972:PHQ851973 PRM851972:PRM851973 QBI851972:QBI851973 QLE851972:QLE851973 QVA851972:QVA851973 REW851972:REW851973 ROS851972:ROS851973 RYO851972:RYO851973 SIK851972:SIK851973 SSG851972:SSG851973 TCC851972:TCC851973 TLY851972:TLY851973 TVU851972:TVU851973 UFQ851972:UFQ851973 UPM851972:UPM851973 UZI851972:UZI851973 VJE851972:VJE851973 VTA851972:VTA851973 WCW851972:WCW851973 WMS851972:WMS851973 WWO851972:WWO851973 AG917508:AG917509 KC917508:KC917509 TY917508:TY917509 ADU917508:ADU917509 ANQ917508:ANQ917509 AXM917508:AXM917509 BHI917508:BHI917509 BRE917508:BRE917509 CBA917508:CBA917509 CKW917508:CKW917509 CUS917508:CUS917509 DEO917508:DEO917509 DOK917508:DOK917509 DYG917508:DYG917509 EIC917508:EIC917509 ERY917508:ERY917509 FBU917508:FBU917509 FLQ917508:FLQ917509 FVM917508:FVM917509 GFI917508:GFI917509 GPE917508:GPE917509 GZA917508:GZA917509 HIW917508:HIW917509 HSS917508:HSS917509 ICO917508:ICO917509 IMK917508:IMK917509 IWG917508:IWG917509 JGC917508:JGC917509 JPY917508:JPY917509 JZU917508:JZU917509 KJQ917508:KJQ917509 KTM917508:KTM917509 LDI917508:LDI917509 LNE917508:LNE917509 LXA917508:LXA917509 MGW917508:MGW917509 MQS917508:MQS917509 NAO917508:NAO917509 NKK917508:NKK917509 NUG917508:NUG917509 OEC917508:OEC917509 ONY917508:ONY917509 OXU917508:OXU917509 PHQ917508:PHQ917509 PRM917508:PRM917509 QBI917508:QBI917509 QLE917508:QLE917509 QVA917508:QVA917509 REW917508:REW917509 ROS917508:ROS917509 RYO917508:RYO917509 SIK917508:SIK917509 SSG917508:SSG917509 TCC917508:TCC917509 TLY917508:TLY917509 TVU917508:TVU917509 UFQ917508:UFQ917509 UPM917508:UPM917509 UZI917508:UZI917509 VJE917508:VJE917509 VTA917508:VTA917509 WCW917508:WCW917509 WMS917508:WMS917509 WWO917508:WWO917509 AG983044:AG983045 KC983044:KC983045 TY983044:TY983045 ADU983044:ADU983045 ANQ983044:ANQ983045 AXM983044:AXM983045 BHI983044:BHI983045 BRE983044:BRE983045 CBA983044:CBA983045 CKW983044:CKW983045 CUS983044:CUS983045 DEO983044:DEO983045 DOK983044:DOK983045 DYG983044:DYG983045 EIC983044:EIC983045 ERY983044:ERY983045 FBU983044:FBU983045 FLQ983044:FLQ983045 FVM983044:FVM983045 GFI983044:GFI983045 GPE983044:GPE983045 GZA983044:GZA983045 HIW983044:HIW983045 HSS983044:HSS983045 ICO983044:ICO983045 IMK983044:IMK983045 IWG983044:IWG983045 JGC983044:JGC983045 JPY983044:JPY983045 JZU983044:JZU983045 KJQ983044:KJQ983045 KTM983044:KTM983045 LDI983044:LDI983045 LNE983044:LNE983045 LXA983044:LXA983045 MGW983044:MGW983045 MQS983044:MQS983045 NAO983044:NAO983045 NKK983044:NKK983045 NUG983044:NUG983045 OEC983044:OEC983045 ONY983044:ONY983045 OXU983044:OXU983045 PHQ983044:PHQ983045 PRM983044:PRM983045 QBI983044:QBI983045 QLE983044:QLE983045 QVA983044:QVA983045 REW983044:REW983045 ROS983044:ROS983045 RYO983044:RYO983045 SIK983044:SIK983045 SSG983044:SSG983045 TCC983044:TCC983045 TLY983044:TLY983045 TVU983044:TVU983045 UFQ983044:UFQ983045 UPM983044:UPM983045 UZI983044:UZI983045 VJE983044:VJE983045 VTA983044:VTA983045 WCW983044:WCW983045 WMS983044:WMS983045 WWO983044:WWO983045 AI4:AI5 KE4:KE5 UA4:UA5 ADW4:ADW5 ANS4:ANS5 AXO4:AXO5 BHK4:BHK5 BRG4:BRG5 CBC4:CBC5 CKY4:CKY5 CUU4:CUU5 DEQ4:DEQ5 DOM4:DOM5 DYI4:DYI5 EIE4:EIE5 ESA4:ESA5 FBW4:FBW5 FLS4:FLS5 FVO4:FVO5 GFK4:GFK5 GPG4:GPG5 GZC4:GZC5 HIY4:HIY5 HSU4:HSU5 ICQ4:ICQ5 IMM4:IMM5 IWI4:IWI5 JGE4:JGE5 JQA4:JQA5 JZW4:JZW5 KJS4:KJS5 KTO4:KTO5 LDK4:LDK5 LNG4:LNG5 LXC4:LXC5 MGY4:MGY5 MQU4:MQU5 NAQ4:NAQ5 NKM4:NKM5 NUI4:NUI5 OEE4:OEE5 OOA4:OOA5 OXW4:OXW5 PHS4:PHS5 PRO4:PRO5 QBK4:QBK5 QLG4:QLG5 QVC4:QVC5 REY4:REY5 ROU4:ROU5 RYQ4:RYQ5 SIM4:SIM5 SSI4:SSI5 TCE4:TCE5 TMA4:TMA5 TVW4:TVW5 UFS4:UFS5 UPO4:UPO5 UZK4:UZK5 VJG4:VJG5 VTC4:VTC5 WCY4:WCY5 WMU4:WMU5 WWQ4:WWQ5 AI65540:AI65541 KE65540:KE65541 UA65540:UA65541 ADW65540:ADW65541 ANS65540:ANS65541 AXO65540:AXO65541 BHK65540:BHK65541 BRG65540:BRG65541 CBC65540:CBC65541 CKY65540:CKY65541 CUU65540:CUU65541 DEQ65540:DEQ65541 DOM65540:DOM65541 DYI65540:DYI65541 EIE65540:EIE65541 ESA65540:ESA65541 FBW65540:FBW65541 FLS65540:FLS65541 FVO65540:FVO65541 GFK65540:GFK65541 GPG65540:GPG65541 GZC65540:GZC65541 HIY65540:HIY65541 HSU65540:HSU65541 ICQ65540:ICQ65541 IMM65540:IMM65541 IWI65540:IWI65541 JGE65540:JGE65541 JQA65540:JQA65541 JZW65540:JZW65541 KJS65540:KJS65541 KTO65540:KTO65541 LDK65540:LDK65541 LNG65540:LNG65541 LXC65540:LXC65541 MGY65540:MGY65541 MQU65540:MQU65541 NAQ65540:NAQ65541 NKM65540:NKM65541 NUI65540:NUI65541 OEE65540:OEE65541 OOA65540:OOA65541 OXW65540:OXW65541 PHS65540:PHS65541 PRO65540:PRO65541 QBK65540:QBK65541 QLG65540:QLG65541 QVC65540:QVC65541 REY65540:REY65541 ROU65540:ROU65541 RYQ65540:RYQ65541 SIM65540:SIM65541 SSI65540:SSI65541 TCE65540:TCE65541 TMA65540:TMA65541 TVW65540:TVW65541 UFS65540:UFS65541 UPO65540:UPO65541 UZK65540:UZK65541 VJG65540:VJG65541 VTC65540:VTC65541 WCY65540:WCY65541 WMU65540:WMU65541 WWQ65540:WWQ65541 AI131076:AI131077 KE131076:KE131077 UA131076:UA131077 ADW131076:ADW131077 ANS131076:ANS131077 AXO131076:AXO131077 BHK131076:BHK131077 BRG131076:BRG131077 CBC131076:CBC131077 CKY131076:CKY131077 CUU131076:CUU131077 DEQ131076:DEQ131077 DOM131076:DOM131077 DYI131076:DYI131077 EIE131076:EIE131077 ESA131076:ESA131077 FBW131076:FBW131077 FLS131076:FLS131077 FVO131076:FVO131077 GFK131076:GFK131077 GPG131076:GPG131077 GZC131076:GZC131077 HIY131076:HIY131077 HSU131076:HSU131077 ICQ131076:ICQ131077 IMM131076:IMM131077 IWI131076:IWI131077 JGE131076:JGE131077 JQA131076:JQA131077 JZW131076:JZW131077 KJS131076:KJS131077 KTO131076:KTO131077 LDK131076:LDK131077 LNG131076:LNG131077 LXC131076:LXC131077 MGY131076:MGY131077 MQU131076:MQU131077 NAQ131076:NAQ131077 NKM131076:NKM131077 NUI131076:NUI131077 OEE131076:OEE131077 OOA131076:OOA131077 OXW131076:OXW131077 PHS131076:PHS131077 PRO131076:PRO131077 QBK131076:QBK131077 QLG131076:QLG131077 QVC131076:QVC131077 REY131076:REY131077 ROU131076:ROU131077 RYQ131076:RYQ131077 SIM131076:SIM131077 SSI131076:SSI131077 TCE131076:TCE131077 TMA131076:TMA131077 TVW131076:TVW131077 UFS131076:UFS131077 UPO131076:UPO131077 UZK131076:UZK131077 VJG131076:VJG131077 VTC131076:VTC131077 WCY131076:WCY131077 WMU131076:WMU131077 WWQ131076:WWQ131077 AI196612:AI196613 KE196612:KE196613 UA196612:UA196613 ADW196612:ADW196613 ANS196612:ANS196613 AXO196612:AXO196613 BHK196612:BHK196613 BRG196612:BRG196613 CBC196612:CBC196613 CKY196612:CKY196613 CUU196612:CUU196613 DEQ196612:DEQ196613 DOM196612:DOM196613 DYI196612:DYI196613 EIE196612:EIE196613 ESA196612:ESA196613 FBW196612:FBW196613 FLS196612:FLS196613 FVO196612:FVO196613 GFK196612:GFK196613 GPG196612:GPG196613 GZC196612:GZC196613 HIY196612:HIY196613 HSU196612:HSU196613 ICQ196612:ICQ196613 IMM196612:IMM196613 IWI196612:IWI196613 JGE196612:JGE196613 JQA196612:JQA196613 JZW196612:JZW196613 KJS196612:KJS196613 KTO196612:KTO196613 LDK196612:LDK196613 LNG196612:LNG196613 LXC196612:LXC196613 MGY196612:MGY196613 MQU196612:MQU196613 NAQ196612:NAQ196613 NKM196612:NKM196613 NUI196612:NUI196613 OEE196612:OEE196613 OOA196612:OOA196613 OXW196612:OXW196613 PHS196612:PHS196613 PRO196612:PRO196613 QBK196612:QBK196613 QLG196612:QLG196613 QVC196612:QVC196613 REY196612:REY196613 ROU196612:ROU196613 RYQ196612:RYQ196613 SIM196612:SIM196613 SSI196612:SSI196613 TCE196612:TCE196613 TMA196612:TMA196613 TVW196612:TVW196613 UFS196612:UFS196613 UPO196612:UPO196613 UZK196612:UZK196613 VJG196612:VJG196613 VTC196612:VTC196613 WCY196612:WCY196613 WMU196612:WMU196613 WWQ196612:WWQ196613 AI262148:AI262149 KE262148:KE262149 UA262148:UA262149 ADW262148:ADW262149 ANS262148:ANS262149 AXO262148:AXO262149 BHK262148:BHK262149 BRG262148:BRG262149 CBC262148:CBC262149 CKY262148:CKY262149 CUU262148:CUU262149 DEQ262148:DEQ262149 DOM262148:DOM262149 DYI262148:DYI262149 EIE262148:EIE262149 ESA262148:ESA262149 FBW262148:FBW262149 FLS262148:FLS262149 FVO262148:FVO262149 GFK262148:GFK262149 GPG262148:GPG262149 GZC262148:GZC262149 HIY262148:HIY262149 HSU262148:HSU262149 ICQ262148:ICQ262149 IMM262148:IMM262149 IWI262148:IWI262149 JGE262148:JGE262149 JQA262148:JQA262149 JZW262148:JZW262149 KJS262148:KJS262149 KTO262148:KTO262149 LDK262148:LDK262149 LNG262148:LNG262149 LXC262148:LXC262149 MGY262148:MGY262149 MQU262148:MQU262149 NAQ262148:NAQ262149 NKM262148:NKM262149 NUI262148:NUI262149 OEE262148:OEE262149 OOA262148:OOA262149 OXW262148:OXW262149 PHS262148:PHS262149 PRO262148:PRO262149 QBK262148:QBK262149 QLG262148:QLG262149 QVC262148:QVC262149 REY262148:REY262149 ROU262148:ROU262149 RYQ262148:RYQ262149 SIM262148:SIM262149 SSI262148:SSI262149 TCE262148:TCE262149 TMA262148:TMA262149 TVW262148:TVW262149 UFS262148:UFS262149 UPO262148:UPO262149 UZK262148:UZK262149 VJG262148:VJG262149 VTC262148:VTC262149 WCY262148:WCY262149 WMU262148:WMU262149 WWQ262148:WWQ262149 AI327684:AI327685 KE327684:KE327685 UA327684:UA327685 ADW327684:ADW327685 ANS327684:ANS327685 AXO327684:AXO327685 BHK327684:BHK327685 BRG327684:BRG327685 CBC327684:CBC327685 CKY327684:CKY327685 CUU327684:CUU327685 DEQ327684:DEQ327685 DOM327684:DOM327685 DYI327684:DYI327685 EIE327684:EIE327685 ESA327684:ESA327685 FBW327684:FBW327685 FLS327684:FLS327685 FVO327684:FVO327685 GFK327684:GFK327685 GPG327684:GPG327685 GZC327684:GZC327685 HIY327684:HIY327685 HSU327684:HSU327685 ICQ327684:ICQ327685 IMM327684:IMM327685 IWI327684:IWI327685 JGE327684:JGE327685 JQA327684:JQA327685 JZW327684:JZW327685 KJS327684:KJS327685 KTO327684:KTO327685 LDK327684:LDK327685 LNG327684:LNG327685 LXC327684:LXC327685 MGY327684:MGY327685 MQU327684:MQU327685 NAQ327684:NAQ327685 NKM327684:NKM327685 NUI327684:NUI327685 OEE327684:OEE327685 OOA327684:OOA327685 OXW327684:OXW327685 PHS327684:PHS327685 PRO327684:PRO327685 QBK327684:QBK327685 QLG327684:QLG327685 QVC327684:QVC327685 REY327684:REY327685 ROU327684:ROU327685 RYQ327684:RYQ327685 SIM327684:SIM327685 SSI327684:SSI327685 TCE327684:TCE327685 TMA327684:TMA327685 TVW327684:TVW327685 UFS327684:UFS327685 UPO327684:UPO327685 UZK327684:UZK327685 VJG327684:VJG327685 VTC327684:VTC327685 WCY327684:WCY327685 WMU327684:WMU327685 WWQ327684:WWQ327685 AI393220:AI393221 KE393220:KE393221 UA393220:UA393221 ADW393220:ADW393221 ANS393220:ANS393221 AXO393220:AXO393221 BHK393220:BHK393221 BRG393220:BRG393221 CBC393220:CBC393221 CKY393220:CKY393221 CUU393220:CUU393221 DEQ393220:DEQ393221 DOM393220:DOM393221 DYI393220:DYI393221 EIE393220:EIE393221 ESA393220:ESA393221 FBW393220:FBW393221 FLS393220:FLS393221 FVO393220:FVO393221 GFK393220:GFK393221 GPG393220:GPG393221 GZC393220:GZC393221 HIY393220:HIY393221 HSU393220:HSU393221 ICQ393220:ICQ393221 IMM393220:IMM393221 IWI393220:IWI393221 JGE393220:JGE393221 JQA393220:JQA393221 JZW393220:JZW393221 KJS393220:KJS393221 KTO393220:KTO393221 LDK393220:LDK393221 LNG393220:LNG393221 LXC393220:LXC393221 MGY393220:MGY393221 MQU393220:MQU393221 NAQ393220:NAQ393221 NKM393220:NKM393221 NUI393220:NUI393221 OEE393220:OEE393221 OOA393220:OOA393221 OXW393220:OXW393221 PHS393220:PHS393221 PRO393220:PRO393221 QBK393220:QBK393221 QLG393220:QLG393221 QVC393220:QVC393221 REY393220:REY393221 ROU393220:ROU393221 RYQ393220:RYQ393221 SIM393220:SIM393221 SSI393220:SSI393221 TCE393220:TCE393221 TMA393220:TMA393221 TVW393220:TVW393221 UFS393220:UFS393221 UPO393220:UPO393221 UZK393220:UZK393221 VJG393220:VJG393221 VTC393220:VTC393221 WCY393220:WCY393221 WMU393220:WMU393221 WWQ393220:WWQ393221 AI458756:AI458757 KE458756:KE458757 UA458756:UA458757 ADW458756:ADW458757 ANS458756:ANS458757 AXO458756:AXO458757 BHK458756:BHK458757 BRG458756:BRG458757 CBC458756:CBC458757 CKY458756:CKY458757 CUU458756:CUU458757 DEQ458756:DEQ458757 DOM458756:DOM458757 DYI458756:DYI458757 EIE458756:EIE458757 ESA458756:ESA458757 FBW458756:FBW458757 FLS458756:FLS458757 FVO458756:FVO458757 GFK458756:GFK458757 GPG458756:GPG458757 GZC458756:GZC458757 HIY458756:HIY458757 HSU458756:HSU458757 ICQ458756:ICQ458757 IMM458756:IMM458757 IWI458756:IWI458757 JGE458756:JGE458757 JQA458756:JQA458757 JZW458756:JZW458757 KJS458756:KJS458757 KTO458756:KTO458757 LDK458756:LDK458757 LNG458756:LNG458757 LXC458756:LXC458757 MGY458756:MGY458757 MQU458756:MQU458757 NAQ458756:NAQ458757 NKM458756:NKM458757 NUI458756:NUI458757 OEE458756:OEE458757 OOA458756:OOA458757 OXW458756:OXW458757 PHS458756:PHS458757 PRO458756:PRO458757 QBK458756:QBK458757 QLG458756:QLG458757 QVC458756:QVC458757 REY458756:REY458757 ROU458756:ROU458757 RYQ458756:RYQ458757 SIM458756:SIM458757 SSI458756:SSI458757 TCE458756:TCE458757 TMA458756:TMA458757 TVW458756:TVW458757 UFS458756:UFS458757 UPO458756:UPO458757 UZK458756:UZK458757 VJG458756:VJG458757 VTC458756:VTC458757 WCY458756:WCY458757 WMU458756:WMU458757 WWQ458756:WWQ458757 AI524292:AI524293 KE524292:KE524293 UA524292:UA524293 ADW524292:ADW524293 ANS524292:ANS524293 AXO524292:AXO524293 BHK524292:BHK524293 BRG524292:BRG524293 CBC524292:CBC524293 CKY524292:CKY524293 CUU524292:CUU524293 DEQ524292:DEQ524293 DOM524292:DOM524293 DYI524292:DYI524293 EIE524292:EIE524293 ESA524292:ESA524293 FBW524292:FBW524293 FLS524292:FLS524293 FVO524292:FVO524293 GFK524292:GFK524293 GPG524292:GPG524293 GZC524292:GZC524293 HIY524292:HIY524293 HSU524292:HSU524293 ICQ524292:ICQ524293 IMM524292:IMM524293 IWI524292:IWI524293 JGE524292:JGE524293 JQA524292:JQA524293 JZW524292:JZW524293 KJS524292:KJS524293 KTO524292:KTO524293 LDK524292:LDK524293 LNG524292:LNG524293 LXC524292:LXC524293 MGY524292:MGY524293 MQU524292:MQU524293 NAQ524292:NAQ524293 NKM524292:NKM524293 NUI524292:NUI524293 OEE524292:OEE524293 OOA524292:OOA524293 OXW524292:OXW524293 PHS524292:PHS524293 PRO524292:PRO524293 QBK524292:QBK524293 QLG524292:QLG524293 QVC524292:QVC524293 REY524292:REY524293 ROU524292:ROU524293 RYQ524292:RYQ524293 SIM524292:SIM524293 SSI524292:SSI524293 TCE524292:TCE524293 TMA524292:TMA524293 TVW524292:TVW524293 UFS524292:UFS524293 UPO524292:UPO524293 UZK524292:UZK524293 VJG524292:VJG524293 VTC524292:VTC524293 WCY524292:WCY524293 WMU524292:WMU524293 WWQ524292:WWQ524293 AI589828:AI589829 KE589828:KE589829 UA589828:UA589829 ADW589828:ADW589829 ANS589828:ANS589829 AXO589828:AXO589829 BHK589828:BHK589829 BRG589828:BRG589829 CBC589828:CBC589829 CKY589828:CKY589829 CUU589828:CUU589829 DEQ589828:DEQ589829 DOM589828:DOM589829 DYI589828:DYI589829 EIE589828:EIE589829 ESA589828:ESA589829 FBW589828:FBW589829 FLS589828:FLS589829 FVO589828:FVO589829 GFK589828:GFK589829 GPG589828:GPG589829 GZC589828:GZC589829 HIY589828:HIY589829 HSU589828:HSU589829 ICQ589828:ICQ589829 IMM589828:IMM589829 IWI589828:IWI589829 JGE589828:JGE589829 JQA589828:JQA589829 JZW589828:JZW589829 KJS589828:KJS589829 KTO589828:KTO589829 LDK589828:LDK589829 LNG589828:LNG589829 LXC589828:LXC589829 MGY589828:MGY589829 MQU589828:MQU589829 NAQ589828:NAQ589829 NKM589828:NKM589829 NUI589828:NUI589829 OEE589828:OEE589829 OOA589828:OOA589829 OXW589828:OXW589829 PHS589828:PHS589829 PRO589828:PRO589829 QBK589828:QBK589829 QLG589828:QLG589829 QVC589828:QVC589829 REY589828:REY589829 ROU589828:ROU589829 RYQ589828:RYQ589829 SIM589828:SIM589829 SSI589828:SSI589829 TCE589828:TCE589829 TMA589828:TMA589829 TVW589828:TVW589829 UFS589828:UFS589829 UPO589828:UPO589829 UZK589828:UZK589829 VJG589828:VJG589829 VTC589828:VTC589829 WCY589828:WCY589829 WMU589828:WMU589829 WWQ589828:WWQ589829 AI655364:AI655365 KE655364:KE655365 UA655364:UA655365 ADW655364:ADW655365 ANS655364:ANS655365 AXO655364:AXO655365 BHK655364:BHK655365 BRG655364:BRG655365 CBC655364:CBC655365 CKY655364:CKY655365 CUU655364:CUU655365 DEQ655364:DEQ655365 DOM655364:DOM655365 DYI655364:DYI655365 EIE655364:EIE655365 ESA655364:ESA655365 FBW655364:FBW655365 FLS655364:FLS655365 FVO655364:FVO655365 GFK655364:GFK655365 GPG655364:GPG655365 GZC655364:GZC655365 HIY655364:HIY655365 HSU655364:HSU655365 ICQ655364:ICQ655365 IMM655364:IMM655365 IWI655364:IWI655365 JGE655364:JGE655365 JQA655364:JQA655365 JZW655364:JZW655365 KJS655364:KJS655365 KTO655364:KTO655365 LDK655364:LDK655365 LNG655364:LNG655365 LXC655364:LXC655365 MGY655364:MGY655365 MQU655364:MQU655365 NAQ655364:NAQ655365 NKM655364:NKM655365 NUI655364:NUI655365 OEE655364:OEE655365 OOA655364:OOA655365 OXW655364:OXW655365 PHS655364:PHS655365 PRO655364:PRO655365 QBK655364:QBK655365 QLG655364:QLG655365 QVC655364:QVC655365 REY655364:REY655365 ROU655364:ROU655365 RYQ655364:RYQ655365 SIM655364:SIM655365 SSI655364:SSI655365 TCE655364:TCE655365 TMA655364:TMA655365 TVW655364:TVW655365 UFS655364:UFS655365 UPO655364:UPO655365 UZK655364:UZK655365 VJG655364:VJG655365 VTC655364:VTC655365 WCY655364:WCY655365 WMU655364:WMU655365 WWQ655364:WWQ655365 AI720900:AI720901 KE720900:KE720901 UA720900:UA720901 ADW720900:ADW720901 ANS720900:ANS720901 AXO720900:AXO720901 BHK720900:BHK720901 BRG720900:BRG720901 CBC720900:CBC720901 CKY720900:CKY720901 CUU720900:CUU720901 DEQ720900:DEQ720901 DOM720900:DOM720901 DYI720900:DYI720901 EIE720900:EIE720901 ESA720900:ESA720901 FBW720900:FBW720901 FLS720900:FLS720901 FVO720900:FVO720901 GFK720900:GFK720901 GPG720900:GPG720901 GZC720900:GZC720901 HIY720900:HIY720901 HSU720900:HSU720901 ICQ720900:ICQ720901 IMM720900:IMM720901 IWI720900:IWI720901 JGE720900:JGE720901 JQA720900:JQA720901 JZW720900:JZW720901 KJS720900:KJS720901 KTO720900:KTO720901 LDK720900:LDK720901 LNG720900:LNG720901 LXC720900:LXC720901 MGY720900:MGY720901 MQU720900:MQU720901 NAQ720900:NAQ720901 NKM720900:NKM720901 NUI720900:NUI720901 OEE720900:OEE720901 OOA720900:OOA720901 OXW720900:OXW720901 PHS720900:PHS720901 PRO720900:PRO720901 QBK720900:QBK720901 QLG720900:QLG720901 QVC720900:QVC720901 REY720900:REY720901 ROU720900:ROU720901 RYQ720900:RYQ720901 SIM720900:SIM720901 SSI720900:SSI720901 TCE720900:TCE720901 TMA720900:TMA720901 TVW720900:TVW720901 UFS720900:UFS720901 UPO720900:UPO720901 UZK720900:UZK720901 VJG720900:VJG720901 VTC720900:VTC720901 WCY720900:WCY720901 WMU720900:WMU720901 WWQ720900:WWQ720901 AI786436:AI786437 KE786436:KE786437 UA786436:UA786437 ADW786436:ADW786437 ANS786436:ANS786437 AXO786436:AXO786437 BHK786436:BHK786437 BRG786436:BRG786437 CBC786436:CBC786437 CKY786436:CKY786437 CUU786436:CUU786437 DEQ786436:DEQ786437 DOM786436:DOM786437 DYI786436:DYI786437 EIE786436:EIE786437 ESA786436:ESA786437 FBW786436:FBW786437 FLS786436:FLS786437 FVO786436:FVO786437 GFK786436:GFK786437 GPG786436:GPG786437 GZC786436:GZC786437 HIY786436:HIY786437 HSU786436:HSU786437 ICQ786436:ICQ786437 IMM786436:IMM786437 IWI786436:IWI786437 JGE786436:JGE786437 JQA786436:JQA786437 JZW786436:JZW786437 KJS786436:KJS786437 KTO786436:KTO786437 LDK786436:LDK786437 LNG786436:LNG786437 LXC786436:LXC786437 MGY786436:MGY786437 MQU786436:MQU786437 NAQ786436:NAQ786437 NKM786436:NKM786437 NUI786436:NUI786437 OEE786436:OEE786437 OOA786436:OOA786437 OXW786436:OXW786437 PHS786436:PHS786437 PRO786436:PRO786437 QBK786436:QBK786437 QLG786436:QLG786437 QVC786436:QVC786437 REY786436:REY786437 ROU786436:ROU786437 RYQ786436:RYQ786437 SIM786436:SIM786437 SSI786436:SSI786437 TCE786436:TCE786437 TMA786436:TMA786437 TVW786436:TVW786437 UFS786436:UFS786437 UPO786436:UPO786437 UZK786436:UZK786437 VJG786436:VJG786437 VTC786436:VTC786437 WCY786436:WCY786437 WMU786436:WMU786437 WWQ786436:WWQ786437 AI851972:AI851973 KE851972:KE851973 UA851972:UA851973 ADW851972:ADW851973 ANS851972:ANS851973 AXO851972:AXO851973 BHK851972:BHK851973 BRG851972:BRG851973 CBC851972:CBC851973 CKY851972:CKY851973 CUU851972:CUU851973 DEQ851972:DEQ851973 DOM851972:DOM851973 DYI851972:DYI851973 EIE851972:EIE851973 ESA851972:ESA851973 FBW851972:FBW851973 FLS851972:FLS851973 FVO851972:FVO851973 GFK851972:GFK851973 GPG851972:GPG851973 GZC851972:GZC851973 HIY851972:HIY851973 HSU851972:HSU851973 ICQ851972:ICQ851973 IMM851972:IMM851973 IWI851972:IWI851973 JGE851972:JGE851973 JQA851972:JQA851973 JZW851972:JZW851973 KJS851972:KJS851973 KTO851972:KTO851973 LDK851972:LDK851973 LNG851972:LNG851973 LXC851972:LXC851973 MGY851972:MGY851973 MQU851972:MQU851973 NAQ851972:NAQ851973 NKM851972:NKM851973 NUI851972:NUI851973 OEE851972:OEE851973 OOA851972:OOA851973 OXW851972:OXW851973 PHS851972:PHS851973 PRO851972:PRO851973 QBK851972:QBK851973 QLG851972:QLG851973 QVC851972:QVC851973 REY851972:REY851973 ROU851972:ROU851973 RYQ851972:RYQ851973 SIM851972:SIM851973 SSI851972:SSI851973 TCE851972:TCE851973 TMA851972:TMA851973 TVW851972:TVW851973 UFS851972:UFS851973 UPO851972:UPO851973 UZK851972:UZK851973 VJG851972:VJG851973 VTC851972:VTC851973 WCY851972:WCY851973 WMU851972:WMU851973 WWQ851972:WWQ851973 AI917508:AI917509 KE917508:KE917509 UA917508:UA917509 ADW917508:ADW917509 ANS917508:ANS917509 AXO917508:AXO917509 BHK917508:BHK917509 BRG917508:BRG917509 CBC917508:CBC917509 CKY917508:CKY917509 CUU917508:CUU917509 DEQ917508:DEQ917509 DOM917508:DOM917509 DYI917508:DYI917509 EIE917508:EIE917509 ESA917508:ESA917509 FBW917508:FBW917509 FLS917508:FLS917509 FVO917508:FVO917509 GFK917508:GFK917509 GPG917508:GPG917509 GZC917508:GZC917509 HIY917508:HIY917509 HSU917508:HSU917509 ICQ917508:ICQ917509 IMM917508:IMM917509 IWI917508:IWI917509 JGE917508:JGE917509 JQA917508:JQA917509 JZW917508:JZW917509 KJS917508:KJS917509 KTO917508:KTO917509 LDK917508:LDK917509 LNG917508:LNG917509 LXC917508:LXC917509 MGY917508:MGY917509 MQU917508:MQU917509 NAQ917508:NAQ917509 NKM917508:NKM917509 NUI917508:NUI917509 OEE917508:OEE917509 OOA917508:OOA917509 OXW917508:OXW917509 PHS917508:PHS917509 PRO917508:PRO917509 QBK917508:QBK917509 QLG917508:QLG917509 QVC917508:QVC917509 REY917508:REY917509 ROU917508:ROU917509 RYQ917508:RYQ917509 SIM917508:SIM917509 SSI917508:SSI917509 TCE917508:TCE917509 TMA917508:TMA917509 TVW917508:TVW917509 UFS917508:UFS917509 UPO917508:UPO917509 UZK917508:UZK917509 VJG917508:VJG917509 VTC917508:VTC917509 WCY917508:WCY917509 WMU917508:WMU917509 WWQ917508:WWQ917509 AI983044:AI983045 KE983044:KE983045 UA983044:UA983045 ADW983044:ADW983045 ANS983044:ANS983045 AXO983044:AXO983045 BHK983044:BHK983045 BRG983044:BRG983045 CBC983044:CBC983045 CKY983044:CKY983045 CUU983044:CUU983045 DEQ983044:DEQ983045 DOM983044:DOM983045 DYI983044:DYI983045 EIE983044:EIE983045 ESA983044:ESA983045 FBW983044:FBW983045 FLS983044:FLS983045 FVO983044:FVO983045 GFK983044:GFK983045 GPG983044:GPG983045 GZC983044:GZC983045 HIY983044:HIY983045 HSU983044:HSU983045 ICQ983044:ICQ983045 IMM983044:IMM983045 IWI983044:IWI983045 JGE983044:JGE983045 JQA983044:JQA983045 JZW983044:JZW983045 KJS983044:KJS983045 KTO983044:KTO983045 LDK983044:LDK983045 LNG983044:LNG983045 LXC983044:LXC983045 MGY983044:MGY983045 MQU983044:MQU983045 NAQ983044:NAQ983045 NKM983044:NKM983045 NUI983044:NUI983045 OEE983044:OEE983045 OOA983044:OOA983045 OXW983044:OXW983045 PHS983044:PHS983045 PRO983044:PRO983045 QBK983044:QBK983045 QLG983044:QLG983045 QVC983044:QVC983045 REY983044:REY983045 ROU983044:ROU983045 RYQ983044:RYQ983045 SIM983044:SIM983045 SSI983044:SSI983045 TCE983044:TCE983045 TMA983044:TMA983045 TVW983044:TVW983045 UFS983044:UFS983045 UPO983044:UPO983045 UZK983044:UZK983045 VJG983044:VJG983045 VTC983044:VTC983045 WCY983044:WCY983045 WMU983044:WMU983045 WWQ983044:WWQ983045 AK4:AK5 KG4:KG5 UC4:UC5 ADY4:ADY5 ANU4:ANU5 AXQ4:AXQ5 BHM4:BHM5 BRI4:BRI5 CBE4:CBE5 CLA4:CLA5 CUW4:CUW5 DES4:DES5 DOO4:DOO5 DYK4:DYK5 EIG4:EIG5 ESC4:ESC5 FBY4:FBY5 FLU4:FLU5 FVQ4:FVQ5 GFM4:GFM5 GPI4:GPI5 GZE4:GZE5 HJA4:HJA5 HSW4:HSW5 ICS4:ICS5 IMO4:IMO5 IWK4:IWK5 JGG4:JGG5 JQC4:JQC5 JZY4:JZY5 KJU4:KJU5 KTQ4:KTQ5 LDM4:LDM5 LNI4:LNI5 LXE4:LXE5 MHA4:MHA5 MQW4:MQW5 NAS4:NAS5 NKO4:NKO5 NUK4:NUK5 OEG4:OEG5 OOC4:OOC5 OXY4:OXY5 PHU4:PHU5 PRQ4:PRQ5 QBM4:QBM5 QLI4:QLI5 QVE4:QVE5 RFA4:RFA5 ROW4:ROW5 RYS4:RYS5 SIO4:SIO5 SSK4:SSK5 TCG4:TCG5 TMC4:TMC5 TVY4:TVY5 UFU4:UFU5 UPQ4:UPQ5 UZM4:UZM5 VJI4:VJI5 VTE4:VTE5 WDA4:WDA5 WMW4:WMW5 WWS4:WWS5 AK65540:AK65541 KG65540:KG65541 UC65540:UC65541 ADY65540:ADY65541 ANU65540:ANU65541 AXQ65540:AXQ65541 BHM65540:BHM65541 BRI65540:BRI65541 CBE65540:CBE65541 CLA65540:CLA65541 CUW65540:CUW65541 DES65540:DES65541 DOO65540:DOO65541 DYK65540:DYK65541 EIG65540:EIG65541 ESC65540:ESC65541 FBY65540:FBY65541 FLU65540:FLU65541 FVQ65540:FVQ65541 GFM65540:GFM65541 GPI65540:GPI65541 GZE65540:GZE65541 HJA65540:HJA65541 HSW65540:HSW65541 ICS65540:ICS65541 IMO65540:IMO65541 IWK65540:IWK65541 JGG65540:JGG65541 JQC65540:JQC65541 JZY65540:JZY65541 KJU65540:KJU65541 KTQ65540:KTQ65541 LDM65540:LDM65541 LNI65540:LNI65541 LXE65540:LXE65541 MHA65540:MHA65541 MQW65540:MQW65541 NAS65540:NAS65541 NKO65540:NKO65541 NUK65540:NUK65541 OEG65540:OEG65541 OOC65540:OOC65541 OXY65540:OXY65541 PHU65540:PHU65541 PRQ65540:PRQ65541 QBM65540:QBM65541 QLI65540:QLI65541 QVE65540:QVE65541 RFA65540:RFA65541 ROW65540:ROW65541 RYS65540:RYS65541 SIO65540:SIO65541 SSK65540:SSK65541 TCG65540:TCG65541 TMC65540:TMC65541 TVY65540:TVY65541 UFU65540:UFU65541 UPQ65540:UPQ65541 UZM65540:UZM65541 VJI65540:VJI65541 VTE65540:VTE65541 WDA65540:WDA65541 WMW65540:WMW65541 WWS65540:WWS65541 AK131076:AK131077 KG131076:KG131077 UC131076:UC131077 ADY131076:ADY131077 ANU131076:ANU131077 AXQ131076:AXQ131077 BHM131076:BHM131077 BRI131076:BRI131077 CBE131076:CBE131077 CLA131076:CLA131077 CUW131076:CUW131077 DES131076:DES131077 DOO131076:DOO131077 DYK131076:DYK131077 EIG131076:EIG131077 ESC131076:ESC131077 FBY131076:FBY131077 FLU131076:FLU131077 FVQ131076:FVQ131077 GFM131076:GFM131077 GPI131076:GPI131077 GZE131076:GZE131077 HJA131076:HJA131077 HSW131076:HSW131077 ICS131076:ICS131077 IMO131076:IMO131077 IWK131076:IWK131077 JGG131076:JGG131077 JQC131076:JQC131077 JZY131076:JZY131077 KJU131076:KJU131077 KTQ131076:KTQ131077 LDM131076:LDM131077 LNI131076:LNI131077 LXE131076:LXE131077 MHA131076:MHA131077 MQW131076:MQW131077 NAS131076:NAS131077 NKO131076:NKO131077 NUK131076:NUK131077 OEG131076:OEG131077 OOC131076:OOC131077 OXY131076:OXY131077 PHU131076:PHU131077 PRQ131076:PRQ131077 QBM131076:QBM131077 QLI131076:QLI131077 QVE131076:QVE131077 RFA131076:RFA131077 ROW131076:ROW131077 RYS131076:RYS131077 SIO131076:SIO131077 SSK131076:SSK131077 TCG131076:TCG131077 TMC131076:TMC131077 TVY131076:TVY131077 UFU131076:UFU131077 UPQ131076:UPQ131077 UZM131076:UZM131077 VJI131076:VJI131077 VTE131076:VTE131077 WDA131076:WDA131077 WMW131076:WMW131077 WWS131076:WWS131077 AK196612:AK196613 KG196612:KG196613 UC196612:UC196613 ADY196612:ADY196613 ANU196612:ANU196613 AXQ196612:AXQ196613 BHM196612:BHM196613 BRI196612:BRI196613 CBE196612:CBE196613 CLA196612:CLA196613 CUW196612:CUW196613 DES196612:DES196613 DOO196612:DOO196613 DYK196612:DYK196613 EIG196612:EIG196613 ESC196612:ESC196613 FBY196612:FBY196613 FLU196612:FLU196613 FVQ196612:FVQ196613 GFM196612:GFM196613 GPI196612:GPI196613 GZE196612:GZE196613 HJA196612:HJA196613 HSW196612:HSW196613 ICS196612:ICS196613 IMO196612:IMO196613 IWK196612:IWK196613 JGG196612:JGG196613 JQC196612:JQC196613 JZY196612:JZY196613 KJU196612:KJU196613 KTQ196612:KTQ196613 LDM196612:LDM196613 LNI196612:LNI196613 LXE196612:LXE196613 MHA196612:MHA196613 MQW196612:MQW196613 NAS196612:NAS196613 NKO196612:NKO196613 NUK196612:NUK196613 OEG196612:OEG196613 OOC196612:OOC196613 OXY196612:OXY196613 PHU196612:PHU196613 PRQ196612:PRQ196613 QBM196612:QBM196613 QLI196612:QLI196613 QVE196612:QVE196613 RFA196612:RFA196613 ROW196612:ROW196613 RYS196612:RYS196613 SIO196612:SIO196613 SSK196612:SSK196613 TCG196612:TCG196613 TMC196612:TMC196613 TVY196612:TVY196613 UFU196612:UFU196613 UPQ196612:UPQ196613 UZM196612:UZM196613 VJI196612:VJI196613 VTE196612:VTE196613 WDA196612:WDA196613 WMW196612:WMW196613 WWS196612:WWS196613 AK262148:AK262149 KG262148:KG262149 UC262148:UC262149 ADY262148:ADY262149 ANU262148:ANU262149 AXQ262148:AXQ262149 BHM262148:BHM262149 BRI262148:BRI262149 CBE262148:CBE262149 CLA262148:CLA262149 CUW262148:CUW262149 DES262148:DES262149 DOO262148:DOO262149 DYK262148:DYK262149 EIG262148:EIG262149 ESC262148:ESC262149 FBY262148:FBY262149 FLU262148:FLU262149 FVQ262148:FVQ262149 GFM262148:GFM262149 GPI262148:GPI262149 GZE262148:GZE262149 HJA262148:HJA262149 HSW262148:HSW262149 ICS262148:ICS262149 IMO262148:IMO262149 IWK262148:IWK262149 JGG262148:JGG262149 JQC262148:JQC262149 JZY262148:JZY262149 KJU262148:KJU262149 KTQ262148:KTQ262149 LDM262148:LDM262149 LNI262148:LNI262149 LXE262148:LXE262149 MHA262148:MHA262149 MQW262148:MQW262149 NAS262148:NAS262149 NKO262148:NKO262149 NUK262148:NUK262149 OEG262148:OEG262149 OOC262148:OOC262149 OXY262148:OXY262149 PHU262148:PHU262149 PRQ262148:PRQ262149 QBM262148:QBM262149 QLI262148:QLI262149 QVE262148:QVE262149 RFA262148:RFA262149 ROW262148:ROW262149 RYS262148:RYS262149 SIO262148:SIO262149 SSK262148:SSK262149 TCG262148:TCG262149 TMC262148:TMC262149 TVY262148:TVY262149 UFU262148:UFU262149 UPQ262148:UPQ262149 UZM262148:UZM262149 VJI262148:VJI262149 VTE262148:VTE262149 WDA262148:WDA262149 WMW262148:WMW262149 WWS262148:WWS262149 AK327684:AK327685 KG327684:KG327685 UC327684:UC327685 ADY327684:ADY327685 ANU327684:ANU327685 AXQ327684:AXQ327685 BHM327684:BHM327685 BRI327684:BRI327685 CBE327684:CBE327685 CLA327684:CLA327685 CUW327684:CUW327685 DES327684:DES327685 DOO327684:DOO327685 DYK327684:DYK327685 EIG327684:EIG327685 ESC327684:ESC327685 FBY327684:FBY327685 FLU327684:FLU327685 FVQ327684:FVQ327685 GFM327684:GFM327685 GPI327684:GPI327685 GZE327684:GZE327685 HJA327684:HJA327685 HSW327684:HSW327685 ICS327684:ICS327685 IMO327684:IMO327685 IWK327684:IWK327685 JGG327684:JGG327685 JQC327684:JQC327685 JZY327684:JZY327685 KJU327684:KJU327685 KTQ327684:KTQ327685 LDM327684:LDM327685 LNI327684:LNI327685 LXE327684:LXE327685 MHA327684:MHA327685 MQW327684:MQW327685 NAS327684:NAS327685 NKO327684:NKO327685 NUK327684:NUK327685 OEG327684:OEG327685 OOC327684:OOC327685 OXY327684:OXY327685 PHU327684:PHU327685 PRQ327684:PRQ327685 QBM327684:QBM327685 QLI327684:QLI327685 QVE327684:QVE327685 RFA327684:RFA327685 ROW327684:ROW327685 RYS327684:RYS327685 SIO327684:SIO327685 SSK327684:SSK327685 TCG327684:TCG327685 TMC327684:TMC327685 TVY327684:TVY327685 UFU327684:UFU327685 UPQ327684:UPQ327685 UZM327684:UZM327685 VJI327684:VJI327685 VTE327684:VTE327685 WDA327684:WDA327685 WMW327684:WMW327685 WWS327684:WWS327685 AK393220:AK393221 KG393220:KG393221 UC393220:UC393221 ADY393220:ADY393221 ANU393220:ANU393221 AXQ393220:AXQ393221 BHM393220:BHM393221 BRI393220:BRI393221 CBE393220:CBE393221 CLA393220:CLA393221 CUW393220:CUW393221 DES393220:DES393221 DOO393220:DOO393221 DYK393220:DYK393221 EIG393220:EIG393221 ESC393220:ESC393221 FBY393220:FBY393221 FLU393220:FLU393221 FVQ393220:FVQ393221 GFM393220:GFM393221 GPI393220:GPI393221 GZE393220:GZE393221 HJA393220:HJA393221 HSW393220:HSW393221 ICS393220:ICS393221 IMO393220:IMO393221 IWK393220:IWK393221 JGG393220:JGG393221 JQC393220:JQC393221 JZY393220:JZY393221 KJU393220:KJU393221 KTQ393220:KTQ393221 LDM393220:LDM393221 LNI393220:LNI393221 LXE393220:LXE393221 MHA393220:MHA393221 MQW393220:MQW393221 NAS393220:NAS393221 NKO393220:NKO393221 NUK393220:NUK393221 OEG393220:OEG393221 OOC393220:OOC393221 OXY393220:OXY393221 PHU393220:PHU393221 PRQ393220:PRQ393221 QBM393220:QBM393221 QLI393220:QLI393221 QVE393220:QVE393221 RFA393220:RFA393221 ROW393220:ROW393221 RYS393220:RYS393221 SIO393220:SIO393221 SSK393220:SSK393221 TCG393220:TCG393221 TMC393220:TMC393221 TVY393220:TVY393221 UFU393220:UFU393221 UPQ393220:UPQ393221 UZM393220:UZM393221 VJI393220:VJI393221 VTE393220:VTE393221 WDA393220:WDA393221 WMW393220:WMW393221 WWS393220:WWS393221 AK458756:AK458757 KG458756:KG458757 UC458756:UC458757 ADY458756:ADY458757 ANU458756:ANU458757 AXQ458756:AXQ458757 BHM458756:BHM458757 BRI458756:BRI458757 CBE458756:CBE458757 CLA458756:CLA458757 CUW458756:CUW458757 DES458756:DES458757 DOO458756:DOO458757 DYK458756:DYK458757 EIG458756:EIG458757 ESC458756:ESC458757 FBY458756:FBY458757 FLU458756:FLU458757 FVQ458756:FVQ458757 GFM458756:GFM458757 GPI458756:GPI458757 GZE458756:GZE458757 HJA458756:HJA458757 HSW458756:HSW458757 ICS458756:ICS458757 IMO458756:IMO458757 IWK458756:IWK458757 JGG458756:JGG458757 JQC458756:JQC458757 JZY458756:JZY458757 KJU458756:KJU458757 KTQ458756:KTQ458757 LDM458756:LDM458757 LNI458756:LNI458757 LXE458756:LXE458757 MHA458756:MHA458757 MQW458756:MQW458757 NAS458756:NAS458757 NKO458756:NKO458757 NUK458756:NUK458757 OEG458756:OEG458757 OOC458756:OOC458757 OXY458756:OXY458757 PHU458756:PHU458757 PRQ458756:PRQ458757 QBM458756:QBM458757 QLI458756:QLI458757 QVE458756:QVE458757 RFA458756:RFA458757 ROW458756:ROW458757 RYS458756:RYS458757 SIO458756:SIO458757 SSK458756:SSK458757 TCG458756:TCG458757 TMC458756:TMC458757 TVY458756:TVY458757 UFU458756:UFU458757 UPQ458756:UPQ458757 UZM458756:UZM458757 VJI458756:VJI458757 VTE458756:VTE458757 WDA458756:WDA458757 WMW458756:WMW458757 WWS458756:WWS458757 AK524292:AK524293 KG524292:KG524293 UC524292:UC524293 ADY524292:ADY524293 ANU524292:ANU524293 AXQ524292:AXQ524293 BHM524292:BHM524293 BRI524292:BRI524293 CBE524292:CBE524293 CLA524292:CLA524293 CUW524292:CUW524293 DES524292:DES524293 DOO524292:DOO524293 DYK524292:DYK524293 EIG524292:EIG524293 ESC524292:ESC524293 FBY524292:FBY524293 FLU524292:FLU524293 FVQ524292:FVQ524293 GFM524292:GFM524293 GPI524292:GPI524293 GZE524292:GZE524293 HJA524292:HJA524293 HSW524292:HSW524293 ICS524292:ICS524293 IMO524292:IMO524293 IWK524292:IWK524293 JGG524292:JGG524293 JQC524292:JQC524293 JZY524292:JZY524293 KJU524292:KJU524293 KTQ524292:KTQ524293 LDM524292:LDM524293 LNI524292:LNI524293 LXE524292:LXE524293 MHA524292:MHA524293 MQW524292:MQW524293 NAS524292:NAS524293 NKO524292:NKO524293 NUK524292:NUK524293 OEG524292:OEG524293 OOC524292:OOC524293 OXY524292:OXY524293 PHU524292:PHU524293 PRQ524292:PRQ524293 QBM524292:QBM524293 QLI524292:QLI524293 QVE524292:QVE524293 RFA524292:RFA524293 ROW524292:ROW524293 RYS524292:RYS524293 SIO524292:SIO524293 SSK524292:SSK524293 TCG524292:TCG524293 TMC524292:TMC524293 TVY524292:TVY524293 UFU524292:UFU524293 UPQ524292:UPQ524293 UZM524292:UZM524293 VJI524292:VJI524293 VTE524292:VTE524293 WDA524292:WDA524293 WMW524292:WMW524293 WWS524292:WWS524293 AK589828:AK589829 KG589828:KG589829 UC589828:UC589829 ADY589828:ADY589829 ANU589828:ANU589829 AXQ589828:AXQ589829 BHM589828:BHM589829 BRI589828:BRI589829 CBE589828:CBE589829 CLA589828:CLA589829 CUW589828:CUW589829 DES589828:DES589829 DOO589828:DOO589829 DYK589828:DYK589829 EIG589828:EIG589829 ESC589828:ESC589829 FBY589828:FBY589829 FLU589828:FLU589829 FVQ589828:FVQ589829 GFM589828:GFM589829 GPI589828:GPI589829 GZE589828:GZE589829 HJA589828:HJA589829 HSW589828:HSW589829 ICS589828:ICS589829 IMO589828:IMO589829 IWK589828:IWK589829 JGG589828:JGG589829 JQC589828:JQC589829 JZY589828:JZY589829 KJU589828:KJU589829 KTQ589828:KTQ589829 LDM589828:LDM589829 LNI589828:LNI589829 LXE589828:LXE589829 MHA589828:MHA589829 MQW589828:MQW589829 NAS589828:NAS589829 NKO589828:NKO589829 NUK589828:NUK589829 OEG589828:OEG589829 OOC589828:OOC589829 OXY589828:OXY589829 PHU589828:PHU589829 PRQ589828:PRQ589829 QBM589828:QBM589829 QLI589828:QLI589829 QVE589828:QVE589829 RFA589828:RFA589829 ROW589828:ROW589829 RYS589828:RYS589829 SIO589828:SIO589829 SSK589828:SSK589829 TCG589828:TCG589829 TMC589828:TMC589829 TVY589828:TVY589829 UFU589828:UFU589829 UPQ589828:UPQ589829 UZM589828:UZM589829 VJI589828:VJI589829 VTE589828:VTE589829 WDA589828:WDA589829 WMW589828:WMW589829 WWS589828:WWS589829 AK655364:AK655365 KG655364:KG655365 UC655364:UC655365 ADY655364:ADY655365 ANU655364:ANU655365 AXQ655364:AXQ655365 BHM655364:BHM655365 BRI655364:BRI655365 CBE655364:CBE655365 CLA655364:CLA655365 CUW655364:CUW655365 DES655364:DES655365 DOO655364:DOO655365 DYK655364:DYK655365 EIG655364:EIG655365 ESC655364:ESC655365 FBY655364:FBY655365 FLU655364:FLU655365 FVQ655364:FVQ655365 GFM655364:GFM655365 GPI655364:GPI655365 GZE655364:GZE655365 HJA655364:HJA655365 HSW655364:HSW655365 ICS655364:ICS655365 IMO655364:IMO655365 IWK655364:IWK655365 JGG655364:JGG655365 JQC655364:JQC655365 JZY655364:JZY655365 KJU655364:KJU655365 KTQ655364:KTQ655365 LDM655364:LDM655365 LNI655364:LNI655365 LXE655364:LXE655365 MHA655364:MHA655365 MQW655364:MQW655365 NAS655364:NAS655365 NKO655364:NKO655365 NUK655364:NUK655365 OEG655364:OEG655365 OOC655364:OOC655365 OXY655364:OXY655365 PHU655364:PHU655365 PRQ655364:PRQ655365 QBM655364:QBM655365 QLI655364:QLI655365 QVE655364:QVE655365 RFA655364:RFA655365 ROW655364:ROW655365 RYS655364:RYS655365 SIO655364:SIO655365 SSK655364:SSK655365 TCG655364:TCG655365 TMC655364:TMC655365 TVY655364:TVY655365 UFU655364:UFU655365 UPQ655364:UPQ655365 UZM655364:UZM655365 VJI655364:VJI655365 VTE655364:VTE655365 WDA655364:WDA655365 WMW655364:WMW655365 WWS655364:WWS655365 AK720900:AK720901 KG720900:KG720901 UC720900:UC720901 ADY720900:ADY720901 ANU720900:ANU720901 AXQ720900:AXQ720901 BHM720900:BHM720901 BRI720900:BRI720901 CBE720900:CBE720901 CLA720900:CLA720901 CUW720900:CUW720901 DES720900:DES720901 DOO720900:DOO720901 DYK720900:DYK720901 EIG720900:EIG720901 ESC720900:ESC720901 FBY720900:FBY720901 FLU720900:FLU720901 FVQ720900:FVQ720901 GFM720900:GFM720901 GPI720900:GPI720901 GZE720900:GZE720901 HJA720900:HJA720901 HSW720900:HSW720901 ICS720900:ICS720901 IMO720900:IMO720901 IWK720900:IWK720901 JGG720900:JGG720901 JQC720900:JQC720901 JZY720900:JZY720901 KJU720900:KJU720901 KTQ720900:KTQ720901 LDM720900:LDM720901 LNI720900:LNI720901 LXE720900:LXE720901 MHA720900:MHA720901 MQW720900:MQW720901 NAS720900:NAS720901 NKO720900:NKO720901 NUK720900:NUK720901 OEG720900:OEG720901 OOC720900:OOC720901 OXY720900:OXY720901 PHU720900:PHU720901 PRQ720900:PRQ720901 QBM720900:QBM720901 QLI720900:QLI720901 QVE720900:QVE720901 RFA720900:RFA720901 ROW720900:ROW720901 RYS720900:RYS720901 SIO720900:SIO720901 SSK720900:SSK720901 TCG720900:TCG720901 TMC720900:TMC720901 TVY720900:TVY720901 UFU720900:UFU720901 UPQ720900:UPQ720901 UZM720900:UZM720901 VJI720900:VJI720901 VTE720900:VTE720901 WDA720900:WDA720901 WMW720900:WMW720901 WWS720900:WWS720901 AK786436:AK786437 KG786436:KG786437 UC786436:UC786437 ADY786436:ADY786437 ANU786436:ANU786437 AXQ786436:AXQ786437 BHM786436:BHM786437 BRI786436:BRI786437 CBE786436:CBE786437 CLA786436:CLA786437 CUW786436:CUW786437 DES786436:DES786437 DOO786436:DOO786437 DYK786436:DYK786437 EIG786436:EIG786437 ESC786436:ESC786437 FBY786436:FBY786437 FLU786436:FLU786437 FVQ786436:FVQ786437 GFM786436:GFM786437 GPI786436:GPI786437 GZE786436:GZE786437 HJA786436:HJA786437 HSW786436:HSW786437 ICS786436:ICS786437 IMO786436:IMO786437 IWK786436:IWK786437 JGG786436:JGG786437 JQC786436:JQC786437 JZY786436:JZY786437 KJU786436:KJU786437 KTQ786436:KTQ786437 LDM786436:LDM786437 LNI786436:LNI786437 LXE786436:LXE786437 MHA786436:MHA786437 MQW786436:MQW786437 NAS786436:NAS786437 NKO786436:NKO786437 NUK786436:NUK786437 OEG786436:OEG786437 OOC786436:OOC786437 OXY786436:OXY786437 PHU786436:PHU786437 PRQ786436:PRQ786437 QBM786436:QBM786437 QLI786436:QLI786437 QVE786436:QVE786437 RFA786436:RFA786437 ROW786436:ROW786437 RYS786436:RYS786437 SIO786436:SIO786437 SSK786436:SSK786437 TCG786436:TCG786437 TMC786436:TMC786437 TVY786436:TVY786437 UFU786436:UFU786437 UPQ786436:UPQ786437 UZM786436:UZM786437 VJI786436:VJI786437 VTE786436:VTE786437 WDA786436:WDA786437 WMW786436:WMW786437 WWS786436:WWS786437 AK851972:AK851973 KG851972:KG851973 UC851972:UC851973 ADY851972:ADY851973 ANU851972:ANU851973 AXQ851972:AXQ851973 BHM851972:BHM851973 BRI851972:BRI851973 CBE851972:CBE851973 CLA851972:CLA851973 CUW851972:CUW851973 DES851972:DES851973 DOO851972:DOO851973 DYK851972:DYK851973 EIG851972:EIG851973 ESC851972:ESC851973 FBY851972:FBY851973 FLU851972:FLU851973 FVQ851972:FVQ851973 GFM851972:GFM851973 GPI851972:GPI851973 GZE851972:GZE851973 HJA851972:HJA851973 HSW851972:HSW851973 ICS851972:ICS851973 IMO851972:IMO851973 IWK851972:IWK851973 JGG851972:JGG851973 JQC851972:JQC851973 JZY851972:JZY851973 KJU851972:KJU851973 KTQ851972:KTQ851973 LDM851972:LDM851973 LNI851972:LNI851973 LXE851972:LXE851973 MHA851972:MHA851973 MQW851972:MQW851973 NAS851972:NAS851973 NKO851972:NKO851973 NUK851972:NUK851973 OEG851972:OEG851973 OOC851972:OOC851973 OXY851972:OXY851973 PHU851972:PHU851973 PRQ851972:PRQ851973 QBM851972:QBM851973 QLI851972:QLI851973 QVE851972:QVE851973 RFA851972:RFA851973 ROW851972:ROW851973 RYS851972:RYS851973 SIO851972:SIO851973 SSK851972:SSK851973 TCG851972:TCG851973 TMC851972:TMC851973 TVY851972:TVY851973 UFU851972:UFU851973 UPQ851972:UPQ851973 UZM851972:UZM851973 VJI851972:VJI851973 VTE851972:VTE851973 WDA851972:WDA851973 WMW851972:WMW851973 WWS851972:WWS851973 AK917508:AK917509 KG917508:KG917509 UC917508:UC917509 ADY917508:ADY917509 ANU917508:ANU917509 AXQ917508:AXQ917509 BHM917508:BHM917509 BRI917508:BRI917509 CBE917508:CBE917509 CLA917508:CLA917509 CUW917508:CUW917509 DES917508:DES917509 DOO917508:DOO917509 DYK917508:DYK917509 EIG917508:EIG917509 ESC917508:ESC917509 FBY917508:FBY917509 FLU917508:FLU917509 FVQ917508:FVQ917509 GFM917508:GFM917509 GPI917508:GPI917509 GZE917508:GZE917509 HJA917508:HJA917509 HSW917508:HSW917509 ICS917508:ICS917509 IMO917508:IMO917509 IWK917508:IWK917509 JGG917508:JGG917509 JQC917508:JQC917509 JZY917508:JZY917509 KJU917508:KJU917509 KTQ917508:KTQ917509 LDM917508:LDM917509 LNI917508:LNI917509 LXE917508:LXE917509 MHA917508:MHA917509 MQW917508:MQW917509 NAS917508:NAS917509 NKO917508:NKO917509 NUK917508:NUK917509 OEG917508:OEG917509 OOC917508:OOC917509 OXY917508:OXY917509 PHU917508:PHU917509 PRQ917508:PRQ917509 QBM917508:QBM917509 QLI917508:QLI917509 QVE917508:QVE917509 RFA917508:RFA917509 ROW917508:ROW917509 RYS917508:RYS917509 SIO917508:SIO917509 SSK917508:SSK917509 TCG917508:TCG917509 TMC917508:TMC917509 TVY917508:TVY917509 UFU917508:UFU917509 UPQ917508:UPQ917509 UZM917508:UZM917509 VJI917508:VJI917509 VTE917508:VTE917509 WDA917508:WDA917509 WMW917508:WMW917509 WWS917508:WWS917509 AK983044:AK983045 KG983044:KG983045 UC983044:UC983045 ADY983044:ADY983045 ANU983044:ANU983045 AXQ983044:AXQ983045 BHM983044:BHM983045 BRI983044:BRI983045 CBE983044:CBE983045 CLA983044:CLA983045 CUW983044:CUW983045 DES983044:DES983045 DOO983044:DOO983045 DYK983044:DYK983045 EIG983044:EIG983045 ESC983044:ESC983045 FBY983044:FBY983045 FLU983044:FLU983045 FVQ983044:FVQ983045 GFM983044:GFM983045 GPI983044:GPI983045 GZE983044:GZE983045 HJA983044:HJA983045 HSW983044:HSW983045 ICS983044:ICS983045 IMO983044:IMO983045 IWK983044:IWK983045 JGG983044:JGG983045 JQC983044:JQC983045 JZY983044:JZY983045 KJU983044:KJU983045 KTQ983044:KTQ983045 LDM983044:LDM983045 LNI983044:LNI983045 LXE983044:LXE983045 MHA983044:MHA983045 MQW983044:MQW983045 NAS983044:NAS983045 NKO983044:NKO983045 NUK983044:NUK983045 OEG983044:OEG983045 OOC983044:OOC983045 OXY983044:OXY983045 PHU983044:PHU983045 PRQ983044:PRQ983045 QBM983044:QBM983045 QLI983044:QLI983045 QVE983044:QVE983045 RFA983044:RFA983045 ROW983044:ROW983045 RYS983044:RYS983045 SIO983044:SIO983045 SSK983044:SSK983045 TCG983044:TCG983045 TMC983044:TMC983045 TVY983044:TVY983045 UFU983044:UFU983045 UPQ983044:UPQ983045 UZM983044:UZM983045 VJI983044:VJI983045 VTE983044:VTE983045 WDA983044:WDA983045 WMW983044:WMW983045 WWS983044:WWS983045 AM4:AM5 KI4:KI5 UE4:UE5 AEA4:AEA5 ANW4:ANW5 AXS4:AXS5 BHO4:BHO5 BRK4:BRK5 CBG4:CBG5 CLC4:CLC5 CUY4:CUY5 DEU4:DEU5 DOQ4:DOQ5 DYM4:DYM5 EII4:EII5 ESE4:ESE5 FCA4:FCA5 FLW4:FLW5 FVS4:FVS5 GFO4:GFO5 GPK4:GPK5 GZG4:GZG5 HJC4:HJC5 HSY4:HSY5 ICU4:ICU5 IMQ4:IMQ5 IWM4:IWM5 JGI4:JGI5 JQE4:JQE5 KAA4:KAA5 KJW4:KJW5 KTS4:KTS5 LDO4:LDO5 LNK4:LNK5 LXG4:LXG5 MHC4:MHC5 MQY4:MQY5 NAU4:NAU5 NKQ4:NKQ5 NUM4:NUM5 OEI4:OEI5 OOE4:OOE5 OYA4:OYA5 PHW4:PHW5 PRS4:PRS5 QBO4:QBO5 QLK4:QLK5 QVG4:QVG5 RFC4:RFC5 ROY4:ROY5 RYU4:RYU5 SIQ4:SIQ5 SSM4:SSM5 TCI4:TCI5 TME4:TME5 TWA4:TWA5 UFW4:UFW5 UPS4:UPS5 UZO4:UZO5 VJK4:VJK5 VTG4:VTG5 WDC4:WDC5 WMY4:WMY5 WWU4:WWU5 AM65540:AM65541 KI65540:KI65541 UE65540:UE65541 AEA65540:AEA65541 ANW65540:ANW65541 AXS65540:AXS65541 BHO65540:BHO65541 BRK65540:BRK65541 CBG65540:CBG65541 CLC65540:CLC65541 CUY65540:CUY65541 DEU65540:DEU65541 DOQ65540:DOQ65541 DYM65540:DYM65541 EII65540:EII65541 ESE65540:ESE65541 FCA65540:FCA65541 FLW65540:FLW65541 FVS65540:FVS65541 GFO65540:GFO65541 GPK65540:GPK65541 GZG65540:GZG65541 HJC65540:HJC65541 HSY65540:HSY65541 ICU65540:ICU65541 IMQ65540:IMQ65541 IWM65540:IWM65541 JGI65540:JGI65541 JQE65540:JQE65541 KAA65540:KAA65541 KJW65540:KJW65541 KTS65540:KTS65541 LDO65540:LDO65541 LNK65540:LNK65541 LXG65540:LXG65541 MHC65540:MHC65541 MQY65540:MQY65541 NAU65540:NAU65541 NKQ65540:NKQ65541 NUM65540:NUM65541 OEI65540:OEI65541 OOE65540:OOE65541 OYA65540:OYA65541 PHW65540:PHW65541 PRS65540:PRS65541 QBO65540:QBO65541 QLK65540:QLK65541 QVG65540:QVG65541 RFC65540:RFC65541 ROY65540:ROY65541 RYU65540:RYU65541 SIQ65540:SIQ65541 SSM65540:SSM65541 TCI65540:TCI65541 TME65540:TME65541 TWA65540:TWA65541 UFW65540:UFW65541 UPS65540:UPS65541 UZO65540:UZO65541 VJK65540:VJK65541 VTG65540:VTG65541 WDC65540:WDC65541 WMY65540:WMY65541 WWU65540:WWU65541 AM131076:AM131077 KI131076:KI131077 UE131076:UE131077 AEA131076:AEA131077 ANW131076:ANW131077 AXS131076:AXS131077 BHO131076:BHO131077 BRK131076:BRK131077 CBG131076:CBG131077 CLC131076:CLC131077 CUY131076:CUY131077 DEU131076:DEU131077 DOQ131076:DOQ131077 DYM131076:DYM131077 EII131076:EII131077 ESE131076:ESE131077 FCA131076:FCA131077 FLW131076:FLW131077 FVS131076:FVS131077 GFO131076:GFO131077 GPK131076:GPK131077 GZG131076:GZG131077 HJC131076:HJC131077 HSY131076:HSY131077 ICU131076:ICU131077 IMQ131076:IMQ131077 IWM131076:IWM131077 JGI131076:JGI131077 JQE131076:JQE131077 KAA131076:KAA131077 KJW131076:KJW131077 KTS131076:KTS131077 LDO131076:LDO131077 LNK131076:LNK131077 LXG131076:LXG131077 MHC131076:MHC131077 MQY131076:MQY131077 NAU131076:NAU131077 NKQ131076:NKQ131077 NUM131076:NUM131077 OEI131076:OEI131077 OOE131076:OOE131077 OYA131076:OYA131077 PHW131076:PHW131077 PRS131076:PRS131077 QBO131076:QBO131077 QLK131076:QLK131077 QVG131076:QVG131077 RFC131076:RFC131077 ROY131076:ROY131077 RYU131076:RYU131077 SIQ131076:SIQ131077 SSM131076:SSM131077 TCI131076:TCI131077 TME131076:TME131077 TWA131076:TWA131077 UFW131076:UFW131077 UPS131076:UPS131077 UZO131076:UZO131077 VJK131076:VJK131077 VTG131076:VTG131077 WDC131076:WDC131077 WMY131076:WMY131077 WWU131076:WWU131077 AM196612:AM196613 KI196612:KI196613 UE196612:UE196613 AEA196612:AEA196613 ANW196612:ANW196613 AXS196612:AXS196613 BHO196612:BHO196613 BRK196612:BRK196613 CBG196612:CBG196613 CLC196612:CLC196613 CUY196612:CUY196613 DEU196612:DEU196613 DOQ196612:DOQ196613 DYM196612:DYM196613 EII196612:EII196613 ESE196612:ESE196613 FCA196612:FCA196613 FLW196612:FLW196613 FVS196612:FVS196613 GFO196612:GFO196613 GPK196612:GPK196613 GZG196612:GZG196613 HJC196612:HJC196613 HSY196612:HSY196613 ICU196612:ICU196613 IMQ196612:IMQ196613 IWM196612:IWM196613 JGI196612:JGI196613 JQE196612:JQE196613 KAA196612:KAA196613 KJW196612:KJW196613 KTS196612:KTS196613 LDO196612:LDO196613 LNK196612:LNK196613 LXG196612:LXG196613 MHC196612:MHC196613 MQY196612:MQY196613 NAU196612:NAU196613 NKQ196612:NKQ196613 NUM196612:NUM196613 OEI196612:OEI196613 OOE196612:OOE196613 OYA196612:OYA196613 PHW196612:PHW196613 PRS196612:PRS196613 QBO196612:QBO196613 QLK196612:QLK196613 QVG196612:QVG196613 RFC196612:RFC196613 ROY196612:ROY196613 RYU196612:RYU196613 SIQ196612:SIQ196613 SSM196612:SSM196613 TCI196612:TCI196613 TME196612:TME196613 TWA196612:TWA196613 UFW196612:UFW196613 UPS196612:UPS196613 UZO196612:UZO196613 VJK196612:VJK196613 VTG196612:VTG196613 WDC196612:WDC196613 WMY196612:WMY196613 WWU196612:WWU196613 AM262148:AM262149 KI262148:KI262149 UE262148:UE262149 AEA262148:AEA262149 ANW262148:ANW262149 AXS262148:AXS262149 BHO262148:BHO262149 BRK262148:BRK262149 CBG262148:CBG262149 CLC262148:CLC262149 CUY262148:CUY262149 DEU262148:DEU262149 DOQ262148:DOQ262149 DYM262148:DYM262149 EII262148:EII262149 ESE262148:ESE262149 FCA262148:FCA262149 FLW262148:FLW262149 FVS262148:FVS262149 GFO262148:GFO262149 GPK262148:GPK262149 GZG262148:GZG262149 HJC262148:HJC262149 HSY262148:HSY262149 ICU262148:ICU262149 IMQ262148:IMQ262149 IWM262148:IWM262149 JGI262148:JGI262149 JQE262148:JQE262149 KAA262148:KAA262149 KJW262148:KJW262149 KTS262148:KTS262149 LDO262148:LDO262149 LNK262148:LNK262149 LXG262148:LXG262149 MHC262148:MHC262149 MQY262148:MQY262149 NAU262148:NAU262149 NKQ262148:NKQ262149 NUM262148:NUM262149 OEI262148:OEI262149 OOE262148:OOE262149 OYA262148:OYA262149 PHW262148:PHW262149 PRS262148:PRS262149 QBO262148:QBO262149 QLK262148:QLK262149 QVG262148:QVG262149 RFC262148:RFC262149 ROY262148:ROY262149 RYU262148:RYU262149 SIQ262148:SIQ262149 SSM262148:SSM262149 TCI262148:TCI262149 TME262148:TME262149 TWA262148:TWA262149 UFW262148:UFW262149 UPS262148:UPS262149 UZO262148:UZO262149 VJK262148:VJK262149 VTG262148:VTG262149 WDC262148:WDC262149 WMY262148:WMY262149 WWU262148:WWU262149 AM327684:AM327685 KI327684:KI327685 UE327684:UE327685 AEA327684:AEA327685 ANW327684:ANW327685 AXS327684:AXS327685 BHO327684:BHO327685 BRK327684:BRK327685 CBG327684:CBG327685 CLC327684:CLC327685 CUY327684:CUY327685 DEU327684:DEU327685 DOQ327684:DOQ327685 DYM327684:DYM327685 EII327684:EII327685 ESE327684:ESE327685 FCA327684:FCA327685 FLW327684:FLW327685 FVS327684:FVS327685 GFO327684:GFO327685 GPK327684:GPK327685 GZG327684:GZG327685 HJC327684:HJC327685 HSY327684:HSY327685 ICU327684:ICU327685 IMQ327684:IMQ327685 IWM327684:IWM327685 JGI327684:JGI327685 JQE327684:JQE327685 KAA327684:KAA327685 KJW327684:KJW327685 KTS327684:KTS327685 LDO327684:LDO327685 LNK327684:LNK327685 LXG327684:LXG327685 MHC327684:MHC327685 MQY327684:MQY327685 NAU327684:NAU327685 NKQ327684:NKQ327685 NUM327684:NUM327685 OEI327684:OEI327685 OOE327684:OOE327685 OYA327684:OYA327685 PHW327684:PHW327685 PRS327684:PRS327685 QBO327684:QBO327685 QLK327684:QLK327685 QVG327684:QVG327685 RFC327684:RFC327685 ROY327684:ROY327685 RYU327684:RYU327685 SIQ327684:SIQ327685 SSM327684:SSM327685 TCI327684:TCI327685 TME327684:TME327685 TWA327684:TWA327685 UFW327684:UFW327685 UPS327684:UPS327685 UZO327684:UZO327685 VJK327684:VJK327685 VTG327684:VTG327685 WDC327684:WDC327685 WMY327684:WMY327685 WWU327684:WWU327685 AM393220:AM393221 KI393220:KI393221 UE393220:UE393221 AEA393220:AEA393221 ANW393220:ANW393221 AXS393220:AXS393221 BHO393220:BHO393221 BRK393220:BRK393221 CBG393220:CBG393221 CLC393220:CLC393221 CUY393220:CUY393221 DEU393220:DEU393221 DOQ393220:DOQ393221 DYM393220:DYM393221 EII393220:EII393221 ESE393220:ESE393221 FCA393220:FCA393221 FLW393220:FLW393221 FVS393220:FVS393221 GFO393220:GFO393221 GPK393220:GPK393221 GZG393220:GZG393221 HJC393220:HJC393221 HSY393220:HSY393221 ICU393220:ICU393221 IMQ393220:IMQ393221 IWM393220:IWM393221 JGI393220:JGI393221 JQE393220:JQE393221 KAA393220:KAA393221 KJW393220:KJW393221 KTS393220:KTS393221 LDO393220:LDO393221 LNK393220:LNK393221 LXG393220:LXG393221 MHC393220:MHC393221 MQY393220:MQY393221 NAU393220:NAU393221 NKQ393220:NKQ393221 NUM393220:NUM393221 OEI393220:OEI393221 OOE393220:OOE393221 OYA393220:OYA393221 PHW393220:PHW393221 PRS393220:PRS393221 QBO393220:QBO393221 QLK393220:QLK393221 QVG393220:QVG393221 RFC393220:RFC393221 ROY393220:ROY393221 RYU393220:RYU393221 SIQ393220:SIQ393221 SSM393220:SSM393221 TCI393220:TCI393221 TME393220:TME393221 TWA393220:TWA393221 UFW393220:UFW393221 UPS393220:UPS393221 UZO393220:UZO393221 VJK393220:VJK393221 VTG393220:VTG393221 WDC393220:WDC393221 WMY393220:WMY393221 WWU393220:WWU393221 AM458756:AM458757 KI458756:KI458757 UE458756:UE458757 AEA458756:AEA458757 ANW458756:ANW458757 AXS458756:AXS458757 BHO458756:BHO458757 BRK458756:BRK458757 CBG458756:CBG458757 CLC458756:CLC458757 CUY458756:CUY458757 DEU458756:DEU458757 DOQ458756:DOQ458757 DYM458756:DYM458757 EII458756:EII458757 ESE458756:ESE458757 FCA458756:FCA458757 FLW458756:FLW458757 FVS458756:FVS458757 GFO458756:GFO458757 GPK458756:GPK458757 GZG458756:GZG458757 HJC458756:HJC458757 HSY458756:HSY458757 ICU458756:ICU458757 IMQ458756:IMQ458757 IWM458756:IWM458757 JGI458756:JGI458757 JQE458756:JQE458757 KAA458756:KAA458757 KJW458756:KJW458757 KTS458756:KTS458757 LDO458756:LDO458757 LNK458756:LNK458757 LXG458756:LXG458757 MHC458756:MHC458757 MQY458756:MQY458757 NAU458756:NAU458757 NKQ458756:NKQ458757 NUM458756:NUM458757 OEI458756:OEI458757 OOE458756:OOE458757 OYA458756:OYA458757 PHW458756:PHW458757 PRS458756:PRS458757 QBO458756:QBO458757 QLK458756:QLK458757 QVG458756:QVG458757 RFC458756:RFC458757 ROY458756:ROY458757 RYU458756:RYU458757 SIQ458756:SIQ458757 SSM458756:SSM458757 TCI458756:TCI458757 TME458756:TME458757 TWA458756:TWA458757 UFW458756:UFW458757 UPS458756:UPS458757 UZO458756:UZO458757 VJK458756:VJK458757 VTG458756:VTG458757 WDC458756:WDC458757 WMY458756:WMY458757 WWU458756:WWU458757 AM524292:AM524293 KI524292:KI524293 UE524292:UE524293 AEA524292:AEA524293 ANW524292:ANW524293 AXS524292:AXS524293 BHO524292:BHO524293 BRK524292:BRK524293 CBG524292:CBG524293 CLC524292:CLC524293 CUY524292:CUY524293 DEU524292:DEU524293 DOQ524292:DOQ524293 DYM524292:DYM524293 EII524292:EII524293 ESE524292:ESE524293 FCA524292:FCA524293 FLW524292:FLW524293 FVS524292:FVS524293 GFO524292:GFO524293 GPK524292:GPK524293 GZG524292:GZG524293 HJC524292:HJC524293 HSY524292:HSY524293 ICU524292:ICU524293 IMQ524292:IMQ524293 IWM524292:IWM524293 JGI524292:JGI524293 JQE524292:JQE524293 KAA524292:KAA524293 KJW524292:KJW524293 KTS524292:KTS524293 LDO524292:LDO524293 LNK524292:LNK524293 LXG524292:LXG524293 MHC524292:MHC524293 MQY524292:MQY524293 NAU524292:NAU524293 NKQ524292:NKQ524293 NUM524292:NUM524293 OEI524292:OEI524293 OOE524292:OOE524293 OYA524292:OYA524293 PHW524292:PHW524293 PRS524292:PRS524293 QBO524292:QBO524293 QLK524292:QLK524293 QVG524292:QVG524293 RFC524292:RFC524293 ROY524292:ROY524293 RYU524292:RYU524293 SIQ524292:SIQ524293 SSM524292:SSM524293 TCI524292:TCI524293 TME524292:TME524293 TWA524292:TWA524293 UFW524292:UFW524293 UPS524292:UPS524293 UZO524292:UZO524293 VJK524292:VJK524293 VTG524292:VTG524293 WDC524292:WDC524293 WMY524292:WMY524293 WWU524292:WWU524293 AM589828:AM589829 KI589828:KI589829 UE589828:UE589829 AEA589828:AEA589829 ANW589828:ANW589829 AXS589828:AXS589829 BHO589828:BHO589829 BRK589828:BRK589829 CBG589828:CBG589829 CLC589828:CLC589829 CUY589828:CUY589829 DEU589828:DEU589829 DOQ589828:DOQ589829 DYM589828:DYM589829 EII589828:EII589829 ESE589828:ESE589829 FCA589828:FCA589829 FLW589828:FLW589829 FVS589828:FVS589829 GFO589828:GFO589829 GPK589828:GPK589829 GZG589828:GZG589829 HJC589828:HJC589829 HSY589828:HSY589829 ICU589828:ICU589829 IMQ589828:IMQ589829 IWM589828:IWM589829 JGI589828:JGI589829 JQE589828:JQE589829 KAA589828:KAA589829 KJW589828:KJW589829 KTS589828:KTS589829 LDO589828:LDO589829 LNK589828:LNK589829 LXG589828:LXG589829 MHC589828:MHC589829 MQY589828:MQY589829 NAU589828:NAU589829 NKQ589828:NKQ589829 NUM589828:NUM589829 OEI589828:OEI589829 OOE589828:OOE589829 OYA589828:OYA589829 PHW589828:PHW589829 PRS589828:PRS589829 QBO589828:QBO589829 QLK589828:QLK589829 QVG589828:QVG589829 RFC589828:RFC589829 ROY589828:ROY589829 RYU589828:RYU589829 SIQ589828:SIQ589829 SSM589828:SSM589829 TCI589828:TCI589829 TME589828:TME589829 TWA589828:TWA589829 UFW589828:UFW589829 UPS589828:UPS589829 UZO589828:UZO589829 VJK589828:VJK589829 VTG589828:VTG589829 WDC589828:WDC589829 WMY589828:WMY589829 WWU589828:WWU589829 AM655364:AM655365 KI655364:KI655365 UE655364:UE655365 AEA655364:AEA655365 ANW655364:ANW655365 AXS655364:AXS655365 BHO655364:BHO655365 BRK655364:BRK655365 CBG655364:CBG655365 CLC655364:CLC655365 CUY655364:CUY655365 DEU655364:DEU655365 DOQ655364:DOQ655365 DYM655364:DYM655365 EII655364:EII655365 ESE655364:ESE655365 FCA655364:FCA655365 FLW655364:FLW655365 FVS655364:FVS655365 GFO655364:GFO655365 GPK655364:GPK655365 GZG655364:GZG655365 HJC655364:HJC655365 HSY655364:HSY655365 ICU655364:ICU655365 IMQ655364:IMQ655365 IWM655364:IWM655365 JGI655364:JGI655365 JQE655364:JQE655365 KAA655364:KAA655365 KJW655364:KJW655365 KTS655364:KTS655365 LDO655364:LDO655365 LNK655364:LNK655365 LXG655364:LXG655365 MHC655364:MHC655365 MQY655364:MQY655365 NAU655364:NAU655365 NKQ655364:NKQ655365 NUM655364:NUM655365 OEI655364:OEI655365 OOE655364:OOE655365 OYA655364:OYA655365 PHW655364:PHW655365 PRS655364:PRS655365 QBO655364:QBO655365 QLK655364:QLK655365 QVG655364:QVG655365 RFC655364:RFC655365 ROY655364:ROY655365 RYU655364:RYU655365 SIQ655364:SIQ655365 SSM655364:SSM655365 TCI655364:TCI655365 TME655364:TME655365 TWA655364:TWA655365 UFW655364:UFW655365 UPS655364:UPS655365 UZO655364:UZO655365 VJK655364:VJK655365 VTG655364:VTG655365 WDC655364:WDC655365 WMY655364:WMY655365 WWU655364:WWU655365 AM720900:AM720901 KI720900:KI720901 UE720900:UE720901 AEA720900:AEA720901 ANW720900:ANW720901 AXS720900:AXS720901 BHO720900:BHO720901 BRK720900:BRK720901 CBG720900:CBG720901 CLC720900:CLC720901 CUY720900:CUY720901 DEU720900:DEU720901 DOQ720900:DOQ720901 DYM720900:DYM720901 EII720900:EII720901 ESE720900:ESE720901 FCA720900:FCA720901 FLW720900:FLW720901 FVS720900:FVS720901 GFO720900:GFO720901 GPK720900:GPK720901 GZG720900:GZG720901 HJC720900:HJC720901 HSY720900:HSY720901 ICU720900:ICU720901 IMQ720900:IMQ720901 IWM720900:IWM720901 JGI720900:JGI720901 JQE720900:JQE720901 KAA720900:KAA720901 KJW720900:KJW720901 KTS720900:KTS720901 LDO720900:LDO720901 LNK720900:LNK720901 LXG720900:LXG720901 MHC720900:MHC720901 MQY720900:MQY720901 NAU720900:NAU720901 NKQ720900:NKQ720901 NUM720900:NUM720901 OEI720900:OEI720901 OOE720900:OOE720901 OYA720900:OYA720901 PHW720900:PHW720901 PRS720900:PRS720901 QBO720900:QBO720901 QLK720900:QLK720901 QVG720900:QVG720901 RFC720900:RFC720901 ROY720900:ROY720901 RYU720900:RYU720901 SIQ720900:SIQ720901 SSM720900:SSM720901 TCI720900:TCI720901 TME720900:TME720901 TWA720900:TWA720901 UFW720900:UFW720901 UPS720900:UPS720901 UZO720900:UZO720901 VJK720900:VJK720901 VTG720900:VTG720901 WDC720900:WDC720901 WMY720900:WMY720901 WWU720900:WWU720901 AM786436:AM786437 KI786436:KI786437 UE786436:UE786437 AEA786436:AEA786437 ANW786436:ANW786437 AXS786436:AXS786437 BHO786436:BHO786437 BRK786436:BRK786437 CBG786436:CBG786437 CLC786436:CLC786437 CUY786436:CUY786437 DEU786436:DEU786437 DOQ786436:DOQ786437 DYM786436:DYM786437 EII786436:EII786437 ESE786436:ESE786437 FCA786436:FCA786437 FLW786436:FLW786437 FVS786436:FVS786437 GFO786436:GFO786437 GPK786436:GPK786437 GZG786436:GZG786437 HJC786436:HJC786437 HSY786436:HSY786437 ICU786436:ICU786437 IMQ786436:IMQ786437 IWM786436:IWM786437 JGI786436:JGI786437 JQE786436:JQE786437 KAA786436:KAA786437 KJW786436:KJW786437 KTS786436:KTS786437 LDO786436:LDO786437 LNK786436:LNK786437 LXG786436:LXG786437 MHC786436:MHC786437 MQY786436:MQY786437 NAU786436:NAU786437 NKQ786436:NKQ786437 NUM786436:NUM786437 OEI786436:OEI786437 OOE786436:OOE786437 OYA786436:OYA786437 PHW786436:PHW786437 PRS786436:PRS786437 QBO786436:QBO786437 QLK786436:QLK786437 QVG786436:QVG786437 RFC786436:RFC786437 ROY786436:ROY786437 RYU786436:RYU786437 SIQ786436:SIQ786437 SSM786436:SSM786437 TCI786436:TCI786437 TME786436:TME786437 TWA786436:TWA786437 UFW786436:UFW786437 UPS786436:UPS786437 UZO786436:UZO786437 VJK786436:VJK786437 VTG786436:VTG786437 WDC786436:WDC786437 WMY786436:WMY786437 WWU786436:WWU786437 AM851972:AM851973 KI851972:KI851973 UE851972:UE851973 AEA851972:AEA851973 ANW851972:ANW851973 AXS851972:AXS851973 BHO851972:BHO851973 BRK851972:BRK851973 CBG851972:CBG851973 CLC851972:CLC851973 CUY851972:CUY851973 DEU851972:DEU851973 DOQ851972:DOQ851973 DYM851972:DYM851973 EII851972:EII851973 ESE851972:ESE851973 FCA851972:FCA851973 FLW851972:FLW851973 FVS851972:FVS851973 GFO851972:GFO851973 GPK851972:GPK851973 GZG851972:GZG851973 HJC851972:HJC851973 HSY851972:HSY851973 ICU851972:ICU851973 IMQ851972:IMQ851973 IWM851972:IWM851973 JGI851972:JGI851973 JQE851972:JQE851973 KAA851972:KAA851973 KJW851972:KJW851973 KTS851972:KTS851973 LDO851972:LDO851973 LNK851972:LNK851973 LXG851972:LXG851973 MHC851972:MHC851973 MQY851972:MQY851973 NAU851972:NAU851973 NKQ851972:NKQ851973 NUM851972:NUM851973 OEI851972:OEI851973 OOE851972:OOE851973 OYA851972:OYA851973 PHW851972:PHW851973 PRS851972:PRS851973 QBO851972:QBO851973 QLK851972:QLK851973 QVG851972:QVG851973 RFC851972:RFC851973 ROY851972:ROY851973 RYU851972:RYU851973 SIQ851972:SIQ851973 SSM851972:SSM851973 TCI851972:TCI851973 TME851972:TME851973 TWA851972:TWA851973 UFW851972:UFW851973 UPS851972:UPS851973 UZO851972:UZO851973 VJK851972:VJK851973 VTG851972:VTG851973 WDC851972:WDC851973 WMY851972:WMY851973 WWU851972:WWU851973 AM917508:AM917509 KI917508:KI917509 UE917508:UE917509 AEA917508:AEA917509 ANW917508:ANW917509 AXS917508:AXS917509 BHO917508:BHO917509 BRK917508:BRK917509 CBG917508:CBG917509 CLC917508:CLC917509 CUY917508:CUY917509 DEU917508:DEU917509 DOQ917508:DOQ917509 DYM917508:DYM917509 EII917508:EII917509 ESE917508:ESE917509 FCA917508:FCA917509 FLW917508:FLW917509 FVS917508:FVS917509 GFO917508:GFO917509 GPK917508:GPK917509 GZG917508:GZG917509 HJC917508:HJC917509 HSY917508:HSY917509 ICU917508:ICU917509 IMQ917508:IMQ917509 IWM917508:IWM917509 JGI917508:JGI917509 JQE917508:JQE917509 KAA917508:KAA917509 KJW917508:KJW917509 KTS917508:KTS917509 LDO917508:LDO917509 LNK917508:LNK917509 LXG917508:LXG917509 MHC917508:MHC917509 MQY917508:MQY917509 NAU917508:NAU917509 NKQ917508:NKQ917509 NUM917508:NUM917509 OEI917508:OEI917509 OOE917508:OOE917509 OYA917508:OYA917509 PHW917508:PHW917509 PRS917508:PRS917509 QBO917508:QBO917509 QLK917508:QLK917509 QVG917508:QVG917509 RFC917508:RFC917509 ROY917508:ROY917509 RYU917508:RYU917509 SIQ917508:SIQ917509 SSM917508:SSM917509 TCI917508:TCI917509 TME917508:TME917509 TWA917508:TWA917509 UFW917508:UFW917509 UPS917508:UPS917509 UZO917508:UZO917509 VJK917508:VJK917509 VTG917508:VTG917509 WDC917508:WDC917509 WMY917508:WMY917509 WWU917508:WWU917509 AM983044:AM983045 KI983044:KI983045 UE983044:UE983045 AEA983044:AEA983045 ANW983044:ANW983045 AXS983044:AXS983045 BHO983044:BHO983045 BRK983044:BRK983045 CBG983044:CBG983045 CLC983044:CLC983045 CUY983044:CUY983045 DEU983044:DEU983045 DOQ983044:DOQ983045 DYM983044:DYM983045 EII983044:EII983045 ESE983044:ESE983045 FCA983044:FCA983045 FLW983044:FLW983045 FVS983044:FVS983045 GFO983044:GFO983045 GPK983044:GPK983045 GZG983044:GZG983045 HJC983044:HJC983045 HSY983044:HSY983045 ICU983044:ICU983045 IMQ983044:IMQ983045 IWM983044:IWM983045 JGI983044:JGI983045 JQE983044:JQE983045 KAA983044:KAA983045 KJW983044:KJW983045 KTS983044:KTS983045 LDO983044:LDO983045 LNK983044:LNK983045 LXG983044:LXG983045 MHC983044:MHC983045 MQY983044:MQY983045 NAU983044:NAU983045 NKQ983044:NKQ983045 NUM983044:NUM983045 OEI983044:OEI983045 OOE983044:OOE983045 OYA983044:OYA983045 PHW983044:PHW983045 PRS983044:PRS983045 QBO983044:QBO983045 QLK983044:QLK983045 QVG983044:QVG983045 RFC983044:RFC983045 ROY983044:ROY983045 RYU983044:RYU983045 SIQ983044:SIQ983045 SSM983044:SSM983045 TCI983044:TCI983045 TME983044:TME983045 TWA983044:TWA983045 UFW983044:UFW983045 UPS983044:UPS983045 UZO983044:UZO983045 VJK983044:VJK983045 VTG983044:VTG983045 WDC983044:WDC983045 WMY983044:WMY983045 WWU983044:WWU983045 AO4:AO5 KK4:KK5 UG4:UG5 AEC4:AEC5 ANY4:ANY5 AXU4:AXU5 BHQ4:BHQ5 BRM4:BRM5 CBI4:CBI5 CLE4:CLE5 CVA4:CVA5 DEW4:DEW5 DOS4:DOS5 DYO4:DYO5 EIK4:EIK5 ESG4:ESG5 FCC4:FCC5 FLY4:FLY5 FVU4:FVU5 GFQ4:GFQ5 GPM4:GPM5 GZI4:GZI5 HJE4:HJE5 HTA4:HTA5 ICW4:ICW5 IMS4:IMS5 IWO4:IWO5 JGK4:JGK5 JQG4:JQG5 KAC4:KAC5 KJY4:KJY5 KTU4:KTU5 LDQ4:LDQ5 LNM4:LNM5 LXI4:LXI5 MHE4:MHE5 MRA4:MRA5 NAW4:NAW5 NKS4:NKS5 NUO4:NUO5 OEK4:OEK5 OOG4:OOG5 OYC4:OYC5 PHY4:PHY5 PRU4:PRU5 QBQ4:QBQ5 QLM4:QLM5 QVI4:QVI5 RFE4:RFE5 RPA4:RPA5 RYW4:RYW5 SIS4:SIS5 SSO4:SSO5 TCK4:TCK5 TMG4:TMG5 TWC4:TWC5 UFY4:UFY5 UPU4:UPU5 UZQ4:UZQ5 VJM4:VJM5 VTI4:VTI5 WDE4:WDE5 WNA4:WNA5 WWW4:WWW5 AO65540:AO65541 KK65540:KK65541 UG65540:UG65541 AEC65540:AEC65541 ANY65540:ANY65541 AXU65540:AXU65541 BHQ65540:BHQ65541 BRM65540:BRM65541 CBI65540:CBI65541 CLE65540:CLE65541 CVA65540:CVA65541 DEW65540:DEW65541 DOS65540:DOS65541 DYO65540:DYO65541 EIK65540:EIK65541 ESG65540:ESG65541 FCC65540:FCC65541 FLY65540:FLY65541 FVU65540:FVU65541 GFQ65540:GFQ65541 GPM65540:GPM65541 GZI65540:GZI65541 HJE65540:HJE65541 HTA65540:HTA65541 ICW65540:ICW65541 IMS65540:IMS65541 IWO65540:IWO65541 JGK65540:JGK65541 JQG65540:JQG65541 KAC65540:KAC65541 KJY65540:KJY65541 KTU65540:KTU65541 LDQ65540:LDQ65541 LNM65540:LNM65541 LXI65540:LXI65541 MHE65540:MHE65541 MRA65540:MRA65541 NAW65540:NAW65541 NKS65540:NKS65541 NUO65540:NUO65541 OEK65540:OEK65541 OOG65540:OOG65541 OYC65540:OYC65541 PHY65540:PHY65541 PRU65540:PRU65541 QBQ65540:QBQ65541 QLM65540:QLM65541 QVI65540:QVI65541 RFE65540:RFE65541 RPA65540:RPA65541 RYW65540:RYW65541 SIS65540:SIS65541 SSO65540:SSO65541 TCK65540:TCK65541 TMG65540:TMG65541 TWC65540:TWC65541 UFY65540:UFY65541 UPU65540:UPU65541 UZQ65540:UZQ65541 VJM65540:VJM65541 VTI65540:VTI65541 WDE65540:WDE65541 WNA65540:WNA65541 WWW65540:WWW65541 AO131076:AO131077 KK131076:KK131077 UG131076:UG131077 AEC131076:AEC131077 ANY131076:ANY131077 AXU131076:AXU131077 BHQ131076:BHQ131077 BRM131076:BRM131077 CBI131076:CBI131077 CLE131076:CLE131077 CVA131076:CVA131077 DEW131076:DEW131077 DOS131076:DOS131077 DYO131076:DYO131077 EIK131076:EIK131077 ESG131076:ESG131077 FCC131076:FCC131077 FLY131076:FLY131077 FVU131076:FVU131077 GFQ131076:GFQ131077 GPM131076:GPM131077 GZI131076:GZI131077 HJE131076:HJE131077 HTA131076:HTA131077 ICW131076:ICW131077 IMS131076:IMS131077 IWO131076:IWO131077 JGK131076:JGK131077 JQG131076:JQG131077 KAC131076:KAC131077 KJY131076:KJY131077 KTU131076:KTU131077 LDQ131076:LDQ131077 LNM131076:LNM131077 LXI131076:LXI131077 MHE131076:MHE131077 MRA131076:MRA131077 NAW131076:NAW131077 NKS131076:NKS131077 NUO131076:NUO131077 OEK131076:OEK131077 OOG131076:OOG131077 OYC131076:OYC131077 PHY131076:PHY131077 PRU131076:PRU131077 QBQ131076:QBQ131077 QLM131076:QLM131077 QVI131076:QVI131077 RFE131076:RFE131077 RPA131076:RPA131077 RYW131076:RYW131077 SIS131076:SIS131077 SSO131076:SSO131077 TCK131076:TCK131077 TMG131076:TMG131077 TWC131076:TWC131077 UFY131076:UFY131077 UPU131076:UPU131077 UZQ131076:UZQ131077 VJM131076:VJM131077 VTI131076:VTI131077 WDE131076:WDE131077 WNA131076:WNA131077 WWW131076:WWW131077 AO196612:AO196613 KK196612:KK196613 UG196612:UG196613 AEC196612:AEC196613 ANY196612:ANY196613 AXU196612:AXU196613 BHQ196612:BHQ196613 BRM196612:BRM196613 CBI196612:CBI196613 CLE196612:CLE196613 CVA196612:CVA196613 DEW196612:DEW196613 DOS196612:DOS196613 DYO196612:DYO196613 EIK196612:EIK196613 ESG196612:ESG196613 FCC196612:FCC196613 FLY196612:FLY196613 FVU196612:FVU196613 GFQ196612:GFQ196613 GPM196612:GPM196613 GZI196612:GZI196613 HJE196612:HJE196613 HTA196612:HTA196613 ICW196612:ICW196613 IMS196612:IMS196613 IWO196612:IWO196613 JGK196612:JGK196613 JQG196612:JQG196613 KAC196612:KAC196613 KJY196612:KJY196613 KTU196612:KTU196613 LDQ196612:LDQ196613 LNM196612:LNM196613 LXI196612:LXI196613 MHE196612:MHE196613 MRA196612:MRA196613 NAW196612:NAW196613 NKS196612:NKS196613 NUO196612:NUO196613 OEK196612:OEK196613 OOG196612:OOG196613 OYC196612:OYC196613 PHY196612:PHY196613 PRU196612:PRU196613 QBQ196612:QBQ196613 QLM196612:QLM196613 QVI196612:QVI196613 RFE196612:RFE196613 RPA196612:RPA196613 RYW196612:RYW196613 SIS196612:SIS196613 SSO196612:SSO196613 TCK196612:TCK196613 TMG196612:TMG196613 TWC196612:TWC196613 UFY196612:UFY196613 UPU196612:UPU196613 UZQ196612:UZQ196613 VJM196612:VJM196613 VTI196612:VTI196613 WDE196612:WDE196613 WNA196612:WNA196613 WWW196612:WWW196613 AO262148:AO262149 KK262148:KK262149 UG262148:UG262149 AEC262148:AEC262149 ANY262148:ANY262149 AXU262148:AXU262149 BHQ262148:BHQ262149 BRM262148:BRM262149 CBI262148:CBI262149 CLE262148:CLE262149 CVA262148:CVA262149 DEW262148:DEW262149 DOS262148:DOS262149 DYO262148:DYO262149 EIK262148:EIK262149 ESG262148:ESG262149 FCC262148:FCC262149 FLY262148:FLY262149 FVU262148:FVU262149 GFQ262148:GFQ262149 GPM262148:GPM262149 GZI262148:GZI262149 HJE262148:HJE262149 HTA262148:HTA262149 ICW262148:ICW262149 IMS262148:IMS262149 IWO262148:IWO262149 JGK262148:JGK262149 JQG262148:JQG262149 KAC262148:KAC262149 KJY262148:KJY262149 KTU262148:KTU262149 LDQ262148:LDQ262149 LNM262148:LNM262149 LXI262148:LXI262149 MHE262148:MHE262149 MRA262148:MRA262149 NAW262148:NAW262149 NKS262148:NKS262149 NUO262148:NUO262149 OEK262148:OEK262149 OOG262148:OOG262149 OYC262148:OYC262149 PHY262148:PHY262149 PRU262148:PRU262149 QBQ262148:QBQ262149 QLM262148:QLM262149 QVI262148:QVI262149 RFE262148:RFE262149 RPA262148:RPA262149 RYW262148:RYW262149 SIS262148:SIS262149 SSO262148:SSO262149 TCK262148:TCK262149 TMG262148:TMG262149 TWC262148:TWC262149 UFY262148:UFY262149 UPU262148:UPU262149 UZQ262148:UZQ262149 VJM262148:VJM262149 VTI262148:VTI262149 WDE262148:WDE262149 WNA262148:WNA262149 WWW262148:WWW262149 AO327684:AO327685 KK327684:KK327685 UG327684:UG327685 AEC327684:AEC327685 ANY327684:ANY327685 AXU327684:AXU327685 BHQ327684:BHQ327685 BRM327684:BRM327685 CBI327684:CBI327685 CLE327684:CLE327685 CVA327684:CVA327685 DEW327684:DEW327685 DOS327684:DOS327685 DYO327684:DYO327685 EIK327684:EIK327685 ESG327684:ESG327685 FCC327684:FCC327685 FLY327684:FLY327685 FVU327684:FVU327685 GFQ327684:GFQ327685 GPM327684:GPM327685 GZI327684:GZI327685 HJE327684:HJE327685 HTA327684:HTA327685 ICW327684:ICW327685 IMS327684:IMS327685 IWO327684:IWO327685 JGK327684:JGK327685 JQG327684:JQG327685 KAC327684:KAC327685 KJY327684:KJY327685 KTU327684:KTU327685 LDQ327684:LDQ327685 LNM327684:LNM327685 LXI327684:LXI327685 MHE327684:MHE327685 MRA327684:MRA327685 NAW327684:NAW327685 NKS327684:NKS327685 NUO327684:NUO327685 OEK327684:OEK327685 OOG327684:OOG327685 OYC327684:OYC327685 PHY327684:PHY327685 PRU327684:PRU327685 QBQ327684:QBQ327685 QLM327684:QLM327685 QVI327684:QVI327685 RFE327684:RFE327685 RPA327684:RPA327685 RYW327684:RYW327685 SIS327684:SIS327685 SSO327684:SSO327685 TCK327684:TCK327685 TMG327684:TMG327685 TWC327684:TWC327685 UFY327684:UFY327685 UPU327684:UPU327685 UZQ327684:UZQ327685 VJM327684:VJM327685 VTI327684:VTI327685 WDE327684:WDE327685 WNA327684:WNA327685 WWW327684:WWW327685 AO393220:AO393221 KK393220:KK393221 UG393220:UG393221 AEC393220:AEC393221 ANY393220:ANY393221 AXU393220:AXU393221 BHQ393220:BHQ393221 BRM393220:BRM393221 CBI393220:CBI393221 CLE393220:CLE393221 CVA393220:CVA393221 DEW393220:DEW393221 DOS393220:DOS393221 DYO393220:DYO393221 EIK393220:EIK393221 ESG393220:ESG393221 FCC393220:FCC393221 FLY393220:FLY393221 FVU393220:FVU393221 GFQ393220:GFQ393221 GPM393220:GPM393221 GZI393220:GZI393221 HJE393220:HJE393221 HTA393220:HTA393221 ICW393220:ICW393221 IMS393220:IMS393221 IWO393220:IWO393221 JGK393220:JGK393221 JQG393220:JQG393221 KAC393220:KAC393221 KJY393220:KJY393221 KTU393220:KTU393221 LDQ393220:LDQ393221 LNM393220:LNM393221 LXI393220:LXI393221 MHE393220:MHE393221 MRA393220:MRA393221 NAW393220:NAW393221 NKS393220:NKS393221 NUO393220:NUO393221 OEK393220:OEK393221 OOG393220:OOG393221 OYC393220:OYC393221 PHY393220:PHY393221 PRU393220:PRU393221 QBQ393220:QBQ393221 QLM393220:QLM393221 QVI393220:QVI393221 RFE393220:RFE393221 RPA393220:RPA393221 RYW393220:RYW393221 SIS393220:SIS393221 SSO393220:SSO393221 TCK393220:TCK393221 TMG393220:TMG393221 TWC393220:TWC393221 UFY393220:UFY393221 UPU393220:UPU393221 UZQ393220:UZQ393221 VJM393220:VJM393221 VTI393220:VTI393221 WDE393220:WDE393221 WNA393220:WNA393221 WWW393220:WWW393221 AO458756:AO458757 KK458756:KK458757 UG458756:UG458757 AEC458756:AEC458757 ANY458756:ANY458757 AXU458756:AXU458757 BHQ458756:BHQ458757 BRM458756:BRM458757 CBI458756:CBI458757 CLE458756:CLE458757 CVA458756:CVA458757 DEW458756:DEW458757 DOS458756:DOS458757 DYO458756:DYO458757 EIK458756:EIK458757 ESG458756:ESG458757 FCC458756:FCC458757 FLY458756:FLY458757 FVU458756:FVU458757 GFQ458756:GFQ458757 GPM458756:GPM458757 GZI458756:GZI458757 HJE458756:HJE458757 HTA458756:HTA458757 ICW458756:ICW458757 IMS458756:IMS458757 IWO458756:IWO458757 JGK458756:JGK458757 JQG458756:JQG458757 KAC458756:KAC458757 KJY458756:KJY458757 KTU458756:KTU458757 LDQ458756:LDQ458757 LNM458756:LNM458757 LXI458756:LXI458757 MHE458756:MHE458757 MRA458756:MRA458757 NAW458756:NAW458757 NKS458756:NKS458757 NUO458756:NUO458757 OEK458756:OEK458757 OOG458756:OOG458757 OYC458756:OYC458757 PHY458756:PHY458757 PRU458756:PRU458757 QBQ458756:QBQ458757 QLM458756:QLM458757 QVI458756:QVI458757 RFE458756:RFE458757 RPA458756:RPA458757 RYW458756:RYW458757 SIS458756:SIS458757 SSO458756:SSO458757 TCK458756:TCK458757 TMG458756:TMG458757 TWC458756:TWC458757 UFY458756:UFY458757 UPU458756:UPU458757 UZQ458756:UZQ458757 VJM458756:VJM458757 VTI458756:VTI458757 WDE458756:WDE458757 WNA458756:WNA458757 WWW458756:WWW458757 AO524292:AO524293 KK524292:KK524293 UG524292:UG524293 AEC524292:AEC524293 ANY524292:ANY524293 AXU524292:AXU524293 BHQ524292:BHQ524293 BRM524292:BRM524293 CBI524292:CBI524293 CLE524292:CLE524293 CVA524292:CVA524293 DEW524292:DEW524293 DOS524292:DOS524293 DYO524292:DYO524293 EIK524292:EIK524293 ESG524292:ESG524293 FCC524292:FCC524293 FLY524292:FLY524293 FVU524292:FVU524293 GFQ524292:GFQ524293 GPM524292:GPM524293 GZI524292:GZI524293 HJE524292:HJE524293 HTA524292:HTA524293 ICW524292:ICW524293 IMS524292:IMS524293 IWO524292:IWO524293 JGK524292:JGK524293 JQG524292:JQG524293 KAC524292:KAC524293 KJY524292:KJY524293 KTU524292:KTU524293 LDQ524292:LDQ524293 LNM524292:LNM524293 LXI524292:LXI524293 MHE524292:MHE524293 MRA524292:MRA524293 NAW524292:NAW524293 NKS524292:NKS524293 NUO524292:NUO524293 OEK524292:OEK524293 OOG524292:OOG524293 OYC524292:OYC524293 PHY524292:PHY524293 PRU524292:PRU524293 QBQ524292:QBQ524293 QLM524292:QLM524293 QVI524292:QVI524293 RFE524292:RFE524293 RPA524292:RPA524293 RYW524292:RYW524293 SIS524292:SIS524293 SSO524292:SSO524293 TCK524292:TCK524293 TMG524292:TMG524293 TWC524292:TWC524293 UFY524292:UFY524293 UPU524292:UPU524293 UZQ524292:UZQ524293 VJM524292:VJM524293 VTI524292:VTI524293 WDE524292:WDE524293 WNA524292:WNA524293 WWW524292:WWW524293 AO589828:AO589829 KK589828:KK589829 UG589828:UG589829 AEC589828:AEC589829 ANY589828:ANY589829 AXU589828:AXU589829 BHQ589828:BHQ589829 BRM589828:BRM589829 CBI589828:CBI589829 CLE589828:CLE589829 CVA589828:CVA589829 DEW589828:DEW589829 DOS589828:DOS589829 DYO589828:DYO589829 EIK589828:EIK589829 ESG589828:ESG589829 FCC589828:FCC589829 FLY589828:FLY589829 FVU589828:FVU589829 GFQ589828:GFQ589829 GPM589828:GPM589829 GZI589828:GZI589829 HJE589828:HJE589829 HTA589828:HTA589829 ICW589828:ICW589829 IMS589828:IMS589829 IWO589828:IWO589829 JGK589828:JGK589829 JQG589828:JQG589829 KAC589828:KAC589829 KJY589828:KJY589829 KTU589828:KTU589829 LDQ589828:LDQ589829 LNM589828:LNM589829 LXI589828:LXI589829 MHE589828:MHE589829 MRA589828:MRA589829 NAW589828:NAW589829 NKS589828:NKS589829 NUO589828:NUO589829 OEK589828:OEK589829 OOG589828:OOG589829 OYC589828:OYC589829 PHY589828:PHY589829 PRU589828:PRU589829 QBQ589828:QBQ589829 QLM589828:QLM589829 QVI589828:QVI589829 RFE589828:RFE589829 RPA589828:RPA589829 RYW589828:RYW589829 SIS589828:SIS589829 SSO589828:SSO589829 TCK589828:TCK589829 TMG589828:TMG589829 TWC589828:TWC589829 UFY589828:UFY589829 UPU589828:UPU589829 UZQ589828:UZQ589829 VJM589828:VJM589829 VTI589828:VTI589829 WDE589828:WDE589829 WNA589828:WNA589829 WWW589828:WWW589829 AO655364:AO655365 KK655364:KK655365 UG655364:UG655365 AEC655364:AEC655365 ANY655364:ANY655365 AXU655364:AXU655365 BHQ655364:BHQ655365 BRM655364:BRM655365 CBI655364:CBI655365 CLE655364:CLE655365 CVA655364:CVA655365 DEW655364:DEW655365 DOS655364:DOS655365 DYO655364:DYO655365 EIK655364:EIK655365 ESG655364:ESG655365 FCC655364:FCC655365 FLY655364:FLY655365 FVU655364:FVU655365 GFQ655364:GFQ655365 GPM655364:GPM655365 GZI655364:GZI655365 HJE655364:HJE655365 HTA655364:HTA655365 ICW655364:ICW655365 IMS655364:IMS655365 IWO655364:IWO655365 JGK655364:JGK655365 JQG655364:JQG655365 KAC655364:KAC655365 KJY655364:KJY655365 KTU655364:KTU655365 LDQ655364:LDQ655365 LNM655364:LNM655365 LXI655364:LXI655365 MHE655364:MHE655365 MRA655364:MRA655365 NAW655364:NAW655365 NKS655364:NKS655365 NUO655364:NUO655365 OEK655364:OEK655365 OOG655364:OOG655365 OYC655364:OYC655365 PHY655364:PHY655365 PRU655364:PRU655365 QBQ655364:QBQ655365 QLM655364:QLM655365 QVI655364:QVI655365 RFE655364:RFE655365 RPA655364:RPA655365 RYW655364:RYW655365 SIS655364:SIS655365 SSO655364:SSO655365 TCK655364:TCK655365 TMG655364:TMG655365 TWC655364:TWC655365 UFY655364:UFY655365 UPU655364:UPU655365 UZQ655364:UZQ655365 VJM655364:VJM655365 VTI655364:VTI655365 WDE655364:WDE655365 WNA655364:WNA655365 WWW655364:WWW655365 AO720900:AO720901 KK720900:KK720901 UG720900:UG720901 AEC720900:AEC720901 ANY720900:ANY720901 AXU720900:AXU720901 BHQ720900:BHQ720901 BRM720900:BRM720901 CBI720900:CBI720901 CLE720900:CLE720901 CVA720900:CVA720901 DEW720900:DEW720901 DOS720900:DOS720901 DYO720900:DYO720901 EIK720900:EIK720901 ESG720900:ESG720901 FCC720900:FCC720901 FLY720900:FLY720901 FVU720900:FVU720901 GFQ720900:GFQ720901 GPM720900:GPM720901 GZI720900:GZI720901 HJE720900:HJE720901 HTA720900:HTA720901 ICW720900:ICW720901 IMS720900:IMS720901 IWO720900:IWO720901 JGK720900:JGK720901 JQG720900:JQG720901 KAC720900:KAC720901 KJY720900:KJY720901 KTU720900:KTU720901 LDQ720900:LDQ720901 LNM720900:LNM720901 LXI720900:LXI720901 MHE720900:MHE720901 MRA720900:MRA720901 NAW720900:NAW720901 NKS720900:NKS720901 NUO720900:NUO720901 OEK720900:OEK720901 OOG720900:OOG720901 OYC720900:OYC720901 PHY720900:PHY720901 PRU720900:PRU720901 QBQ720900:QBQ720901 QLM720900:QLM720901 QVI720900:QVI720901 RFE720900:RFE720901 RPA720900:RPA720901 RYW720900:RYW720901 SIS720900:SIS720901 SSO720900:SSO720901 TCK720900:TCK720901 TMG720900:TMG720901 TWC720900:TWC720901 UFY720900:UFY720901 UPU720900:UPU720901 UZQ720900:UZQ720901 VJM720900:VJM720901 VTI720900:VTI720901 WDE720900:WDE720901 WNA720900:WNA720901 WWW720900:WWW720901 AO786436:AO786437 KK786436:KK786437 UG786436:UG786437 AEC786436:AEC786437 ANY786436:ANY786437 AXU786436:AXU786437 BHQ786436:BHQ786437 BRM786436:BRM786437 CBI786436:CBI786437 CLE786436:CLE786437 CVA786436:CVA786437 DEW786436:DEW786437 DOS786436:DOS786437 DYO786436:DYO786437 EIK786436:EIK786437 ESG786436:ESG786437 FCC786436:FCC786437 FLY786436:FLY786437 FVU786436:FVU786437 GFQ786436:GFQ786437 GPM786436:GPM786437 GZI786436:GZI786437 HJE786436:HJE786437 HTA786436:HTA786437 ICW786436:ICW786437 IMS786436:IMS786437 IWO786436:IWO786437 JGK786436:JGK786437 JQG786436:JQG786437 KAC786436:KAC786437 KJY786436:KJY786437 KTU786436:KTU786437 LDQ786436:LDQ786437 LNM786436:LNM786437 LXI786436:LXI786437 MHE786436:MHE786437 MRA786436:MRA786437 NAW786436:NAW786437 NKS786436:NKS786437 NUO786436:NUO786437 OEK786436:OEK786437 OOG786436:OOG786437 OYC786436:OYC786437 PHY786436:PHY786437 PRU786436:PRU786437 QBQ786436:QBQ786437 QLM786436:QLM786437 QVI786436:QVI786437 RFE786436:RFE786437 RPA786436:RPA786437 RYW786436:RYW786437 SIS786436:SIS786437 SSO786436:SSO786437 TCK786436:TCK786437 TMG786436:TMG786437 TWC786436:TWC786437 UFY786436:UFY786437 UPU786436:UPU786437 UZQ786436:UZQ786437 VJM786436:VJM786437 VTI786436:VTI786437 WDE786436:WDE786437 WNA786436:WNA786437 WWW786436:WWW786437 AO851972:AO851973 KK851972:KK851973 UG851972:UG851973 AEC851972:AEC851973 ANY851972:ANY851973 AXU851972:AXU851973 BHQ851972:BHQ851973 BRM851972:BRM851973 CBI851972:CBI851973 CLE851972:CLE851973 CVA851972:CVA851973 DEW851972:DEW851973 DOS851972:DOS851973 DYO851972:DYO851973 EIK851972:EIK851973 ESG851972:ESG851973 FCC851972:FCC851973 FLY851972:FLY851973 FVU851972:FVU851973 GFQ851972:GFQ851973 GPM851972:GPM851973 GZI851972:GZI851973 HJE851972:HJE851973 HTA851972:HTA851973 ICW851972:ICW851973 IMS851972:IMS851973 IWO851972:IWO851973 JGK851972:JGK851973 JQG851972:JQG851973 KAC851972:KAC851973 KJY851972:KJY851973 KTU851972:KTU851973 LDQ851972:LDQ851973 LNM851972:LNM851973 LXI851972:LXI851973 MHE851972:MHE851973 MRA851972:MRA851973 NAW851972:NAW851973 NKS851972:NKS851973 NUO851972:NUO851973 OEK851972:OEK851973 OOG851972:OOG851973 OYC851972:OYC851973 PHY851972:PHY851973 PRU851972:PRU851973 QBQ851972:QBQ851973 QLM851972:QLM851973 QVI851972:QVI851973 RFE851972:RFE851973 RPA851972:RPA851973 RYW851972:RYW851973 SIS851972:SIS851973 SSO851972:SSO851973 TCK851972:TCK851973 TMG851972:TMG851973 TWC851972:TWC851973 UFY851972:UFY851973 UPU851972:UPU851973 UZQ851972:UZQ851973 VJM851972:VJM851973 VTI851972:VTI851973 WDE851972:WDE851973 WNA851972:WNA851973 WWW851972:WWW851973 AO917508:AO917509 KK917508:KK917509 UG917508:UG917509 AEC917508:AEC917509 ANY917508:ANY917509 AXU917508:AXU917509 BHQ917508:BHQ917509 BRM917508:BRM917509 CBI917508:CBI917509 CLE917508:CLE917509 CVA917508:CVA917509 DEW917508:DEW917509 DOS917508:DOS917509 DYO917508:DYO917509 EIK917508:EIK917509 ESG917508:ESG917509 FCC917508:FCC917509 FLY917508:FLY917509 FVU917508:FVU917509 GFQ917508:GFQ917509 GPM917508:GPM917509 GZI917508:GZI917509 HJE917508:HJE917509 HTA917508:HTA917509 ICW917508:ICW917509 IMS917508:IMS917509 IWO917508:IWO917509 JGK917508:JGK917509 JQG917508:JQG917509 KAC917508:KAC917509 KJY917508:KJY917509 KTU917508:KTU917509 LDQ917508:LDQ917509 LNM917508:LNM917509 LXI917508:LXI917509 MHE917508:MHE917509 MRA917508:MRA917509 NAW917508:NAW917509 NKS917508:NKS917509 NUO917508:NUO917509 OEK917508:OEK917509 OOG917508:OOG917509 OYC917508:OYC917509 PHY917508:PHY917509 PRU917508:PRU917509 QBQ917508:QBQ917509 QLM917508:QLM917509 QVI917508:QVI917509 RFE917508:RFE917509 RPA917508:RPA917509 RYW917508:RYW917509 SIS917508:SIS917509 SSO917508:SSO917509 TCK917508:TCK917509 TMG917508:TMG917509 TWC917508:TWC917509 UFY917508:UFY917509 UPU917508:UPU917509 UZQ917508:UZQ917509 VJM917508:VJM917509 VTI917508:VTI917509 WDE917508:WDE917509 WNA917508:WNA917509 WWW917508:WWW917509 AO983044:AO983045 KK983044:KK983045 UG983044:UG983045 AEC983044:AEC983045 ANY983044:ANY983045 AXU983044:AXU983045 BHQ983044:BHQ983045 BRM983044:BRM983045 CBI983044:CBI983045 CLE983044:CLE983045 CVA983044:CVA983045 DEW983044:DEW983045 DOS983044:DOS983045 DYO983044:DYO983045 EIK983044:EIK983045 ESG983044:ESG983045 FCC983044:FCC983045 FLY983044:FLY983045 FVU983044:FVU983045 GFQ983044:GFQ983045 GPM983044:GPM983045 GZI983044:GZI983045 HJE983044:HJE983045 HTA983044:HTA983045 ICW983044:ICW983045 IMS983044:IMS983045 IWO983044:IWO983045 JGK983044:JGK983045 JQG983044:JQG983045 KAC983044:KAC983045 KJY983044:KJY983045 KTU983044:KTU983045 LDQ983044:LDQ983045 LNM983044:LNM983045 LXI983044:LXI983045 MHE983044:MHE983045 MRA983044:MRA983045 NAW983044:NAW983045 NKS983044:NKS983045 NUO983044:NUO983045 OEK983044:OEK983045 OOG983044:OOG983045 OYC983044:OYC983045 PHY983044:PHY983045 PRU983044:PRU983045 QBQ983044:QBQ983045 QLM983044:QLM983045 QVI983044:QVI983045 RFE983044:RFE983045 RPA983044:RPA983045 RYW983044:RYW983045 SIS983044:SIS983045 SSO983044:SSO983045 TCK983044:TCK983045 TMG983044:TMG983045 TWC983044:TWC983045 UFY983044:UFY983045 UPU983044:UPU983045 UZQ983044:UZQ983045 VJM983044:VJM983045 VTI983044:VTI983045 WDE983044:WDE983045 WNA983044:WNA983045 WWW983044:WWW983045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17</vt:i4>
      </vt:variant>
      <vt:variant>
        <vt:lpstr>Pomenované rozsahy</vt:lpstr>
      </vt:variant>
      <vt:variant>
        <vt:i4>18</vt:i4>
      </vt:variant>
    </vt:vector>
  </HeadingPairs>
  <TitlesOfParts>
    <vt:vector size="35" baseType="lpstr">
      <vt:lpstr>Cover</vt:lpstr>
      <vt:lpstr>suvaha</vt:lpstr>
      <vt:lpstr>vysledovka</vt:lpstr>
      <vt:lpstr>CF</vt:lpstr>
      <vt:lpstr>Index</vt:lpstr>
      <vt:lpstr>Závierka titulka</vt:lpstr>
      <vt:lpstr>Súvaha Strana 2</vt:lpstr>
      <vt:lpstr>Súvaha Strana 3</vt:lpstr>
      <vt:lpstr>Súvaha Strana 4</vt:lpstr>
      <vt:lpstr>Súvaha Strana 5</vt:lpstr>
      <vt:lpstr>Súvaha Strana 6</vt:lpstr>
      <vt:lpstr>Súvaha Strana 7</vt:lpstr>
      <vt:lpstr>Súvaha Strana 8</vt:lpstr>
      <vt:lpstr>Súvaha Strana 9</vt:lpstr>
      <vt:lpstr>VZaS - Strana 10</vt:lpstr>
      <vt:lpstr>VZaS - Strana 11</vt:lpstr>
      <vt:lpstr>VZaS - Strana 12 </vt:lpstr>
      <vt:lpstr>Business_name</vt:lpstr>
      <vt:lpstr>CY</vt:lpstr>
      <vt:lpstr>CY_beginning</vt:lpstr>
      <vt:lpstr>Language</vt:lpstr>
      <vt:lpstr>'Súvaha Strana 2'!Oblasť_tlače</vt:lpstr>
      <vt:lpstr>'Súvaha Strana 3'!Oblasť_tlače</vt:lpstr>
      <vt:lpstr>'Súvaha Strana 4'!Oblasť_tlače</vt:lpstr>
      <vt:lpstr>'Súvaha Strana 5'!Oblasť_tlače</vt:lpstr>
      <vt:lpstr>'Súvaha Strana 6'!Oblasť_tlače</vt:lpstr>
      <vt:lpstr>'Súvaha Strana 7'!Oblasť_tlače</vt:lpstr>
      <vt:lpstr>'Súvaha Strana 8'!Oblasť_tlače</vt:lpstr>
      <vt:lpstr>'Súvaha Strana 9'!Oblasť_tlače</vt:lpstr>
      <vt:lpstr>vysledovka!Oblasť_tlače</vt:lpstr>
      <vt:lpstr>'VZaS - Strana 10'!Oblasť_tlače</vt:lpstr>
      <vt:lpstr>'VZaS - Strana 11'!Oblasť_tlače</vt:lpstr>
      <vt:lpstr>'VZaS - Strana 12 '!Oblasť_tlače</vt:lpstr>
      <vt:lpstr>'Závierka titulka'!Oblasť_tlače</vt:lpstr>
      <vt:lpstr>PY_beginning</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2015-06-18T14:14:01Z</dcterms:modified>
</cp:coreProperties>
</file>